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C:\Users\MarkoBoček\Dropbox\PROJEKTI\Adesco\2022\Velenje, TecHUB i4.0\PZI\Projektantski popis in predračun\VERZIJA RAZPIS 23.12.2024\"/>
    </mc:Choice>
  </mc:AlternateContent>
  <xr:revisionPtr revIDLastSave="0" documentId="13_ncr:1_{847E4FBF-3208-4A16-ADDD-1BC3B6E7441D}" xr6:coauthVersionLast="47" xr6:coauthVersionMax="47" xr10:uidLastSave="{00000000-0000-0000-0000-000000000000}"/>
  <workbookProtection workbookAlgorithmName="SHA-512" workbookHashValue="WCY8psl1vrSDe//pju24Ak1mG/UrTF3Pxr+HFMn//N4t50xzl4O9eUBYJ3AeZNWQ1nVrwS4PSRmraz1AA+ujGw==" workbookSaltValue="D7VomaGysewjN2+XTB217w==" workbookSpinCount="100000" lockStructure="1"/>
  <bookViews>
    <workbookView xWindow="17085" yWindow="0" windowWidth="34620" windowHeight="20985" tabRatio="939" xr2:uid="{00000000-000D-0000-FFFF-FFFF00000000}"/>
  </bookViews>
  <sheets>
    <sheet name="Naslovna stran" sheetId="92" r:id="rId1"/>
    <sheet name="SKUPNA rekapitulacija" sheetId="91" r:id="rId2"/>
    <sheet name="Rekapitulacija" sheetId="94" r:id="rId3"/>
    <sheet name="0. Splošna določila" sheetId="93" r:id="rId4"/>
    <sheet name="A|Pripravljalna d." sheetId="96" r:id="rId5"/>
    <sheet name="A|Zemeljska d." sheetId="97" r:id="rId6"/>
    <sheet name="A|Varovanje gradbene jame" sheetId="90" r:id="rId7"/>
    <sheet name="A|Betonerska d." sheetId="98" r:id="rId8"/>
    <sheet name="A|Opaž-tesarska d." sheetId="99" r:id="rId9"/>
    <sheet name="A|Zidarska d." sheetId="100" r:id="rId10"/>
    <sheet name="A|Fasada" sheetId="103" r:id="rId11"/>
    <sheet name="B|Krovsko kleparska d." sheetId="108" r:id="rId12"/>
    <sheet name="B|Ključavničarska d." sheetId="102" r:id="rId13"/>
    <sheet name="B|PVE stekleni paneli" sheetId="110" r:id="rId14"/>
    <sheet name="B|Stavbno pohi." sheetId="109" r:id="rId15"/>
    <sheet name="B|Estrih" sheetId="105" r:id="rId16"/>
    <sheet name="B|Tlakarska d." sheetId="106" r:id="rId17"/>
    <sheet name="B|Keramičarska d." sheetId="107" r:id="rId18"/>
    <sheet name="B|Slikopleskarska d." sheetId="104" r:id="rId19"/>
    <sheet name="B|Montažerska d. " sheetId="101" r:id="rId20"/>
    <sheet name="B|Dvigalo" sheetId="111" r:id="rId21"/>
    <sheet name="C1|ZUKA-Utrjene p." sheetId="116" r:id="rId22"/>
    <sheet name="C2|ZUKA-Kanalizacija" sheetId="117" r:id="rId23"/>
    <sheet name="D0|EI Splošna določila EI" sheetId="143" r:id="rId24"/>
    <sheet name="D1|EI-Priprav. in splošna d." sheetId="134" r:id="rId25"/>
    <sheet name="D2|EI-Prestavilo voda SNO" sheetId="135" r:id="rId26"/>
    <sheet name="D3|EI-Prestavilo voda TKO" sheetId="136" r:id="rId27"/>
    <sheet name="D4|EI - FVE TECHUB" sheetId="137" r:id="rId28"/>
    <sheet name="D5|EI-Priklop na GJI (NNO, TKO)" sheetId="138" r:id="rId29"/>
    <sheet name="D6|EI - Komunikacija" sheetId="139" r:id="rId30"/>
    <sheet name="D7|EI - TEHNIČNO VAROVANJE" sheetId="140" r:id="rId31"/>
    <sheet name="D8|EI - OPRH + CNS" sheetId="141" r:id="rId32"/>
    <sheet name="D9|EI - SPLOŠNE INŠTALACIJE" sheetId="142" r:id="rId33"/>
    <sheet name="E0|SI Splošna določila" sheetId="144" r:id="rId34"/>
    <sheet name="E1|S-01 Vodovodni priključek" sheetId="127" r:id="rId35"/>
    <sheet name="E2|S-02 Toplovodni priključek" sheetId="128" r:id="rId36"/>
    <sheet name="E3|S-03 Strojnica" sheetId="129" r:id="rId37"/>
    <sheet name="E4|S-04 Vodovod" sheetId="130" r:id="rId38"/>
    <sheet name="E5|S-05 Kanalizacija" sheetId="131" r:id="rId39"/>
    <sheet name="E6|S-06 Ogrevanje in hlajenje" sheetId="132" r:id="rId40"/>
    <sheet name="E7|S-07 Prezr in tehnični pl " sheetId="133" r:id="rId41"/>
  </sheets>
  <definedNames>
    <definedName name="_xlnm._FilterDatabase" localSheetId="31" hidden="1">'D8|EI - OPRH + CNS'!$A$11:$H$11</definedName>
    <definedName name="Excel_2" localSheetId="7">#REF!</definedName>
    <definedName name="Excel_2" localSheetId="10">#REF!</definedName>
    <definedName name="Excel_2" localSheetId="8">#REF!</definedName>
    <definedName name="Excel_2" localSheetId="4">#REF!</definedName>
    <definedName name="Excel_2" localSheetId="5">#REF!</definedName>
    <definedName name="Excel_2" localSheetId="9">#REF!</definedName>
    <definedName name="Excel_2" localSheetId="20">#REF!</definedName>
    <definedName name="Excel_2" localSheetId="15">#REF!</definedName>
    <definedName name="Excel_2" localSheetId="17">#REF!</definedName>
    <definedName name="Excel_2" localSheetId="12">#REF!</definedName>
    <definedName name="Excel_2" localSheetId="11">#REF!</definedName>
    <definedName name="Excel_2" localSheetId="19">#REF!</definedName>
    <definedName name="Excel_2" localSheetId="13">#REF!</definedName>
    <definedName name="Excel_2" localSheetId="18">#REF!</definedName>
    <definedName name="Excel_2" localSheetId="14">#REF!</definedName>
    <definedName name="Excel_2" localSheetId="16">#REF!</definedName>
    <definedName name="Excel_2" localSheetId="21">#REF!</definedName>
    <definedName name="Excel_2" localSheetId="22">#REF!</definedName>
    <definedName name="Excel_2" localSheetId="34">#REF!</definedName>
    <definedName name="Excel_2" localSheetId="35">#REF!</definedName>
    <definedName name="Excel_2" localSheetId="36">#REF!</definedName>
    <definedName name="Excel_2" localSheetId="37">#REF!</definedName>
    <definedName name="Excel_2" localSheetId="38">#REF!</definedName>
    <definedName name="Excel_2" localSheetId="39">#REF!</definedName>
    <definedName name="Excel_2" localSheetId="40">#REF!</definedName>
    <definedName name="Excel_2">#REF!</definedName>
    <definedName name="Excel_BuiltIn_Print_Area_1">#N/A</definedName>
    <definedName name="Excel_BuiltIn_Print_Area_3_1" localSheetId="7">#N/A</definedName>
    <definedName name="Excel_BuiltIn_Print_Area_3_1" localSheetId="10">#N/A</definedName>
    <definedName name="Excel_BuiltIn_Print_Area_3_1" localSheetId="8">#N/A</definedName>
    <definedName name="Excel_BuiltIn_Print_Area_3_1" localSheetId="4">#N/A</definedName>
    <definedName name="Excel_BuiltIn_Print_Area_3_1" localSheetId="6">#N/A</definedName>
    <definedName name="Excel_BuiltIn_Print_Area_3_1" localSheetId="5">#N/A</definedName>
    <definedName name="Excel_BuiltIn_Print_Area_3_1" localSheetId="9">#N/A</definedName>
    <definedName name="Excel_BuiltIn_Print_Area_3_1" localSheetId="20">#N/A</definedName>
    <definedName name="Excel_BuiltIn_Print_Area_3_1" localSheetId="15">#N/A</definedName>
    <definedName name="Excel_BuiltIn_Print_Area_3_1" localSheetId="17">#N/A</definedName>
    <definedName name="Excel_BuiltIn_Print_Area_3_1" localSheetId="12">#N/A</definedName>
    <definedName name="Excel_BuiltIn_Print_Area_3_1" localSheetId="11">#N/A</definedName>
    <definedName name="Excel_BuiltIn_Print_Area_3_1" localSheetId="19">#N/A</definedName>
    <definedName name="Excel_BuiltIn_Print_Area_3_1" localSheetId="13">#N/A</definedName>
    <definedName name="Excel_BuiltIn_Print_Area_3_1" localSheetId="18">#N/A</definedName>
    <definedName name="Excel_BuiltIn_Print_Area_3_1" localSheetId="14">#N/A</definedName>
    <definedName name="Excel_BuiltIn_Print_Area_3_1" localSheetId="16">#N/A</definedName>
    <definedName name="Excel_BuiltIn_Print_Area_3_1" localSheetId="21">#N/A</definedName>
    <definedName name="Excel_BuiltIn_Print_Area_3_1" localSheetId="22">#N/A</definedName>
    <definedName name="Excel_BuiltIn_Print_Area_3_1" localSheetId="34">#N/A</definedName>
    <definedName name="Excel_BuiltIn_Print_Area_3_1" localSheetId="35">#N/A</definedName>
    <definedName name="Excel_BuiltIn_Print_Area_3_1" localSheetId="36">#N/A</definedName>
    <definedName name="Excel_BuiltIn_Print_Area_3_1" localSheetId="37">#N/A</definedName>
    <definedName name="Excel_BuiltIn_Print_Area_3_1" localSheetId="38">#N/A</definedName>
    <definedName name="Excel_BuiltIn_Print_Area_3_1" localSheetId="39">#N/A</definedName>
    <definedName name="Excel_BuiltIn_Print_Area_3_1" localSheetId="40">#N/A</definedName>
    <definedName name="Excel_BuiltIn_Print_Area_3_1">#N/A</definedName>
    <definedName name="Excel_BuiltIn_Print_Area_3_1_1" localSheetId="7">#N/A</definedName>
    <definedName name="Excel_BuiltIn_Print_Area_3_1_1" localSheetId="10">#N/A</definedName>
    <definedName name="Excel_BuiltIn_Print_Area_3_1_1" localSheetId="8">#N/A</definedName>
    <definedName name="Excel_BuiltIn_Print_Area_3_1_1" localSheetId="4">#N/A</definedName>
    <definedName name="Excel_BuiltIn_Print_Area_3_1_1" localSheetId="6">#N/A</definedName>
    <definedName name="Excel_BuiltIn_Print_Area_3_1_1" localSheetId="5">#N/A</definedName>
    <definedName name="Excel_BuiltIn_Print_Area_3_1_1" localSheetId="9">#N/A</definedName>
    <definedName name="Excel_BuiltIn_Print_Area_3_1_1" localSheetId="20">#N/A</definedName>
    <definedName name="Excel_BuiltIn_Print_Area_3_1_1" localSheetId="15">#N/A</definedName>
    <definedName name="Excel_BuiltIn_Print_Area_3_1_1" localSheetId="17">#N/A</definedName>
    <definedName name="Excel_BuiltIn_Print_Area_3_1_1" localSheetId="12">#N/A</definedName>
    <definedName name="Excel_BuiltIn_Print_Area_3_1_1" localSheetId="11">#N/A</definedName>
    <definedName name="Excel_BuiltIn_Print_Area_3_1_1" localSheetId="19">#N/A</definedName>
    <definedName name="Excel_BuiltIn_Print_Area_3_1_1" localSheetId="13">#N/A</definedName>
    <definedName name="Excel_BuiltIn_Print_Area_3_1_1" localSheetId="18">#N/A</definedName>
    <definedName name="Excel_BuiltIn_Print_Area_3_1_1" localSheetId="14">#N/A</definedName>
    <definedName name="Excel_BuiltIn_Print_Area_3_1_1" localSheetId="16">#N/A</definedName>
    <definedName name="Excel_BuiltIn_Print_Area_3_1_1" localSheetId="21">#N/A</definedName>
    <definedName name="Excel_BuiltIn_Print_Area_3_1_1" localSheetId="22">#N/A</definedName>
    <definedName name="Excel_BuiltIn_Print_Area_3_1_1" localSheetId="34">#N/A</definedName>
    <definedName name="Excel_BuiltIn_Print_Area_3_1_1" localSheetId="35">#N/A</definedName>
    <definedName name="Excel_BuiltIn_Print_Area_3_1_1" localSheetId="36">#N/A</definedName>
    <definedName name="Excel_BuiltIn_Print_Area_3_1_1" localSheetId="37">#N/A</definedName>
    <definedName name="Excel_BuiltIn_Print_Area_3_1_1" localSheetId="38">#N/A</definedName>
    <definedName name="Excel_BuiltIn_Print_Area_3_1_1" localSheetId="39">#N/A</definedName>
    <definedName name="Excel_BuiltIn_Print_Area_3_1_1" localSheetId="40">#N/A</definedName>
    <definedName name="Excel_BuiltIn_Print_Area_3_1_1">#N/A</definedName>
    <definedName name="Excel_BuiltIn_Print_Area_3_1_1_1" localSheetId="7">#N/A</definedName>
    <definedName name="Excel_BuiltIn_Print_Area_3_1_1_1" localSheetId="10">#N/A</definedName>
    <definedName name="Excel_BuiltIn_Print_Area_3_1_1_1" localSheetId="8">#N/A</definedName>
    <definedName name="Excel_BuiltIn_Print_Area_3_1_1_1" localSheetId="4">#N/A</definedName>
    <definedName name="Excel_BuiltIn_Print_Area_3_1_1_1" localSheetId="6">#N/A</definedName>
    <definedName name="Excel_BuiltIn_Print_Area_3_1_1_1" localSheetId="5">#N/A</definedName>
    <definedName name="Excel_BuiltIn_Print_Area_3_1_1_1" localSheetId="9">#N/A</definedName>
    <definedName name="Excel_BuiltIn_Print_Area_3_1_1_1" localSheetId="20">#N/A</definedName>
    <definedName name="Excel_BuiltIn_Print_Area_3_1_1_1" localSheetId="15">#N/A</definedName>
    <definedName name="Excel_BuiltIn_Print_Area_3_1_1_1" localSheetId="17">#N/A</definedName>
    <definedName name="Excel_BuiltIn_Print_Area_3_1_1_1" localSheetId="12">#N/A</definedName>
    <definedName name="Excel_BuiltIn_Print_Area_3_1_1_1" localSheetId="11">#N/A</definedName>
    <definedName name="Excel_BuiltIn_Print_Area_3_1_1_1" localSheetId="19">#N/A</definedName>
    <definedName name="Excel_BuiltIn_Print_Area_3_1_1_1" localSheetId="13">#N/A</definedName>
    <definedName name="Excel_BuiltIn_Print_Area_3_1_1_1" localSheetId="18">#N/A</definedName>
    <definedName name="Excel_BuiltIn_Print_Area_3_1_1_1" localSheetId="14">#N/A</definedName>
    <definedName name="Excel_BuiltIn_Print_Area_3_1_1_1" localSheetId="16">#N/A</definedName>
    <definedName name="Excel_BuiltIn_Print_Area_3_1_1_1" localSheetId="21">#N/A</definedName>
    <definedName name="Excel_BuiltIn_Print_Area_3_1_1_1" localSheetId="22">#N/A</definedName>
    <definedName name="Excel_BuiltIn_Print_Area_3_1_1_1" localSheetId="34">#N/A</definedName>
    <definedName name="Excel_BuiltIn_Print_Area_3_1_1_1" localSheetId="35">#N/A</definedName>
    <definedName name="Excel_BuiltIn_Print_Area_3_1_1_1" localSheetId="36">#N/A</definedName>
    <definedName name="Excel_BuiltIn_Print_Area_3_1_1_1" localSheetId="37">#N/A</definedName>
    <definedName name="Excel_BuiltIn_Print_Area_3_1_1_1" localSheetId="38">#N/A</definedName>
    <definedName name="Excel_BuiltIn_Print_Area_3_1_1_1" localSheetId="39">#N/A</definedName>
    <definedName name="Excel_BuiltIn_Print_Area_3_1_1_1" localSheetId="40">#N/A</definedName>
    <definedName name="Excel_BuiltIn_Print_Area_3_1_1_1">#N/A</definedName>
    <definedName name="Excel_BuiltIn_Print_Area_4">#N/A</definedName>
    <definedName name="Excel_BuiltIn_Print_Area_5">#N/A</definedName>
    <definedName name="klk">#REF!</definedName>
    <definedName name="_xlnm.Print_Area" localSheetId="3">'0. Splošna določila'!$A$1:$I$70</definedName>
    <definedName name="_xlnm.Print_Area" localSheetId="7">'A|Betonerska d.'!$A$1:$F$299</definedName>
    <definedName name="_xlnm.Print_Area" localSheetId="10">'A|Fasada'!$A$1:$F$292</definedName>
    <definedName name="_xlnm.Print_Area" localSheetId="8">'A|Opaž-tesarska d.'!$A$1:$F$212</definedName>
    <definedName name="_xlnm.Print_Area" localSheetId="4">'A|Pripravljalna d.'!$A$1:$F$44</definedName>
    <definedName name="_xlnm.Print_Area" localSheetId="6">'A|Varovanje gradbene jame'!$A$1:$F$69</definedName>
    <definedName name="_xlnm.Print_Area" localSheetId="5">'A|Zemeljska d.'!$A$1:$F$63</definedName>
    <definedName name="_xlnm.Print_Area" localSheetId="9">'A|Zidarska d.'!$A$1:$F$293</definedName>
    <definedName name="_xlnm.Print_Area" localSheetId="20">'B|Dvigalo'!$A$1:$F$198</definedName>
    <definedName name="_xlnm.Print_Area" localSheetId="15">'B|Estrih'!$A$1:$F$126</definedName>
    <definedName name="_xlnm.Print_Area" localSheetId="17">'B|Keramičarska d.'!$A$1:$F$92</definedName>
    <definedName name="_xlnm.Print_Area" localSheetId="12">'B|Ključavničarska d.'!$A$1:$F$449</definedName>
    <definedName name="_xlnm.Print_Area" localSheetId="11">'B|Krovsko kleparska d.'!$A$1:$F$287</definedName>
    <definedName name="_xlnm.Print_Area" localSheetId="19">'B|Montažerska d. '!$A$1:$F$192</definedName>
    <definedName name="_xlnm.Print_Area" localSheetId="13">'B|PVE stekleni paneli'!$A$1:$F$410</definedName>
    <definedName name="_xlnm.Print_Area" localSheetId="18">'B|Slikopleskarska d.'!$A$1:$F$94</definedName>
    <definedName name="_xlnm.Print_Area" localSheetId="14">'B|Stavbno pohi.'!$A$1:$F$912</definedName>
    <definedName name="_xlnm.Print_Area" localSheetId="16">'B|Tlakarska d.'!$A$1:$F$68</definedName>
    <definedName name="_xlnm.Print_Area" localSheetId="21">'C1|ZUKA-Utrjene p.'!$A$1:$F$169</definedName>
    <definedName name="_xlnm.Print_Area" localSheetId="22">'C2|ZUKA-Kanalizacija'!$A$1:$F$179</definedName>
    <definedName name="_xlnm.Print_Area" localSheetId="23">'D0|EI Splošna določila EI'!$A$1:$I$66</definedName>
    <definedName name="_xlnm.Print_Area" localSheetId="24">'D1|EI-Priprav. in splošna d.'!$A$1:$F$122</definedName>
    <definedName name="_xlnm.Print_Area" localSheetId="25">'D2|EI-Prestavilo voda SNO'!$A$1:$F$160</definedName>
    <definedName name="_xlnm.Print_Area" localSheetId="26">'D3|EI-Prestavilo voda TKO'!$A$1:$F$149</definedName>
    <definedName name="_xlnm.Print_Area" localSheetId="27">'D4|EI - FVE TECHUB'!$A$1:$F$512</definedName>
    <definedName name="_xlnm.Print_Area" localSheetId="28">'D5|EI-Priklop na GJI (NNO, TKO)'!$A$1:$F$210</definedName>
    <definedName name="_xlnm.Print_Area" localSheetId="29">'D6|EI - Komunikacija'!$A$1:$F$435</definedName>
    <definedName name="_xlnm.Print_Area" localSheetId="30">'D7|EI - TEHNIČNO VAROVANJE'!$A$1:$F$744</definedName>
    <definedName name="_xlnm.Print_Area" localSheetId="31">'D8|EI - OPRH + CNS'!$A$1:$F$2015</definedName>
    <definedName name="_xlnm.Print_Area" localSheetId="32">'D9|EI - SPLOŠNE INŠTALACIJE'!$A$1:$F$2685</definedName>
    <definedName name="_xlnm.Print_Area" localSheetId="33">'E0|SI Splošna določila'!$A$1:$I$12</definedName>
    <definedName name="_xlnm.Print_Area" localSheetId="34">'E1|S-01 Vodovodni priključek'!$A$1:$G$127</definedName>
    <definedName name="_xlnm.Print_Area" localSheetId="35">'E2|S-02 Toplovodni priključek'!$A$1:$G$91</definedName>
    <definedName name="_xlnm.Print_Area" localSheetId="36">'E3|S-03 Strojnica'!$A$1:$G$632</definedName>
    <definedName name="_xlnm.Print_Area" localSheetId="37">'E4|S-04 Vodovod'!$A$1:$G$296</definedName>
    <definedName name="_xlnm.Print_Area" localSheetId="38">'E5|S-05 Kanalizacija'!$A$1:$G$112</definedName>
    <definedName name="_xlnm.Print_Area" localSheetId="39">'E6|S-06 Ogrevanje in hlajenje'!$A$1:$G$607</definedName>
    <definedName name="_xlnm.Print_Area" localSheetId="40">'E7|S-07 Prezr in tehnični pl '!$A$1:$G$1143</definedName>
    <definedName name="_xlnm.Print_Area" localSheetId="0">'Naslovna stran'!$A$1:$E$31</definedName>
    <definedName name="_xlnm.Print_Area" localSheetId="2">Rekapitulacija!$A$1:$I$79</definedName>
    <definedName name="_xlnm.Print_Area" localSheetId="1">'SKUPNA rekapitulacija'!$A$1:$I$59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39" i="140" l="1"/>
  <c r="F738" i="140"/>
  <c r="F734" i="140"/>
  <c r="F733" i="140"/>
  <c r="F729" i="140"/>
  <c r="F728" i="140"/>
  <c r="F724" i="140"/>
  <c r="F723" i="140"/>
  <c r="F719" i="140"/>
  <c r="F718" i="140"/>
  <c r="F714" i="140"/>
  <c r="F713" i="140"/>
  <c r="F709" i="140"/>
  <c r="F708" i="140"/>
  <c r="F742" i="140" l="1"/>
  <c r="F743" i="140"/>
  <c r="F1992" i="141" l="1"/>
  <c r="F1991" i="141"/>
  <c r="F1929" i="141"/>
  <c r="F1928" i="141"/>
  <c r="D51" i="140" l="1"/>
  <c r="D42" i="140" s="1"/>
  <c r="D46" i="140"/>
  <c r="D37" i="140" s="1"/>
  <c r="I32" i="91" l="1"/>
  <c r="G157" i="130"/>
  <c r="G78" i="129"/>
  <c r="G77" i="129"/>
  <c r="G76" i="129"/>
  <c r="G75" i="129"/>
  <c r="G91" i="129"/>
  <c r="F126" i="142"/>
  <c r="F191" i="102" l="1"/>
  <c r="F186" i="102"/>
  <c r="F181" i="102"/>
  <c r="F176" i="102"/>
  <c r="F171" i="102"/>
  <c r="F166" i="102"/>
  <c r="F287" i="103"/>
  <c r="F288" i="103"/>
  <c r="F30" i="97"/>
  <c r="F40" i="96"/>
  <c r="F39" i="96"/>
  <c r="F35" i="96"/>
  <c r="F34" i="96"/>
  <c r="F29" i="96"/>
  <c r="F24" i="96"/>
  <c r="F42" i="96" l="1"/>
  <c r="A50" i="94"/>
  <c r="F34" i="106" l="1"/>
  <c r="F35" i="106"/>
  <c r="F286" i="100" l="1"/>
  <c r="F285" i="100"/>
  <c r="F288" i="100"/>
  <c r="F283" i="100"/>
  <c r="F282" i="100"/>
  <c r="F67" i="90"/>
  <c r="F109" i="99"/>
  <c r="F105" i="99"/>
  <c r="F86" i="98"/>
  <c r="F90" i="98"/>
  <c r="F120" i="98"/>
  <c r="F128" i="98"/>
  <c r="D127" i="98"/>
  <c r="F263" i="98"/>
  <c r="C35" i="100" l="1"/>
  <c r="G279" i="130"/>
  <c r="F1237" i="142"/>
  <c r="F1242" i="142"/>
  <c r="F1246" i="142"/>
  <c r="F147" i="117"/>
  <c r="F146" i="117"/>
  <c r="F148" i="117" s="1"/>
  <c r="F142" i="117"/>
  <c r="F141" i="117"/>
  <c r="F137" i="117"/>
  <c r="F136" i="117"/>
  <c r="F135" i="117"/>
  <c r="F131" i="117"/>
  <c r="F130" i="117"/>
  <c r="F129" i="117"/>
  <c r="F125" i="117"/>
  <c r="F124" i="117"/>
  <c r="F120" i="117"/>
  <c r="F119" i="117"/>
  <c r="F115" i="117"/>
  <c r="F114" i="117"/>
  <c r="F92" i="117"/>
  <c r="F91" i="117"/>
  <c r="F90" i="117"/>
  <c r="F89" i="117"/>
  <c r="F88" i="117"/>
  <c r="F84" i="117"/>
  <c r="F83" i="117"/>
  <c r="F82" i="117"/>
  <c r="F81" i="117"/>
  <c r="F80" i="117"/>
  <c r="F76" i="117"/>
  <c r="F75" i="117"/>
  <c r="F74" i="117"/>
  <c r="F70" i="117"/>
  <c r="F69" i="117"/>
  <c r="F68" i="117"/>
  <c r="F67" i="117"/>
  <c r="F66" i="117"/>
  <c r="F65" i="117"/>
  <c r="F64" i="117"/>
  <c r="F60" i="117"/>
  <c r="F59" i="117"/>
  <c r="F58" i="117"/>
  <c r="F57" i="117"/>
  <c r="F56" i="117"/>
  <c r="F55" i="117"/>
  <c r="F54" i="117"/>
  <c r="F132" i="117" l="1"/>
  <c r="C8" i="134"/>
  <c r="C9" i="142"/>
  <c r="F2097" i="142" s="1"/>
  <c r="C9" i="141"/>
  <c r="C9" i="140"/>
  <c r="C9" i="139"/>
  <c r="C9" i="138"/>
  <c r="C9" i="137"/>
  <c r="C9" i="136"/>
  <c r="C9" i="135"/>
  <c r="C9" i="134"/>
  <c r="C8" i="142"/>
  <c r="F2096" i="142" s="1"/>
  <c r="C8" i="141"/>
  <c r="C8" i="140"/>
  <c r="C8" i="139"/>
  <c r="C8" i="138"/>
  <c r="C8" i="137"/>
  <c r="C8" i="136"/>
  <c r="C8" i="135"/>
  <c r="F1511" i="141"/>
  <c r="F1507" i="141"/>
  <c r="F1503" i="141"/>
  <c r="F1499" i="141"/>
  <c r="F1495" i="141"/>
  <c r="F1491" i="141"/>
  <c r="F1653" i="142"/>
  <c r="F1649" i="142"/>
  <c r="F1645" i="142"/>
  <c r="F1641" i="142"/>
  <c r="F1637" i="142"/>
  <c r="F1633" i="142"/>
  <c r="F1629" i="142"/>
  <c r="F1625" i="142"/>
  <c r="F1621" i="142"/>
  <c r="F1610" i="142"/>
  <c r="F1606" i="142"/>
  <c r="F1602" i="142"/>
  <c r="F1598" i="142"/>
  <c r="F1594" i="142"/>
  <c r="F1590" i="142"/>
  <c r="F1586" i="142"/>
  <c r="F1582" i="142"/>
  <c r="F1578" i="142"/>
  <c r="F1574" i="142"/>
  <c r="F1570" i="142"/>
  <c r="F1559" i="142"/>
  <c r="F1555" i="142"/>
  <c r="F1551" i="142"/>
  <c r="F1547" i="142"/>
  <c r="F1543" i="142"/>
  <c r="F1539" i="142"/>
  <c r="F1535" i="142"/>
  <c r="F1524" i="142"/>
  <c r="F1520" i="142"/>
  <c r="F1516" i="142"/>
  <c r="F1512" i="142"/>
  <c r="F1508" i="142"/>
  <c r="F1504" i="142"/>
  <c r="F1500" i="142"/>
  <c r="F1496" i="142"/>
  <c r="F1492" i="142"/>
  <c r="F1488" i="142"/>
  <c r="F1484" i="142"/>
  <c r="F1480" i="142"/>
  <c r="F1476" i="142"/>
  <c r="F1465" i="142"/>
  <c r="F1461" i="142"/>
  <c r="F1457" i="142"/>
  <c r="F1453" i="142"/>
  <c r="F1449" i="142"/>
  <c r="F1445" i="142"/>
  <c r="F1441" i="142"/>
  <c r="F1437" i="142"/>
  <c r="F1426" i="142"/>
  <c r="F1422" i="142"/>
  <c r="F1418" i="142"/>
  <c r="F1414" i="142"/>
  <c r="F1410" i="142"/>
  <c r="F1406" i="142"/>
  <c r="F1402" i="142"/>
  <c r="F1398" i="142"/>
  <c r="F1394" i="142"/>
  <c r="F1383" i="142"/>
  <c r="F1379" i="142"/>
  <c r="F1375" i="142"/>
  <c r="F1371" i="142"/>
  <c r="F1367" i="142"/>
  <c r="F1363" i="142"/>
  <c r="F1359" i="142"/>
  <c r="F1355" i="142"/>
  <c r="F1351" i="142"/>
  <c r="F1347" i="142"/>
  <c r="F1343" i="142"/>
  <c r="F1339" i="142"/>
  <c r="F1328" i="142"/>
  <c r="F1324" i="142"/>
  <c r="F1320" i="142"/>
  <c r="F1316" i="142"/>
  <c r="F1312" i="142"/>
  <c r="F1308" i="142"/>
  <c r="F1304" i="142"/>
  <c r="F1300" i="142"/>
  <c r="F1289" i="142"/>
  <c r="F1285" i="142"/>
  <c r="F1281" i="142"/>
  <c r="F1277" i="142"/>
  <c r="F1273" i="142"/>
  <c r="F1269" i="142"/>
  <c r="F1265" i="142"/>
  <c r="F1261" i="142"/>
  <c r="F1257" i="142"/>
  <c r="F1233" i="142"/>
  <c r="F1229" i="142"/>
  <c r="F1225" i="142"/>
  <c r="F1221" i="142"/>
  <c r="F1217" i="142"/>
  <c r="F1213" i="142"/>
  <c r="F1209" i="142"/>
  <c r="F1205" i="142"/>
  <c r="F1201" i="142"/>
  <c r="F1190" i="142"/>
  <c r="F1186" i="142"/>
  <c r="F1182" i="142"/>
  <c r="F1178" i="142"/>
  <c r="F1174" i="142"/>
  <c r="F1170" i="142"/>
  <c r="F1166" i="142"/>
  <c r="F1162" i="142"/>
  <c r="F1158" i="142"/>
  <c r="F1147" i="142"/>
  <c r="F1143" i="142"/>
  <c r="F1139" i="142"/>
  <c r="F1135" i="142"/>
  <c r="F1131" i="142"/>
  <c r="F1127" i="142"/>
  <c r="F1123" i="142"/>
  <c r="F1119" i="142"/>
  <c r="F1115" i="142"/>
  <c r="F1111" i="142"/>
  <c r="F1107" i="142"/>
  <c r="F1096" i="142"/>
  <c r="F1092" i="142"/>
  <c r="F1088" i="142"/>
  <c r="F1084" i="142"/>
  <c r="F1080" i="142"/>
  <c r="F1076" i="142"/>
  <c r="F1072" i="142"/>
  <c r="F1068" i="142"/>
  <c r="F1064" i="142"/>
  <c r="F1053" i="142"/>
  <c r="F1049" i="142"/>
  <c r="F1045" i="142"/>
  <c r="F1041" i="142"/>
  <c r="F1037" i="142"/>
  <c r="F1033" i="142"/>
  <c r="F1029" i="142"/>
  <c r="F1025" i="142"/>
  <c r="F1021" i="142"/>
  <c r="F1017" i="142"/>
  <c r="F1013" i="142"/>
  <c r="F1002" i="142"/>
  <c r="F998" i="142"/>
  <c r="F994" i="142"/>
  <c r="F990" i="142"/>
  <c r="F986" i="142"/>
  <c r="F982" i="142"/>
  <c r="F978" i="142"/>
  <c r="F974" i="142"/>
  <c r="F970" i="142"/>
  <c r="F959" i="142"/>
  <c r="F955" i="142"/>
  <c r="F951" i="142"/>
  <c r="F947" i="142"/>
  <c r="F943" i="142"/>
  <c r="F939" i="142"/>
  <c r="F935" i="142"/>
  <c r="F931" i="142"/>
  <c r="F927" i="142"/>
  <c r="F923" i="142"/>
  <c r="F919" i="142"/>
  <c r="F915" i="142"/>
  <c r="F904" i="142"/>
  <c r="F900" i="142"/>
  <c r="F896" i="142"/>
  <c r="F892" i="142"/>
  <c r="F888" i="142"/>
  <c r="F884" i="142"/>
  <c r="F880" i="142"/>
  <c r="F876" i="142"/>
  <c r="F872" i="142"/>
  <c r="F868" i="142"/>
  <c r="F864" i="142"/>
  <c r="F860" i="142"/>
  <c r="F856" i="142"/>
  <c r="F845" i="142"/>
  <c r="F841" i="142"/>
  <c r="F837" i="142"/>
  <c r="F833" i="142"/>
  <c r="F829" i="142"/>
  <c r="F825" i="142"/>
  <c r="F821" i="142"/>
  <c r="F817" i="142"/>
  <c r="F812" i="142"/>
  <c r="F801" i="142"/>
  <c r="F797" i="142"/>
  <c r="F793" i="142"/>
  <c r="F789" i="142"/>
  <c r="F785" i="142"/>
  <c r="F781" i="142"/>
  <c r="F777" i="142"/>
  <c r="F773" i="142"/>
  <c r="F769" i="142"/>
  <c r="F765" i="142"/>
  <c r="F760" i="142"/>
  <c r="F589" i="141"/>
  <c r="F578" i="141"/>
  <c r="F574" i="141"/>
  <c r="F570" i="141"/>
  <c r="F566" i="141"/>
  <c r="F562" i="141"/>
  <c r="F558" i="141"/>
  <c r="F554" i="141"/>
  <c r="F543" i="141"/>
  <c r="F539" i="141"/>
  <c r="F535" i="141"/>
  <c r="F531" i="141"/>
  <c r="F527" i="141"/>
  <c r="F523" i="141"/>
  <c r="F512" i="141"/>
  <c r="F508" i="141"/>
  <c r="F504" i="141"/>
  <c r="F500" i="141"/>
  <c r="F496" i="141"/>
  <c r="F492" i="141"/>
  <c r="F488" i="141"/>
  <c r="F484" i="141"/>
  <c r="F480" i="141"/>
  <c r="F476" i="141"/>
  <c r="F472" i="141"/>
  <c r="F468" i="141"/>
  <c r="F464" i="141"/>
  <c r="F460" i="141"/>
  <c r="F449" i="141"/>
  <c r="F445" i="141"/>
  <c r="F441" i="141"/>
  <c r="F437" i="141"/>
  <c r="F433" i="141"/>
  <c r="F429" i="141"/>
  <c r="F425" i="141"/>
  <c r="F421" i="141"/>
  <c r="F417" i="141"/>
  <c r="F413" i="141"/>
  <c r="F409" i="141"/>
  <c r="F405" i="141"/>
  <c r="F401" i="141"/>
  <c r="F390" i="141"/>
  <c r="F386" i="141"/>
  <c r="F382" i="141"/>
  <c r="F378" i="141"/>
  <c r="F374" i="141"/>
  <c r="F370" i="141"/>
  <c r="F366" i="141"/>
  <c r="F362" i="141"/>
  <c r="F358" i="141"/>
  <c r="F354" i="141"/>
  <c r="F350" i="141"/>
  <c r="F346" i="141"/>
  <c r="F342" i="141"/>
  <c r="F218" i="141"/>
  <c r="F331" i="141"/>
  <c r="F327" i="141"/>
  <c r="F323" i="141"/>
  <c r="F319" i="141"/>
  <c r="F315" i="141"/>
  <c r="F311" i="141"/>
  <c r="F307" i="141"/>
  <c r="F303" i="141"/>
  <c r="F299" i="141"/>
  <c r="F295" i="141"/>
  <c r="F291" i="141"/>
  <c r="F287" i="141"/>
  <c r="F283" i="141"/>
  <c r="F55" i="134" l="1"/>
  <c r="F80" i="134"/>
  <c r="F74" i="134"/>
  <c r="F77" i="134"/>
  <c r="F71" i="134"/>
  <c r="F54" i="134"/>
  <c r="F73" i="134"/>
  <c r="F79" i="134"/>
  <c r="F76" i="134"/>
  <c r="F70" i="134"/>
  <c r="F272" i="141"/>
  <c r="F268" i="141"/>
  <c r="F264" i="141"/>
  <c r="F260" i="141"/>
  <c r="F256" i="141"/>
  <c r="F252" i="141"/>
  <c r="F248" i="141"/>
  <c r="F244" i="141"/>
  <c r="F240" i="141"/>
  <c r="F236" i="141"/>
  <c r="F232" i="141"/>
  <c r="F228" i="141"/>
  <c r="F224" i="141"/>
  <c r="F349" i="140"/>
  <c r="F333" i="140"/>
  <c r="F329" i="140"/>
  <c r="F317" i="140"/>
  <c r="F313" i="140"/>
  <c r="F191" i="140"/>
  <c r="G1122" i="133"/>
  <c r="B58" i="94" l="1"/>
  <c r="A58" i="94"/>
  <c r="B57" i="94"/>
  <c r="A57" i="94"/>
  <c r="A56" i="94"/>
  <c r="B56" i="94"/>
  <c r="B55" i="94"/>
  <c r="B54" i="94"/>
  <c r="B53" i="94"/>
  <c r="B52" i="94"/>
  <c r="B51" i="94"/>
  <c r="B50" i="94"/>
  <c r="A55" i="94"/>
  <c r="A54" i="94"/>
  <c r="A53" i="94"/>
  <c r="A52" i="94"/>
  <c r="A51" i="94"/>
  <c r="F2670" i="142"/>
  <c r="F2669" i="142"/>
  <c r="F2656" i="142"/>
  <c r="F2652" i="142"/>
  <c r="F2644" i="142"/>
  <c r="F2643" i="142"/>
  <c r="F2639" i="142"/>
  <c r="F2638" i="142"/>
  <c r="F2624" i="142"/>
  <c r="D2619" i="142"/>
  <c r="F2620" i="142" s="1"/>
  <c r="F2616" i="142"/>
  <c r="F2604" i="142"/>
  <c r="F2603" i="142"/>
  <c r="F2599" i="142"/>
  <c r="F2598" i="142"/>
  <c r="F2594" i="142"/>
  <c r="F2593" i="142"/>
  <c r="F2582" i="142"/>
  <c r="F2581" i="142"/>
  <c r="F2577" i="142"/>
  <c r="F2576" i="142"/>
  <c r="F2572" i="142"/>
  <c r="F2571" i="142"/>
  <c r="F2560" i="142"/>
  <c r="F2559" i="142"/>
  <c r="F2555" i="142"/>
  <c r="F2554" i="142"/>
  <c r="F2550" i="142"/>
  <c r="F2549" i="142"/>
  <c r="F2545" i="142"/>
  <c r="F2544" i="142"/>
  <c r="F2538" i="142"/>
  <c r="F2537" i="142"/>
  <c r="F2533" i="142"/>
  <c r="F2532" i="142"/>
  <c r="F2528" i="142"/>
  <c r="F2527" i="142"/>
  <c r="D2521" i="142"/>
  <c r="F2523" i="142" s="1"/>
  <c r="F2518" i="142"/>
  <c r="F2517" i="142"/>
  <c r="F2513" i="142"/>
  <c r="F2512" i="142"/>
  <c r="F2508" i="142"/>
  <c r="F2507" i="142"/>
  <c r="F2503" i="142"/>
  <c r="F2502" i="142"/>
  <c r="F2498" i="142"/>
  <c r="F2497" i="142"/>
  <c r="F2495" i="142"/>
  <c r="F2494" i="142"/>
  <c r="F2492" i="142"/>
  <c r="F2491" i="142"/>
  <c r="F2487" i="142"/>
  <c r="F2486" i="142"/>
  <c r="D2474" i="142"/>
  <c r="F2476" i="142" s="1"/>
  <c r="F2471" i="142"/>
  <c r="F2470" i="142"/>
  <c r="F2466" i="142"/>
  <c r="F2465" i="142"/>
  <c r="D2459" i="142"/>
  <c r="F2461" i="142" s="1"/>
  <c r="F2456" i="142"/>
  <c r="F2455" i="142"/>
  <c r="F2450" i="142"/>
  <c r="F2449" i="142"/>
  <c r="F2437" i="142"/>
  <c r="F2436" i="142"/>
  <c r="F2432" i="142"/>
  <c r="F2431" i="142"/>
  <c r="F2427" i="142"/>
  <c r="F2426" i="142"/>
  <c r="F2422" i="142"/>
  <c r="F2421" i="142"/>
  <c r="F2417" i="142"/>
  <c r="F2416" i="142"/>
  <c r="F2412" i="142"/>
  <c r="F2411" i="142"/>
  <c r="F2404" i="142"/>
  <c r="F2400" i="142"/>
  <c r="F2396" i="142"/>
  <c r="F2392" i="142"/>
  <c r="F2388" i="142"/>
  <c r="F2384" i="142"/>
  <c r="F2380" i="142"/>
  <c r="F2376" i="142"/>
  <c r="F2372" i="142"/>
  <c r="F2368" i="142"/>
  <c r="F2361" i="142"/>
  <c r="F2360" i="142"/>
  <c r="F2351" i="142"/>
  <c r="F2350" i="142"/>
  <c r="F2346" i="142"/>
  <c r="F2345" i="142"/>
  <c r="F2341" i="142"/>
  <c r="F2340" i="142"/>
  <c r="F2336" i="142"/>
  <c r="F2335" i="142"/>
  <c r="F2331" i="142"/>
  <c r="F2330" i="142"/>
  <c r="F2326" i="142"/>
  <c r="F2325" i="142"/>
  <c r="F2318" i="142"/>
  <c r="F2314" i="142"/>
  <c r="F2310" i="142"/>
  <c r="F2306" i="142"/>
  <c r="F2302" i="142"/>
  <c r="F2298" i="142"/>
  <c r="F2294" i="142"/>
  <c r="F2290" i="142"/>
  <c r="F2286" i="142"/>
  <c r="F2282" i="142"/>
  <c r="F2278" i="142"/>
  <c r="F2274" i="142"/>
  <c r="F2273" i="142"/>
  <c r="F2269" i="142"/>
  <c r="F2265" i="142"/>
  <c r="F2257" i="142"/>
  <c r="F2252" i="142"/>
  <c r="F2247" i="142"/>
  <c r="F2242" i="142"/>
  <c r="F2237" i="142"/>
  <c r="F2232" i="142"/>
  <c r="F2227" i="142"/>
  <c r="F2223" i="142"/>
  <c r="F2219" i="142"/>
  <c r="F2215" i="142"/>
  <c r="F2210" i="142"/>
  <c r="F2205" i="142"/>
  <c r="F2200" i="142"/>
  <c r="F2195" i="142"/>
  <c r="F2190" i="142"/>
  <c r="F2185" i="142"/>
  <c r="F2180" i="142"/>
  <c r="F2175" i="142"/>
  <c r="F2170" i="142"/>
  <c r="F2165" i="142"/>
  <c r="F2160" i="142"/>
  <c r="F2155" i="142"/>
  <c r="F2150" i="142"/>
  <c r="F2146" i="142"/>
  <c r="D2143" i="142"/>
  <c r="F2145" i="142" s="1"/>
  <c r="D2138" i="142"/>
  <c r="F2140" i="142" s="1"/>
  <c r="F2133" i="142"/>
  <c r="D2127" i="142"/>
  <c r="D2126" i="142" s="1"/>
  <c r="F2128" i="142" s="1"/>
  <c r="F2122" i="142"/>
  <c r="F2117" i="142"/>
  <c r="D2111" i="142"/>
  <c r="D2110" i="142" s="1"/>
  <c r="F2112" i="142" s="1"/>
  <c r="F2107" i="142"/>
  <c r="F2103" i="142"/>
  <c r="F2102" i="142"/>
  <c r="F2092" i="142"/>
  <c r="F2087" i="142"/>
  <c r="F2088" i="142"/>
  <c r="F2076" i="142"/>
  <c r="F2072" i="142"/>
  <c r="F2068" i="142"/>
  <c r="F2064" i="142"/>
  <c r="F2060" i="142"/>
  <c r="F2056" i="142"/>
  <c r="F2045" i="142"/>
  <c r="F2041" i="142"/>
  <c r="F2037" i="142"/>
  <c r="F2033" i="142"/>
  <c r="F2029" i="142"/>
  <c r="F2025" i="142"/>
  <c r="F2014" i="142"/>
  <c r="F2010" i="142"/>
  <c r="F2006" i="142"/>
  <c r="F2002" i="142"/>
  <c r="F1998" i="142"/>
  <c r="F1994" i="142"/>
  <c r="F1990" i="142"/>
  <c r="F1986" i="142"/>
  <c r="F1982" i="142"/>
  <c r="F1978" i="142"/>
  <c r="F1974" i="142"/>
  <c r="F1970" i="142"/>
  <c r="F1966" i="142"/>
  <c r="F1962" i="142"/>
  <c r="F1958" i="142"/>
  <c r="F1954" i="142"/>
  <c r="F1950" i="142"/>
  <c r="F1946" i="142"/>
  <c r="F1942" i="142"/>
  <c r="F1931" i="142"/>
  <c r="F1927" i="142"/>
  <c r="F1923" i="142"/>
  <c r="F1919" i="142"/>
  <c r="F1915" i="142"/>
  <c r="F1911" i="142"/>
  <c r="F1907" i="142"/>
  <c r="F1903" i="142"/>
  <c r="F1899" i="142"/>
  <c r="F1895" i="142"/>
  <c r="F1891" i="142"/>
  <c r="F1887" i="142"/>
  <c r="F1883" i="142"/>
  <c r="F1879" i="142"/>
  <c r="F1875" i="142"/>
  <c r="F1871" i="142"/>
  <c r="F1867" i="142"/>
  <c r="F1863" i="142"/>
  <c r="F1859" i="142"/>
  <c r="F1848" i="142"/>
  <c r="F1844" i="142"/>
  <c r="F1840" i="142"/>
  <c r="F1836" i="142"/>
  <c r="F1832" i="142"/>
  <c r="F1828" i="142"/>
  <c r="F1824" i="142"/>
  <c r="F1820" i="142"/>
  <c r="F1816" i="142"/>
  <c r="F1812" i="142"/>
  <c r="F1808" i="142"/>
  <c r="F1804" i="142"/>
  <c r="F1800" i="142"/>
  <c r="F1796" i="142"/>
  <c r="F1792" i="142"/>
  <c r="F1788" i="142"/>
  <c r="F1784" i="142"/>
  <c r="F1780" i="142"/>
  <c r="F1776" i="142"/>
  <c r="F1765" i="142"/>
  <c r="F1761" i="142"/>
  <c r="F1757" i="142"/>
  <c r="F1753" i="142"/>
  <c r="F1749" i="142"/>
  <c r="F1745" i="142"/>
  <c r="F1741" i="142"/>
  <c r="F1737" i="142"/>
  <c r="F1733" i="142"/>
  <c r="F1729" i="142"/>
  <c r="F1725" i="142"/>
  <c r="F1721" i="142"/>
  <c r="F1710" i="142"/>
  <c r="F1706" i="142"/>
  <c r="F1702" i="142"/>
  <c r="F1698" i="142"/>
  <c r="F1694" i="142"/>
  <c r="F1690" i="142"/>
  <c r="F1686" i="142"/>
  <c r="F1682" i="142"/>
  <c r="F1678" i="142"/>
  <c r="F1674" i="142"/>
  <c r="F1670" i="142"/>
  <c r="F1666" i="142"/>
  <c r="F753" i="142"/>
  <c r="F752" i="142"/>
  <c r="F748" i="142"/>
  <c r="F747" i="142"/>
  <c r="F743" i="142"/>
  <c r="F742" i="142"/>
  <c r="F738" i="142"/>
  <c r="F737" i="142"/>
  <c r="F733" i="142"/>
  <c r="F732" i="142"/>
  <c r="F728" i="142"/>
  <c r="F727" i="142"/>
  <c r="F723" i="142"/>
  <c r="F722" i="142"/>
  <c r="F718" i="142"/>
  <c r="F717" i="142"/>
  <c r="F713" i="142"/>
  <c r="F712" i="142"/>
  <c r="F705" i="142"/>
  <c r="F704" i="142"/>
  <c r="F700" i="142"/>
  <c r="F699" i="142"/>
  <c r="F695" i="142"/>
  <c r="F694" i="142"/>
  <c r="F690" i="142"/>
  <c r="F689" i="142"/>
  <c r="F685" i="142"/>
  <c r="F684" i="142"/>
  <c r="F680" i="142"/>
  <c r="F679" i="142"/>
  <c r="F675" i="142"/>
  <c r="F674" i="142"/>
  <c r="F670" i="142"/>
  <c r="F669" i="142"/>
  <c r="F657" i="142"/>
  <c r="F656" i="142"/>
  <c r="F652" i="142"/>
  <c r="F651" i="142"/>
  <c r="F647" i="142"/>
  <c r="F646" i="142"/>
  <c r="F642" i="142"/>
  <c r="F641" i="142"/>
  <c r="F637" i="142"/>
  <c r="F636" i="142"/>
  <c r="F632" i="142"/>
  <c r="F631" i="142"/>
  <c r="F627" i="142"/>
  <c r="F626" i="142"/>
  <c r="F622" i="142"/>
  <c r="F621" i="142"/>
  <c r="F617" i="142"/>
  <c r="F616" i="142"/>
  <c r="F608" i="142"/>
  <c r="F607" i="142"/>
  <c r="F603" i="142"/>
  <c r="F602" i="142"/>
  <c r="F598" i="142"/>
  <c r="F597" i="142"/>
  <c r="F593" i="142"/>
  <c r="F592" i="142"/>
  <c r="F588" i="142"/>
  <c r="F587" i="142"/>
  <c r="F583" i="142"/>
  <c r="F582" i="142"/>
  <c r="F578" i="142"/>
  <c r="F577" i="142"/>
  <c r="F573" i="142"/>
  <c r="F572" i="142"/>
  <c r="F568" i="142"/>
  <c r="F567" i="142"/>
  <c r="F563" i="142"/>
  <c r="F562" i="142"/>
  <c r="F558" i="142"/>
  <c r="F557" i="142"/>
  <c r="F553" i="142"/>
  <c r="F552" i="142"/>
  <c r="F539" i="142"/>
  <c r="F538" i="142"/>
  <c r="F534" i="142"/>
  <c r="F533" i="142"/>
  <c r="F529" i="142"/>
  <c r="F528" i="142"/>
  <c r="F524" i="142"/>
  <c r="F523" i="142"/>
  <c r="F519" i="142"/>
  <c r="F518" i="142"/>
  <c r="F514" i="142"/>
  <c r="F513" i="142"/>
  <c r="F509" i="142"/>
  <c r="F508" i="142"/>
  <c r="F504" i="142"/>
  <c r="F503" i="142"/>
  <c r="F499" i="142"/>
  <c r="F498" i="142"/>
  <c r="F493" i="142"/>
  <c r="F492" i="142"/>
  <c r="F479" i="142"/>
  <c r="F478" i="142"/>
  <c r="F474" i="142"/>
  <c r="F473" i="142"/>
  <c r="F469" i="142"/>
  <c r="F468" i="142"/>
  <c r="F464" i="142"/>
  <c r="F463" i="142"/>
  <c r="F459" i="142"/>
  <c r="F458" i="142"/>
  <c r="F454" i="142"/>
  <c r="F453" i="142"/>
  <c r="F449" i="142"/>
  <c r="F448" i="142"/>
  <c r="F444" i="142"/>
  <c r="F443" i="142"/>
  <c r="F439" i="142"/>
  <c r="F438" i="142"/>
  <c r="F434" i="142"/>
  <c r="F433" i="142"/>
  <c r="F429" i="142"/>
  <c r="F428" i="142"/>
  <c r="F424" i="142"/>
  <c r="F423" i="142"/>
  <c r="F419" i="142"/>
  <c r="F418" i="142"/>
  <c r="F413" i="142"/>
  <c r="F412" i="142"/>
  <c r="F403" i="142"/>
  <c r="F399" i="142"/>
  <c r="F398" i="142"/>
  <c r="F393" i="142"/>
  <c r="F392" i="142"/>
  <c r="F387" i="142"/>
  <c r="F383" i="142"/>
  <c r="F382" i="142"/>
  <c r="F377" i="142"/>
  <c r="F376" i="142"/>
  <c r="F371" i="142"/>
  <c r="F370" i="142"/>
  <c r="F365" i="142"/>
  <c r="F364" i="142"/>
  <c r="F359" i="142"/>
  <c r="F358" i="142"/>
  <c r="F353" i="142"/>
  <c r="F352" i="142"/>
  <c r="F347" i="142"/>
  <c r="F346" i="142"/>
  <c r="F341" i="142"/>
  <c r="F340" i="142"/>
  <c r="F335" i="142"/>
  <c r="F334" i="142"/>
  <c r="F329" i="142"/>
  <c r="F328" i="142"/>
  <c r="F323" i="142"/>
  <c r="D320" i="142"/>
  <c r="F322" i="142" s="1"/>
  <c r="F317" i="142"/>
  <c r="F316" i="142"/>
  <c r="F311" i="142"/>
  <c r="F310" i="142"/>
  <c r="F305" i="142"/>
  <c r="F304" i="142"/>
  <c r="F299" i="142"/>
  <c r="F298" i="142"/>
  <c r="F293" i="142"/>
  <c r="F292" i="142"/>
  <c r="F287" i="142"/>
  <c r="F286" i="142"/>
  <c r="F281" i="142"/>
  <c r="F280" i="142"/>
  <c r="F275" i="142"/>
  <c r="F274" i="142"/>
  <c r="F269" i="142"/>
  <c r="F268" i="142"/>
  <c r="F263" i="142"/>
  <c r="F262" i="142"/>
  <c r="F257" i="142"/>
  <c r="F256" i="142"/>
  <c r="F249" i="142"/>
  <c r="F248" i="142"/>
  <c r="F243" i="142"/>
  <c r="F242" i="142"/>
  <c r="F237" i="142"/>
  <c r="F236" i="142"/>
  <c r="F231" i="142"/>
  <c r="F230" i="142"/>
  <c r="F225" i="142"/>
  <c r="F224" i="142"/>
  <c r="F219" i="142"/>
  <c r="F218" i="142"/>
  <c r="F213" i="142"/>
  <c r="F212" i="142"/>
  <c r="F207" i="142"/>
  <c r="F206" i="142"/>
  <c r="F201" i="142"/>
  <c r="F200" i="142"/>
  <c r="F194" i="142"/>
  <c r="F190" i="142"/>
  <c r="F186" i="142"/>
  <c r="F185" i="142"/>
  <c r="F180" i="142"/>
  <c r="F173" i="142"/>
  <c r="D170" i="142"/>
  <c r="F172" i="142" s="1"/>
  <c r="F167" i="142"/>
  <c r="F163" i="142"/>
  <c r="F162" i="142"/>
  <c r="F157" i="142"/>
  <c r="F156" i="142"/>
  <c r="D149" i="142"/>
  <c r="F151" i="142" s="1"/>
  <c r="D148" i="142"/>
  <c r="F150" i="142" s="1"/>
  <c r="F145" i="142"/>
  <c r="F144" i="142"/>
  <c r="F139" i="142"/>
  <c r="F138" i="142"/>
  <c r="F133" i="142"/>
  <c r="F132" i="142"/>
  <c r="F127" i="142"/>
  <c r="F121" i="142"/>
  <c r="F120" i="142"/>
  <c r="F115" i="142"/>
  <c r="F114" i="142"/>
  <c r="F109" i="142"/>
  <c r="F108" i="142"/>
  <c r="F103" i="142"/>
  <c r="F102" i="142"/>
  <c r="F97" i="142"/>
  <c r="F96" i="142"/>
  <c r="F91" i="142"/>
  <c r="F90" i="142"/>
  <c r="F85" i="142"/>
  <c r="F84" i="142"/>
  <c r="F79" i="142"/>
  <c r="F78" i="142"/>
  <c r="F73" i="142"/>
  <c r="F72" i="142"/>
  <c r="F66" i="142"/>
  <c r="F65" i="142"/>
  <c r="F60" i="142"/>
  <c r="F59" i="142"/>
  <c r="F52" i="142"/>
  <c r="F51" i="142"/>
  <c r="F45" i="142"/>
  <c r="F44" i="142"/>
  <c r="F38" i="142"/>
  <c r="F37" i="142"/>
  <c r="F32" i="142"/>
  <c r="F31" i="142"/>
  <c r="F26" i="142"/>
  <c r="F25" i="142"/>
  <c r="F20" i="142"/>
  <c r="F19" i="142"/>
  <c r="F1921" i="141"/>
  <c r="F1920" i="141"/>
  <c r="F1915" i="141"/>
  <c r="F1914" i="141"/>
  <c r="F1908" i="141"/>
  <c r="F1907" i="141"/>
  <c r="F1902" i="141"/>
  <c r="F1901" i="141"/>
  <c r="F1893" i="141"/>
  <c r="F1892" i="141"/>
  <c r="F1885" i="141"/>
  <c r="F1881" i="141"/>
  <c r="F1876" i="141"/>
  <c r="F1872" i="141"/>
  <c r="F1867" i="141"/>
  <c r="F1862" i="141"/>
  <c r="F1858" i="141"/>
  <c r="F1852" i="141"/>
  <c r="F1848" i="141"/>
  <c r="F1843" i="141"/>
  <c r="F1839" i="141"/>
  <c r="F1834" i="141"/>
  <c r="F1829" i="141"/>
  <c r="F1825" i="141"/>
  <c r="F1821" i="141"/>
  <c r="F1814" i="141"/>
  <c r="F1810" i="141"/>
  <c r="F1806" i="141"/>
  <c r="F1802" i="141"/>
  <c r="F1797" i="141"/>
  <c r="F1793" i="141"/>
  <c r="F1788" i="141"/>
  <c r="F1784" i="141"/>
  <c r="F1777" i="141"/>
  <c r="F1773" i="141"/>
  <c r="F1769" i="141"/>
  <c r="F1765" i="141"/>
  <c r="F1760" i="141"/>
  <c r="F1756" i="141"/>
  <c r="F1751" i="141"/>
  <c r="F1747" i="141"/>
  <c r="F1742" i="141"/>
  <c r="F1737" i="141"/>
  <c r="F1731" i="141"/>
  <c r="F1727" i="141"/>
  <c r="F1723" i="141"/>
  <c r="F1719" i="141"/>
  <c r="F1714" i="141"/>
  <c r="F1710" i="141"/>
  <c r="F1705" i="141"/>
  <c r="F1701" i="141"/>
  <c r="F1696" i="141"/>
  <c r="F1691" i="141"/>
  <c r="F1685" i="141"/>
  <c r="F1681" i="141"/>
  <c r="F1677" i="141"/>
  <c r="F1673" i="141"/>
  <c r="F1668" i="141"/>
  <c r="F1664" i="141"/>
  <c r="F1659" i="141"/>
  <c r="F1655" i="141"/>
  <c r="F1650" i="141"/>
  <c r="F1643" i="141"/>
  <c r="F1639" i="141"/>
  <c r="F1635" i="141"/>
  <c r="F1631" i="141"/>
  <c r="F1626" i="141"/>
  <c r="F1622" i="141"/>
  <c r="F1617" i="141"/>
  <c r="F1613" i="141"/>
  <c r="F1606" i="141"/>
  <c r="F1602" i="141"/>
  <c r="F1598" i="141"/>
  <c r="F1594" i="141"/>
  <c r="F1589" i="141"/>
  <c r="F1585" i="141"/>
  <c r="F1580" i="141"/>
  <c r="F1576" i="141"/>
  <c r="F1569" i="141"/>
  <c r="F1564" i="141"/>
  <c r="F1560" i="141"/>
  <c r="F1555" i="141"/>
  <c r="F1550" i="141"/>
  <c r="F1546" i="141"/>
  <c r="F1540" i="141"/>
  <c r="F1535" i="141"/>
  <c r="F1531" i="141"/>
  <c r="F1526" i="141"/>
  <c r="F1521" i="141"/>
  <c r="F1517" i="141"/>
  <c r="F1485" i="141"/>
  <c r="F1481" i="141"/>
  <c r="F1476" i="141"/>
  <c r="F1469" i="141"/>
  <c r="F1465" i="141"/>
  <c r="F1460" i="141"/>
  <c r="F1453" i="141"/>
  <c r="F1449" i="141"/>
  <c r="F1442" i="141"/>
  <c r="F1438" i="141"/>
  <c r="F1433" i="141"/>
  <c r="F1426" i="141"/>
  <c r="F1422" i="141"/>
  <c r="F1417" i="141"/>
  <c r="F1410" i="141"/>
  <c r="F1406" i="141"/>
  <c r="F1401" i="141"/>
  <c r="F1394" i="141"/>
  <c r="F1390" i="141"/>
  <c r="F1383" i="141"/>
  <c r="F1379" i="141"/>
  <c r="F1374" i="141"/>
  <c r="F1367" i="141"/>
  <c r="F1363" i="141"/>
  <c r="F1358" i="141"/>
  <c r="F1349" i="141"/>
  <c r="F1344" i="141"/>
  <c r="F1340" i="141"/>
  <c r="F1335" i="141"/>
  <c r="F1330" i="141"/>
  <c r="F1323" i="141"/>
  <c r="F1318" i="141"/>
  <c r="F1314" i="141"/>
  <c r="F1309" i="141"/>
  <c r="F1304" i="141"/>
  <c r="F1297" i="141"/>
  <c r="F1292" i="141"/>
  <c r="F1288" i="141"/>
  <c r="F1283" i="141"/>
  <c r="F1278" i="141"/>
  <c r="F1271" i="141"/>
  <c r="F1266" i="141"/>
  <c r="F1262" i="141"/>
  <c r="F1257" i="141"/>
  <c r="F1252" i="141"/>
  <c r="F1245" i="141"/>
  <c r="F1240" i="141"/>
  <c r="F1236" i="141"/>
  <c r="F1231" i="141"/>
  <c r="F1226" i="141"/>
  <c r="F1219" i="141"/>
  <c r="F1214" i="141"/>
  <c r="F1210" i="141"/>
  <c r="F1205" i="141"/>
  <c r="F1200" i="141"/>
  <c r="F1165" i="141"/>
  <c r="F1160" i="141"/>
  <c r="F1155" i="141"/>
  <c r="F1150" i="141"/>
  <c r="F1145" i="141"/>
  <c r="F1140" i="141"/>
  <c r="F1136" i="141"/>
  <c r="F1132" i="141"/>
  <c r="F1128" i="141"/>
  <c r="F1123" i="141"/>
  <c r="F1118" i="141"/>
  <c r="F1113" i="141"/>
  <c r="F1108" i="141"/>
  <c r="F1103" i="141"/>
  <c r="F1092" i="141"/>
  <c r="F1087" i="141"/>
  <c r="F1082" i="141"/>
  <c r="F1077" i="141"/>
  <c r="F1072" i="141"/>
  <c r="F1067" i="141"/>
  <c r="F1063" i="141"/>
  <c r="F1059" i="141"/>
  <c r="F1055" i="141"/>
  <c r="F1050" i="141"/>
  <c r="F1045" i="141"/>
  <c r="F1040" i="141"/>
  <c r="F1035" i="141"/>
  <c r="F1030" i="141"/>
  <c r="F1019" i="141"/>
  <c r="F1014" i="141"/>
  <c r="F1009" i="141"/>
  <c r="F1004" i="141"/>
  <c r="F999" i="141"/>
  <c r="F994" i="141"/>
  <c r="F990" i="141"/>
  <c r="F986" i="141"/>
  <c r="F982" i="141"/>
  <c r="F977" i="141"/>
  <c r="F972" i="141"/>
  <c r="F967" i="141"/>
  <c r="F962" i="141"/>
  <c r="F957" i="141"/>
  <c r="F946" i="141"/>
  <c r="F941" i="141"/>
  <c r="F936" i="141"/>
  <c r="F931" i="141"/>
  <c r="F926" i="141"/>
  <c r="F921" i="141"/>
  <c r="F917" i="141"/>
  <c r="F913" i="141"/>
  <c r="F909" i="141"/>
  <c r="F904" i="141"/>
  <c r="F899" i="141"/>
  <c r="F894" i="141"/>
  <c r="F889" i="141"/>
  <c r="F884" i="141"/>
  <c r="F873" i="141"/>
  <c r="F868" i="141"/>
  <c r="F863" i="141"/>
  <c r="F858" i="141"/>
  <c r="F853" i="141"/>
  <c r="F848" i="141"/>
  <c r="F844" i="141"/>
  <c r="F840" i="141"/>
  <c r="F836" i="141"/>
  <c r="F831" i="141"/>
  <c r="F826" i="141"/>
  <c r="F821" i="141"/>
  <c r="F816" i="141"/>
  <c r="F811" i="141"/>
  <c r="F800" i="141"/>
  <c r="F795" i="141"/>
  <c r="F790" i="141"/>
  <c r="F785" i="141"/>
  <c r="F780" i="141"/>
  <c r="F775" i="141"/>
  <c r="F771" i="141"/>
  <c r="F767" i="141"/>
  <c r="F763" i="141"/>
  <c r="F758" i="141"/>
  <c r="F753" i="141"/>
  <c r="F748" i="141"/>
  <c r="F743" i="141"/>
  <c r="F738" i="141"/>
  <c r="F725" i="141"/>
  <c r="F724" i="141"/>
  <c r="F720" i="141"/>
  <c r="F719" i="141"/>
  <c r="F715" i="141"/>
  <c r="F714" i="141"/>
  <c r="F710" i="141"/>
  <c r="F709" i="141"/>
  <c r="F705" i="141"/>
  <c r="F704" i="141"/>
  <c r="F700" i="141"/>
  <c r="F699" i="141"/>
  <c r="F688" i="141"/>
  <c r="F684" i="141"/>
  <c r="F680" i="141"/>
  <c r="F676" i="141"/>
  <c r="F672" i="141"/>
  <c r="F668" i="141"/>
  <c r="F664" i="141"/>
  <c r="F660" i="141"/>
  <c r="F656" i="141"/>
  <c r="F652" i="141"/>
  <c r="F648" i="141"/>
  <c r="F644" i="141"/>
  <c r="F633" i="141"/>
  <c r="F629" i="141"/>
  <c r="F625" i="141"/>
  <c r="F621" i="141"/>
  <c r="F617" i="141"/>
  <c r="F613" i="141"/>
  <c r="F609" i="141"/>
  <c r="F605" i="141"/>
  <c r="F601" i="141"/>
  <c r="F597" i="141"/>
  <c r="F593" i="141"/>
  <c r="F206" i="141"/>
  <c r="F205" i="141"/>
  <c r="F201" i="141"/>
  <c r="F200" i="141"/>
  <c r="F196" i="141"/>
  <c r="F195" i="141"/>
  <c r="F191" i="141"/>
  <c r="F190" i="141"/>
  <c r="F186" i="141"/>
  <c r="F185" i="141"/>
  <c r="F181" i="141"/>
  <c r="F180" i="141"/>
  <c r="F176" i="141"/>
  <c r="F175" i="141"/>
  <c r="F171" i="141"/>
  <c r="F170" i="141"/>
  <c r="F166" i="141"/>
  <c r="F165" i="141"/>
  <c r="F161" i="141"/>
  <c r="F160" i="141"/>
  <c r="F156" i="141"/>
  <c r="F155" i="141"/>
  <c r="F151" i="141"/>
  <c r="F150" i="141"/>
  <c r="F146" i="141"/>
  <c r="F145" i="141"/>
  <c r="F141" i="141"/>
  <c r="F140" i="141"/>
  <c r="F136" i="141"/>
  <c r="F135" i="141"/>
  <c r="F131" i="141"/>
  <c r="F130" i="141"/>
  <c r="F126" i="141"/>
  <c r="F125" i="141"/>
  <c r="F121" i="141"/>
  <c r="F120" i="141"/>
  <c r="F116" i="141"/>
  <c r="F115" i="141"/>
  <c r="F111" i="141"/>
  <c r="F110" i="141"/>
  <c r="F103" i="141"/>
  <c r="F102" i="141"/>
  <c r="F98" i="141"/>
  <c r="F97" i="141"/>
  <c r="F93" i="141"/>
  <c r="F92" i="141"/>
  <c r="F88" i="141"/>
  <c r="F87" i="141"/>
  <c r="F83" i="141"/>
  <c r="F82" i="141"/>
  <c r="F78" i="141"/>
  <c r="F74" i="141"/>
  <c r="F73" i="141"/>
  <c r="F69" i="141"/>
  <c r="F68" i="141"/>
  <c r="F64" i="141"/>
  <c r="F63" i="141"/>
  <c r="F59" i="141"/>
  <c r="F58" i="141"/>
  <c r="F54" i="141"/>
  <c r="F53" i="141"/>
  <c r="F49" i="141"/>
  <c r="F48" i="141"/>
  <c r="F44" i="141"/>
  <c r="F43" i="141"/>
  <c r="F39" i="141"/>
  <c r="F38" i="141"/>
  <c r="F34" i="141"/>
  <c r="F33" i="141"/>
  <c r="F29" i="141"/>
  <c r="F28" i="141"/>
  <c r="F24" i="141"/>
  <c r="F23" i="141"/>
  <c r="F19" i="141"/>
  <c r="F18" i="141"/>
  <c r="F702" i="140"/>
  <c r="F698" i="140"/>
  <c r="F694" i="140"/>
  <c r="F690" i="140"/>
  <c r="F686" i="140"/>
  <c r="F682" i="140"/>
  <c r="F678" i="140"/>
  <c r="F674" i="140"/>
  <c r="F670" i="140"/>
  <c r="F666" i="140"/>
  <c r="F662" i="140"/>
  <c r="F658" i="140"/>
  <c r="F654" i="140"/>
  <c r="F650" i="140"/>
  <c r="F646" i="140"/>
  <c r="F642" i="140"/>
  <c r="F638" i="140"/>
  <c r="F632" i="140"/>
  <c r="F628" i="140"/>
  <c r="F624" i="140"/>
  <c r="F620" i="140"/>
  <c r="F616" i="140"/>
  <c r="F612" i="140"/>
  <c r="F608" i="140"/>
  <c r="D603" i="140"/>
  <c r="F604" i="140" s="1"/>
  <c r="D599" i="140"/>
  <c r="F600" i="140" s="1"/>
  <c r="F596" i="140"/>
  <c r="F592" i="140"/>
  <c r="D587" i="140"/>
  <c r="F588" i="140" s="1"/>
  <c r="D583" i="140"/>
  <c r="F584" i="140" s="1"/>
  <c r="F580" i="140"/>
  <c r="D574" i="140"/>
  <c r="F576" i="140" s="1"/>
  <c r="D569" i="140"/>
  <c r="F571" i="140" s="1"/>
  <c r="D564" i="140"/>
  <c r="F565" i="140" s="1"/>
  <c r="F560" i="140"/>
  <c r="F546" i="140"/>
  <c r="F542" i="140"/>
  <c r="F538" i="140"/>
  <c r="F534" i="140"/>
  <c r="F511" i="140"/>
  <c r="F505" i="140"/>
  <c r="F499" i="140"/>
  <c r="F493" i="140"/>
  <c r="F487" i="140"/>
  <c r="F483" i="140"/>
  <c r="F477" i="140"/>
  <c r="F473" i="140"/>
  <c r="F467" i="140"/>
  <c r="F461" i="140"/>
  <c r="F457" i="140"/>
  <c r="F451" i="140"/>
  <c r="F445" i="140"/>
  <c r="F439" i="140"/>
  <c r="F425" i="140"/>
  <c r="F419" i="140"/>
  <c r="F413" i="140"/>
  <c r="F407" i="140"/>
  <c r="F403" i="140"/>
  <c r="F397" i="140"/>
  <c r="F393" i="140"/>
  <c r="F387" i="140"/>
  <c r="F381" i="140"/>
  <c r="F377" i="140"/>
  <c r="F371" i="140"/>
  <c r="F365" i="140"/>
  <c r="F359" i="140"/>
  <c r="D324" i="140"/>
  <c r="F325" i="140" s="1"/>
  <c r="D320" i="140"/>
  <c r="F321" i="140" s="1"/>
  <c r="F281" i="140"/>
  <c r="D275" i="140"/>
  <c r="D270" i="140"/>
  <c r="F272" i="140" s="1"/>
  <c r="F266" i="140"/>
  <c r="F245" i="140"/>
  <c r="F241" i="140"/>
  <c r="F237" i="140"/>
  <c r="F233" i="140"/>
  <c r="F229" i="140"/>
  <c r="F225" i="140"/>
  <c r="F176" i="140"/>
  <c r="F131" i="140"/>
  <c r="F87" i="140"/>
  <c r="D74" i="140"/>
  <c r="F76" i="140" s="1"/>
  <c r="D69" i="140"/>
  <c r="F71" i="140" s="1"/>
  <c r="F56" i="140"/>
  <c r="F52" i="140"/>
  <c r="F43" i="140"/>
  <c r="F31" i="140"/>
  <c r="F405" i="139"/>
  <c r="F401" i="139"/>
  <c r="F397" i="139"/>
  <c r="F393" i="139"/>
  <c r="F379" i="139"/>
  <c r="F375" i="139"/>
  <c r="F371" i="139"/>
  <c r="F367" i="139"/>
  <c r="F353" i="139"/>
  <c r="F349" i="139"/>
  <c r="F345" i="139"/>
  <c r="F341" i="139"/>
  <c r="F327" i="139"/>
  <c r="F323" i="139"/>
  <c r="F319" i="139"/>
  <c r="F315" i="139"/>
  <c r="F301" i="139"/>
  <c r="F297" i="139"/>
  <c r="F293" i="139"/>
  <c r="F289" i="139"/>
  <c r="F275" i="139"/>
  <c r="F271" i="139"/>
  <c r="F267" i="139"/>
  <c r="F263" i="139"/>
  <c r="F249" i="139"/>
  <c r="F245" i="139"/>
  <c r="F241" i="139"/>
  <c r="F237" i="139"/>
  <c r="F223" i="139"/>
  <c r="F219" i="139"/>
  <c r="F215" i="139"/>
  <c r="F211" i="139"/>
  <c r="F197" i="139"/>
  <c r="F193" i="139"/>
  <c r="F189" i="139"/>
  <c r="F185" i="139"/>
  <c r="F158" i="139"/>
  <c r="F136" i="139"/>
  <c r="F121" i="139"/>
  <c r="F99" i="139"/>
  <c r="F94" i="139"/>
  <c r="D80" i="139"/>
  <c r="F81" i="139" s="1"/>
  <c r="F76" i="139"/>
  <c r="D70" i="139"/>
  <c r="F71" i="139" s="1"/>
  <c r="F66" i="139"/>
  <c r="D60" i="139"/>
  <c r="F61" i="139" s="1"/>
  <c r="D55" i="139"/>
  <c r="F56" i="139" s="1"/>
  <c r="F47" i="139"/>
  <c r="F42" i="139"/>
  <c r="F33" i="139"/>
  <c r="F29" i="139"/>
  <c r="F24" i="139"/>
  <c r="F20" i="139"/>
  <c r="F188" i="138"/>
  <c r="F187" i="138"/>
  <c r="D182" i="138"/>
  <c r="F183" i="138" s="1"/>
  <c r="D176" i="138"/>
  <c r="F178" i="138" s="1"/>
  <c r="F172" i="138"/>
  <c r="F171" i="138"/>
  <c r="F167" i="138"/>
  <c r="F166" i="138"/>
  <c r="F162" i="138"/>
  <c r="F161" i="138"/>
  <c r="F154" i="138"/>
  <c r="F153" i="138"/>
  <c r="D146" i="138"/>
  <c r="F148" i="138" s="1"/>
  <c r="F143" i="138"/>
  <c r="F142" i="138"/>
  <c r="F137" i="138"/>
  <c r="F136" i="138"/>
  <c r="F131" i="138"/>
  <c r="F130" i="138"/>
  <c r="D123" i="138"/>
  <c r="F124" i="138" s="1"/>
  <c r="F115" i="138"/>
  <c r="F109" i="138"/>
  <c r="F105" i="138"/>
  <c r="F100" i="138"/>
  <c r="F95" i="138"/>
  <c r="F90" i="138"/>
  <c r="F84" i="138"/>
  <c r="F80" i="138"/>
  <c r="F74" i="138"/>
  <c r="F65" i="138"/>
  <c r="F60" i="138"/>
  <c r="F55" i="138"/>
  <c r="F50" i="138"/>
  <c r="F39" i="138"/>
  <c r="F485" i="137"/>
  <c r="F484" i="137"/>
  <c r="F480" i="137"/>
  <c r="F479" i="137"/>
  <c r="F475" i="137"/>
  <c r="F474" i="137"/>
  <c r="F470" i="137"/>
  <c r="F469" i="137"/>
  <c r="F460" i="137"/>
  <c r="F459" i="137"/>
  <c r="D453" i="137"/>
  <c r="F455" i="137" s="1"/>
  <c r="F450" i="137"/>
  <c r="F449" i="137"/>
  <c r="F440" i="137"/>
  <c r="D438" i="137"/>
  <c r="F439" i="137" s="1"/>
  <c r="D433" i="137"/>
  <c r="F434" i="137" s="1"/>
  <c r="D428" i="137"/>
  <c r="F430" i="137" s="1"/>
  <c r="F425" i="137"/>
  <c r="F424" i="137"/>
  <c r="F420" i="137"/>
  <c r="F419" i="137"/>
  <c r="F415" i="137"/>
  <c r="F414" i="137"/>
  <c r="F410" i="137"/>
  <c r="F409" i="137"/>
  <c r="F405" i="137"/>
  <c r="F404" i="137"/>
  <c r="F398" i="137"/>
  <c r="F397" i="137"/>
  <c r="F388" i="137"/>
  <c r="F387" i="137"/>
  <c r="F383" i="137"/>
  <c r="F382" i="137"/>
  <c r="F378" i="137"/>
  <c r="F377" i="137"/>
  <c r="F373" i="137"/>
  <c r="F372" i="137"/>
  <c r="F368" i="137"/>
  <c r="F367" i="137"/>
  <c r="F363" i="137"/>
  <c r="F362" i="137"/>
  <c r="F356" i="137"/>
  <c r="F355" i="137"/>
  <c r="D344" i="137"/>
  <c r="F346" i="137" s="1"/>
  <c r="F341" i="137"/>
  <c r="F340" i="137"/>
  <c r="F336" i="137"/>
  <c r="F335" i="137"/>
  <c r="F331" i="137"/>
  <c r="F330" i="137"/>
  <c r="F326" i="137"/>
  <c r="F325" i="137"/>
  <c r="F321" i="137"/>
  <c r="F320" i="137"/>
  <c r="F314" i="137"/>
  <c r="F313" i="137"/>
  <c r="F304" i="137"/>
  <c r="F303" i="137"/>
  <c r="F299" i="137"/>
  <c r="F298" i="137"/>
  <c r="F294" i="137"/>
  <c r="F293" i="137"/>
  <c r="F289" i="137"/>
  <c r="F288" i="137"/>
  <c r="F284" i="137"/>
  <c r="F283" i="137"/>
  <c r="F279" i="137"/>
  <c r="F278" i="137"/>
  <c r="F272" i="137"/>
  <c r="F271" i="137"/>
  <c r="D260" i="137"/>
  <c r="F262" i="137" s="1"/>
  <c r="F257" i="137"/>
  <c r="F256" i="137"/>
  <c r="F252" i="137"/>
  <c r="F251" i="137"/>
  <c r="F247" i="137"/>
  <c r="F246" i="137"/>
  <c r="F242" i="137"/>
  <c r="F241" i="137"/>
  <c r="F237" i="137"/>
  <c r="F236" i="137"/>
  <c r="F230" i="137"/>
  <c r="F229" i="137"/>
  <c r="D218" i="137"/>
  <c r="F220" i="137" s="1"/>
  <c r="F215" i="137"/>
  <c r="F214" i="137"/>
  <c r="F210" i="137"/>
  <c r="F209" i="137"/>
  <c r="F205" i="137"/>
  <c r="F204" i="137"/>
  <c r="F200" i="137"/>
  <c r="F199" i="137"/>
  <c r="F195" i="137"/>
  <c r="F194" i="137"/>
  <c r="F181" i="137"/>
  <c r="F180" i="137"/>
  <c r="F176" i="137"/>
  <c r="F175" i="137"/>
  <c r="F171" i="137"/>
  <c r="F170" i="137"/>
  <c r="F166" i="137"/>
  <c r="F165" i="137"/>
  <c r="F161" i="137"/>
  <c r="F160" i="137"/>
  <c r="F156" i="137"/>
  <c r="F155" i="137"/>
  <c r="F151" i="137"/>
  <c r="F150" i="137"/>
  <c r="F146" i="137"/>
  <c r="F145" i="137"/>
  <c r="F141" i="137"/>
  <c r="F140" i="137"/>
  <c r="F136" i="137"/>
  <c r="F135" i="137"/>
  <c r="F131" i="137"/>
  <c r="F130" i="137"/>
  <c r="F126" i="137"/>
  <c r="F125" i="137"/>
  <c r="F121" i="137"/>
  <c r="F120" i="137"/>
  <c r="F109" i="137"/>
  <c r="F108" i="137"/>
  <c r="F104" i="137"/>
  <c r="F103" i="137"/>
  <c r="F99" i="137"/>
  <c r="F98" i="137"/>
  <c r="F94" i="137"/>
  <c r="F93" i="137"/>
  <c r="F89" i="137"/>
  <c r="F88" i="137"/>
  <c r="F84" i="137"/>
  <c r="F83" i="137"/>
  <c r="F79" i="137"/>
  <c r="F78" i="137"/>
  <c r="F74" i="137"/>
  <c r="F73" i="137"/>
  <c r="F65" i="137"/>
  <c r="F64" i="137"/>
  <c r="F60" i="137"/>
  <c r="F59" i="137"/>
  <c r="D53" i="137"/>
  <c r="F55" i="137" s="1"/>
  <c r="F50" i="137"/>
  <c r="F49" i="137"/>
  <c r="F45" i="137"/>
  <c r="F44" i="137"/>
  <c r="F39" i="137"/>
  <c r="F38" i="137"/>
  <c r="F32" i="137"/>
  <c r="F31" i="137"/>
  <c r="F26" i="137"/>
  <c r="F25" i="137"/>
  <c r="F18" i="137"/>
  <c r="F17" i="137"/>
  <c r="F134" i="136"/>
  <c r="F133" i="136"/>
  <c r="F123" i="136"/>
  <c r="F122" i="136"/>
  <c r="F118" i="136"/>
  <c r="F117" i="136"/>
  <c r="F113" i="136"/>
  <c r="F112" i="136"/>
  <c r="F106" i="136"/>
  <c r="F105" i="136"/>
  <c r="D98" i="136"/>
  <c r="F99" i="136" s="1"/>
  <c r="D93" i="136"/>
  <c r="F95" i="136" s="1"/>
  <c r="F85" i="136"/>
  <c r="F84" i="136"/>
  <c r="F80" i="136"/>
  <c r="F75" i="136"/>
  <c r="F74" i="136"/>
  <c r="F69" i="136"/>
  <c r="F65" i="136"/>
  <c r="F60" i="136"/>
  <c r="F55" i="136"/>
  <c r="F50" i="136"/>
  <c r="F45" i="136"/>
  <c r="F40" i="136"/>
  <c r="F145" i="135"/>
  <c r="F144" i="135"/>
  <c r="D138" i="135"/>
  <c r="F140" i="135" s="1"/>
  <c r="D132" i="135"/>
  <c r="F134" i="135" s="1"/>
  <c r="F128" i="135"/>
  <c r="F127" i="135"/>
  <c r="F123" i="135"/>
  <c r="F122" i="135"/>
  <c r="F118" i="135"/>
  <c r="F117" i="135"/>
  <c r="F111" i="135"/>
  <c r="F110" i="135"/>
  <c r="F105" i="135"/>
  <c r="F100" i="135"/>
  <c r="F95" i="135"/>
  <c r="F94" i="135"/>
  <c r="F85" i="135"/>
  <c r="F79" i="135"/>
  <c r="F75" i="135"/>
  <c r="F74" i="135"/>
  <c r="F70" i="135"/>
  <c r="F64" i="135"/>
  <c r="F59" i="135"/>
  <c r="F60" i="135"/>
  <c r="F55" i="135"/>
  <c r="F50" i="135"/>
  <c r="F44" i="135"/>
  <c r="F40" i="135"/>
  <c r="F28" i="134"/>
  <c r="F27" i="134"/>
  <c r="F23" i="134"/>
  <c r="F22" i="134"/>
  <c r="F2685" i="142" l="1"/>
  <c r="I58" i="94" s="1"/>
  <c r="F2683" i="142"/>
  <c r="F2684" i="142"/>
  <c r="F125" i="138"/>
  <c r="F261" i="137"/>
  <c r="F44" i="136"/>
  <c r="F45" i="135"/>
  <c r="F54" i="135"/>
  <c r="F65" i="135"/>
  <c r="F70" i="136"/>
  <c r="F39" i="135"/>
  <c r="F139" i="135"/>
  <c r="F114" i="138"/>
  <c r="F89" i="138"/>
  <c r="F79" i="138"/>
  <c r="F49" i="138"/>
  <c r="F110" i="138"/>
  <c r="F85" i="138"/>
  <c r="F2014" i="141"/>
  <c r="F38" i="140"/>
  <c r="F110" i="140"/>
  <c r="F271" i="140"/>
  <c r="F40" i="138"/>
  <c r="F75" i="138"/>
  <c r="F345" i="137"/>
  <c r="F54" i="137"/>
  <c r="F435" i="137"/>
  <c r="F454" i="137"/>
  <c r="F39" i="136"/>
  <c r="F100" i="136"/>
  <c r="F49" i="136"/>
  <c r="F49" i="135"/>
  <c r="F80" i="135"/>
  <c r="F159" i="135" s="1"/>
  <c r="F133" i="135"/>
  <c r="F121" i="134"/>
  <c r="F122" i="134"/>
  <c r="I50" i="94" s="1"/>
  <c r="F2013" i="141"/>
  <c r="D2137" i="142"/>
  <c r="F2139" i="142" s="1"/>
  <c r="F2113" i="142"/>
  <c r="F2460" i="142"/>
  <c r="F2475" i="142"/>
  <c r="F2522" i="142"/>
  <c r="F45" i="138"/>
  <c r="F44" i="138"/>
  <c r="F48" i="140"/>
  <c r="F47" i="140"/>
  <c r="F115" i="140"/>
  <c r="F114" i="140"/>
  <c r="F104" i="135"/>
  <c r="F64" i="136"/>
  <c r="F79" i="136"/>
  <c r="F94" i="136"/>
  <c r="F429" i="137"/>
  <c r="D443" i="137"/>
  <c r="D463" i="137" s="1"/>
  <c r="F64" i="138"/>
  <c r="F104" i="138"/>
  <c r="F177" i="138"/>
  <c r="F43" i="139"/>
  <c r="F95" i="139"/>
  <c r="F137" i="139"/>
  <c r="F159" i="139"/>
  <c r="F19" i="140"/>
  <c r="F39" i="140"/>
  <c r="F60" i="140"/>
  <c r="F75" i="140"/>
  <c r="F97" i="140"/>
  <c r="F132" i="140"/>
  <c r="F177" i="140"/>
  <c r="F217" i="140"/>
  <c r="F306" i="140"/>
  <c r="F561" i="140"/>
  <c r="F575" i="140"/>
  <c r="F120" i="134"/>
  <c r="F163" i="139"/>
  <c r="F20" i="140"/>
  <c r="F61" i="140"/>
  <c r="F98" i="140"/>
  <c r="F138" i="140"/>
  <c r="F160" i="140"/>
  <c r="F181" i="140"/>
  <c r="F218" i="140"/>
  <c r="F307" i="140"/>
  <c r="F2129" i="142"/>
  <c r="F54" i="136"/>
  <c r="F54" i="138"/>
  <c r="F94" i="138"/>
  <c r="F25" i="139"/>
  <c r="F48" i="139"/>
  <c r="F100" i="139"/>
  <c r="F122" i="139"/>
  <c r="F164" i="139"/>
  <c r="F26" i="140"/>
  <c r="F65" i="140"/>
  <c r="F82" i="140"/>
  <c r="F139" i="140"/>
  <c r="F161" i="140"/>
  <c r="F182" i="140"/>
  <c r="F261" i="140"/>
  <c r="F276" i="140"/>
  <c r="F93" i="140"/>
  <c r="F287" i="140"/>
  <c r="F104" i="139"/>
  <c r="F126" i="139"/>
  <c r="F168" i="139"/>
  <c r="F27" i="140"/>
  <c r="F66" i="140"/>
  <c r="F83" i="140"/>
  <c r="F104" i="140"/>
  <c r="F121" i="140"/>
  <c r="F143" i="140"/>
  <c r="F165" i="140"/>
  <c r="F186" i="140"/>
  <c r="F262" i="140"/>
  <c r="F277" i="140"/>
  <c r="F566" i="140"/>
  <c r="F2015" i="141"/>
  <c r="I57" i="94" s="1"/>
  <c r="F105" i="139"/>
  <c r="F127" i="139"/>
  <c r="F169" i="139"/>
  <c r="F105" i="140"/>
  <c r="F122" i="140"/>
  <c r="F144" i="140"/>
  <c r="F166" i="140"/>
  <c r="F187" i="140"/>
  <c r="F69" i="135"/>
  <c r="F84" i="135"/>
  <c r="F99" i="135"/>
  <c r="F59" i="136"/>
  <c r="D127" i="136"/>
  <c r="F219" i="137"/>
  <c r="F59" i="138"/>
  <c r="F99" i="138"/>
  <c r="F147" i="138"/>
  <c r="F37" i="139"/>
  <c r="F89" i="139"/>
  <c r="F131" i="139"/>
  <c r="F153" i="139"/>
  <c r="F32" i="140"/>
  <c r="F70" i="140"/>
  <c r="F88" i="140"/>
  <c r="F126" i="140"/>
  <c r="F148" i="140"/>
  <c r="F171" i="140"/>
  <c r="F267" i="140"/>
  <c r="F282" i="140"/>
  <c r="F570" i="140"/>
  <c r="F38" i="139"/>
  <c r="F90" i="139"/>
  <c r="F132" i="139"/>
  <c r="F154" i="139"/>
  <c r="F92" i="140"/>
  <c r="F127" i="140"/>
  <c r="F149" i="140"/>
  <c r="F172" i="140"/>
  <c r="F286" i="140"/>
  <c r="F433" i="139" l="1"/>
  <c r="F109" i="140"/>
  <c r="F744" i="140" s="1"/>
  <c r="I56" i="94" s="1"/>
  <c r="F435" i="139"/>
  <c r="I55" i="94" s="1"/>
  <c r="F160" i="135"/>
  <c r="I51" i="94" s="1"/>
  <c r="F465" i="137"/>
  <c r="F464" i="137"/>
  <c r="F70" i="138"/>
  <c r="F209" i="138" s="1"/>
  <c r="F69" i="138"/>
  <c r="F208" i="138" s="1"/>
  <c r="F128" i="136"/>
  <c r="F147" i="136" s="1"/>
  <c r="F129" i="136"/>
  <c r="F148" i="136" s="1"/>
  <c r="F445" i="137"/>
  <c r="F444" i="137"/>
  <c r="F434" i="139"/>
  <c r="F158" i="135"/>
  <c r="F511" i="137" l="1"/>
  <c r="F512" i="137"/>
  <c r="I53" i="94" s="1"/>
  <c r="F210" i="138"/>
  <c r="I54" i="94" s="1"/>
  <c r="F149" i="136"/>
  <c r="I52" i="94" s="1"/>
  <c r="F510" i="137"/>
  <c r="I59" i="94" l="1"/>
  <c r="G1138" i="133"/>
  <c r="G1137" i="133"/>
  <c r="G1135" i="133"/>
  <c r="G1134" i="133"/>
  <c r="G1130" i="133"/>
  <c r="G1129" i="133"/>
  <c r="G1126" i="133"/>
  <c r="G1125" i="133"/>
  <c r="G1031" i="133"/>
  <c r="G1032" i="133" s="1"/>
  <c r="G1028" i="133"/>
  <c r="G1027" i="133"/>
  <c r="G1026" i="133"/>
  <c r="G1025" i="133"/>
  <c r="G1024" i="133"/>
  <c r="G1023" i="133"/>
  <c r="G1022" i="133"/>
  <c r="G1021" i="133"/>
  <c r="G1018" i="133"/>
  <c r="G1017" i="133"/>
  <c r="G1016" i="133"/>
  <c r="G1015" i="133"/>
  <c r="G1011" i="133"/>
  <c r="G1010" i="133"/>
  <c r="G1006" i="133"/>
  <c r="G1007" i="133" s="1"/>
  <c r="G1003" i="133"/>
  <c r="G1002" i="133"/>
  <c r="G1001" i="133"/>
  <c r="G1000" i="133"/>
  <c r="G996" i="133"/>
  <c r="G997" i="133" s="1"/>
  <c r="G992" i="133"/>
  <c r="G993" i="133" s="1"/>
  <c r="G988" i="133"/>
  <c r="G989" i="133" s="1"/>
  <c r="G985" i="133"/>
  <c r="G984" i="133"/>
  <c r="G980" i="133"/>
  <c r="G979" i="133"/>
  <c r="G975" i="133"/>
  <c r="G974" i="133"/>
  <c r="G973" i="133"/>
  <c r="G972" i="133"/>
  <c r="G971" i="133"/>
  <c r="G967" i="133"/>
  <c r="G966" i="133"/>
  <c r="G965" i="133"/>
  <c r="G963" i="133"/>
  <c r="G961" i="133"/>
  <c r="G958" i="133"/>
  <c r="G956" i="133"/>
  <c r="G954" i="133"/>
  <c r="G946" i="133"/>
  <c r="G908" i="133"/>
  <c r="G883" i="133"/>
  <c r="G858" i="133"/>
  <c r="G833" i="133"/>
  <c r="G808" i="133"/>
  <c r="G783" i="133"/>
  <c r="G757" i="133"/>
  <c r="G754" i="133"/>
  <c r="G751" i="133"/>
  <c r="G750" i="133"/>
  <c r="G746" i="133"/>
  <c r="G747" i="133" s="1"/>
  <c r="G744" i="133"/>
  <c r="G745" i="133" s="1"/>
  <c r="G740" i="133"/>
  <c r="G739" i="133"/>
  <c r="G738" i="133"/>
  <c r="G737" i="133"/>
  <c r="G736" i="133"/>
  <c r="G734" i="133"/>
  <c r="G733" i="133"/>
  <c r="G732" i="133"/>
  <c r="G731" i="133"/>
  <c r="G730" i="133"/>
  <c r="G726" i="133"/>
  <c r="G725" i="133"/>
  <c r="G724" i="133"/>
  <c r="G723" i="133"/>
  <c r="G722" i="133"/>
  <c r="G721" i="133"/>
  <c r="G720" i="133"/>
  <c r="G719" i="133"/>
  <c r="G718" i="133"/>
  <c r="G717" i="133"/>
  <c r="G715" i="133"/>
  <c r="G711" i="133"/>
  <c r="G710" i="133"/>
  <c r="G706" i="133"/>
  <c r="G705" i="133"/>
  <c r="G704" i="133"/>
  <c r="G701" i="133"/>
  <c r="G697" i="133"/>
  <c r="G696" i="133"/>
  <c r="G695" i="133"/>
  <c r="G694" i="133"/>
  <c r="G693" i="133"/>
  <c r="G692" i="133"/>
  <c r="G691" i="133"/>
  <c r="G690" i="133"/>
  <c r="G689" i="133"/>
  <c r="G687" i="133"/>
  <c r="G686" i="133"/>
  <c r="G685" i="133"/>
  <c r="G684" i="133"/>
  <c r="G683" i="133"/>
  <c r="G679" i="133"/>
  <c r="G680" i="133" s="1"/>
  <c r="G676" i="133"/>
  <c r="G677" i="133" s="1"/>
  <c r="G672" i="133"/>
  <c r="G673" i="133" s="1"/>
  <c r="G668" i="133"/>
  <c r="G667" i="133"/>
  <c r="G666" i="133"/>
  <c r="G665" i="133"/>
  <c r="G664" i="133"/>
  <c r="G663" i="133"/>
  <c r="G661" i="133"/>
  <c r="G662" i="133" s="1"/>
  <c r="G657" i="133"/>
  <c r="G656" i="133"/>
  <c r="G654" i="133"/>
  <c r="G653" i="133"/>
  <c r="G652" i="133"/>
  <c r="G651" i="133"/>
  <c r="G647" i="133"/>
  <c r="G645" i="133"/>
  <c r="G644" i="133"/>
  <c r="G643" i="133"/>
  <c r="G641" i="133"/>
  <c r="G639" i="133"/>
  <c r="G638" i="133"/>
  <c r="G637" i="133"/>
  <c r="G636" i="133"/>
  <c r="G635" i="133"/>
  <c r="G631" i="133"/>
  <c r="G630" i="133"/>
  <c r="G629" i="133"/>
  <c r="G628" i="133"/>
  <c r="G626" i="133"/>
  <c r="G625" i="133"/>
  <c r="G624" i="133"/>
  <c r="G623" i="133"/>
  <c r="G619" i="133"/>
  <c r="G618" i="133"/>
  <c r="G617" i="133"/>
  <c r="G616" i="133"/>
  <c r="G615" i="133"/>
  <c r="G614" i="133"/>
  <c r="G612" i="133"/>
  <c r="G611" i="133"/>
  <c r="G610" i="133"/>
  <c r="G609" i="133"/>
  <c r="G608" i="133"/>
  <c r="G607" i="133"/>
  <c r="G606" i="133"/>
  <c r="G605" i="133"/>
  <c r="G601" i="133"/>
  <c r="G600" i="133"/>
  <c r="G599" i="133"/>
  <c r="G598" i="133"/>
  <c r="G597" i="133"/>
  <c r="G596" i="133"/>
  <c r="G595" i="133"/>
  <c r="G591" i="133"/>
  <c r="G590" i="133"/>
  <c r="G588" i="133"/>
  <c r="G589" i="133" s="1"/>
  <c r="G584" i="133"/>
  <c r="G583" i="133"/>
  <c r="G582" i="133"/>
  <c r="G581" i="133"/>
  <c r="G580" i="133"/>
  <c r="G579" i="133"/>
  <c r="G578" i="133"/>
  <c r="G574" i="133"/>
  <c r="G573" i="133"/>
  <c r="G572" i="133"/>
  <c r="G571" i="133"/>
  <c r="G570" i="133"/>
  <c r="G569" i="133"/>
  <c r="G568" i="133"/>
  <c r="G566" i="133"/>
  <c r="G565" i="133"/>
  <c r="G564" i="133"/>
  <c r="G563" i="133"/>
  <c r="G562" i="133"/>
  <c r="G558" i="133"/>
  <c r="G557" i="133"/>
  <c r="G556" i="133"/>
  <c r="G555" i="133"/>
  <c r="G554" i="133"/>
  <c r="G553" i="133"/>
  <c r="G549" i="133"/>
  <c r="G548" i="133"/>
  <c r="G547" i="133"/>
  <c r="G546" i="133"/>
  <c r="G545" i="133"/>
  <c r="G544" i="133"/>
  <c r="G543" i="133"/>
  <c r="G542" i="133"/>
  <c r="G541" i="133"/>
  <c r="G540" i="133"/>
  <c r="G539" i="133"/>
  <c r="G538" i="133"/>
  <c r="G537" i="133"/>
  <c r="G536" i="133"/>
  <c r="G535" i="133"/>
  <c r="G534" i="133"/>
  <c r="G533" i="133"/>
  <c r="G531" i="133"/>
  <c r="G530" i="133"/>
  <c r="G529" i="133"/>
  <c r="G528" i="133"/>
  <c r="G527" i="133"/>
  <c r="G526" i="133"/>
  <c r="G525" i="133"/>
  <c r="G524" i="133"/>
  <c r="G523" i="133"/>
  <c r="G519" i="133"/>
  <c r="G518" i="133"/>
  <c r="G517" i="133"/>
  <c r="G516" i="133"/>
  <c r="G515" i="133"/>
  <c r="G514" i="133"/>
  <c r="G513" i="133"/>
  <c r="G512" i="133"/>
  <c r="G510" i="133"/>
  <c r="G509" i="133"/>
  <c r="G508" i="133"/>
  <c r="G507" i="133"/>
  <c r="G506" i="133"/>
  <c r="G505" i="133"/>
  <c r="G504" i="133"/>
  <c r="G503" i="133"/>
  <c r="G502" i="133"/>
  <c r="G501" i="133"/>
  <c r="G500" i="133"/>
  <c r="G497" i="133"/>
  <c r="G496" i="133"/>
  <c r="G493" i="133"/>
  <c r="G492" i="133"/>
  <c r="G489" i="133"/>
  <c r="G488" i="133"/>
  <c r="G480" i="133"/>
  <c r="G432" i="133"/>
  <c r="G383" i="133"/>
  <c r="G330" i="133"/>
  <c r="G273" i="133"/>
  <c r="G220" i="133"/>
  <c r="G167" i="133"/>
  <c r="G109" i="133"/>
  <c r="G61" i="133"/>
  <c r="G602" i="132"/>
  <c r="G601" i="132"/>
  <c r="G598" i="132"/>
  <c r="G595" i="132"/>
  <c r="G594" i="132"/>
  <c r="G591" i="132"/>
  <c r="G590" i="132"/>
  <c r="G587" i="132"/>
  <c r="G586" i="132"/>
  <c r="G583" i="132"/>
  <c r="G582" i="132"/>
  <c r="G579" i="132"/>
  <c r="G578" i="132"/>
  <c r="G575" i="132"/>
  <c r="G574" i="132"/>
  <c r="G568" i="132"/>
  <c r="G571" i="132" s="1"/>
  <c r="G566" i="132"/>
  <c r="G564" i="132"/>
  <c r="G562" i="132"/>
  <c r="G560" i="132"/>
  <c r="G558" i="132"/>
  <c r="G557" i="132"/>
  <c r="G555" i="132"/>
  <c r="G554" i="132"/>
  <c r="G552" i="132"/>
  <c r="G551" i="132"/>
  <c r="G550" i="132"/>
  <c r="G549" i="132"/>
  <c r="G548" i="132"/>
  <c r="G547" i="132"/>
  <c r="G539" i="132"/>
  <c r="G537" i="132"/>
  <c r="G535" i="132"/>
  <c r="G533" i="132"/>
  <c r="G531" i="132"/>
  <c r="G529" i="132"/>
  <c r="G528" i="132"/>
  <c r="G527" i="132"/>
  <c r="G525" i="132"/>
  <c r="G523" i="132"/>
  <c r="G522" i="132"/>
  <c r="G521" i="132"/>
  <c r="G515" i="132"/>
  <c r="G513" i="132"/>
  <c r="G511" i="132"/>
  <c r="G509" i="132"/>
  <c r="G507" i="132"/>
  <c r="G505" i="132"/>
  <c r="G504" i="132"/>
  <c r="G502" i="132"/>
  <c r="G501" i="132"/>
  <c r="G500" i="132"/>
  <c r="G499" i="132"/>
  <c r="G498" i="132"/>
  <c r="G497" i="132"/>
  <c r="G482" i="132"/>
  <c r="G472" i="132"/>
  <c r="G470" i="132"/>
  <c r="G469" i="132"/>
  <c r="G468" i="132"/>
  <c r="G458" i="132"/>
  <c r="G448" i="132"/>
  <c r="G438" i="132"/>
  <c r="G428" i="132"/>
  <c r="G426" i="132"/>
  <c r="G425" i="132"/>
  <c r="G424" i="132"/>
  <c r="G414" i="132"/>
  <c r="G404" i="132"/>
  <c r="G394" i="132"/>
  <c r="G393" i="132"/>
  <c r="G392" i="132"/>
  <c r="G373" i="132"/>
  <c r="G357" i="132"/>
  <c r="G348" i="132"/>
  <c r="G333" i="132"/>
  <c r="G324" i="132"/>
  <c r="G311" i="132"/>
  <c r="G302" i="132"/>
  <c r="G286" i="132"/>
  <c r="G277" i="132"/>
  <c r="G261" i="132"/>
  <c r="G257" i="132"/>
  <c r="G258" i="132" s="1"/>
  <c r="G254" i="132"/>
  <c r="G255" i="132" s="1"/>
  <c r="G251" i="132"/>
  <c r="G252" i="132" s="1"/>
  <c r="G248" i="132"/>
  <c r="G249" i="132" s="1"/>
  <c r="G245" i="132"/>
  <c r="G244" i="132"/>
  <c r="G241" i="132"/>
  <c r="G240" i="132"/>
  <c r="G237" i="132"/>
  <c r="G236" i="132"/>
  <c r="G233" i="132"/>
  <c r="G232" i="132"/>
  <c r="G229" i="132"/>
  <c r="G228" i="132"/>
  <c r="G225" i="132"/>
  <c r="G224" i="132"/>
  <c r="G220" i="132"/>
  <c r="G219" i="132"/>
  <c r="G215" i="132"/>
  <c r="G214" i="132"/>
  <c r="G210" i="132"/>
  <c r="G209" i="132"/>
  <c r="G208" i="132"/>
  <c r="G205" i="132"/>
  <c r="G204" i="132"/>
  <c r="G203" i="132"/>
  <c r="G202" i="132"/>
  <c r="G201" i="132"/>
  <c r="G200" i="132"/>
  <c r="G199" i="132"/>
  <c r="G198" i="132"/>
  <c r="G197" i="132"/>
  <c r="G196" i="132"/>
  <c r="G195" i="132"/>
  <c r="G191" i="132"/>
  <c r="G190" i="132"/>
  <c r="G187" i="132"/>
  <c r="G186" i="132"/>
  <c r="G185" i="132"/>
  <c r="G184" i="132"/>
  <c r="G183" i="132"/>
  <c r="G179" i="132"/>
  <c r="G178" i="132"/>
  <c r="G177" i="132"/>
  <c r="G174" i="132"/>
  <c r="G173" i="132"/>
  <c r="G172" i="132"/>
  <c r="G171" i="132"/>
  <c r="G170" i="132"/>
  <c r="G169" i="132"/>
  <c r="G168" i="132"/>
  <c r="G164" i="132"/>
  <c r="G163" i="132"/>
  <c r="G162" i="132"/>
  <c r="G159" i="132"/>
  <c r="G158" i="132"/>
  <c r="G157" i="132"/>
  <c r="G155" i="132"/>
  <c r="G154" i="132"/>
  <c r="G153" i="132"/>
  <c r="G152" i="132"/>
  <c r="G150" i="132"/>
  <c r="G149" i="132"/>
  <c r="G144" i="132"/>
  <c r="G143" i="132"/>
  <c r="G142" i="132"/>
  <c r="G141" i="132"/>
  <c r="G140" i="132"/>
  <c r="G139" i="132"/>
  <c r="G138" i="132"/>
  <c r="G135" i="132"/>
  <c r="G134" i="132"/>
  <c r="G132" i="132"/>
  <c r="G130" i="132"/>
  <c r="G129" i="132"/>
  <c r="G128" i="132"/>
  <c r="G127" i="132"/>
  <c r="G126" i="132"/>
  <c r="G125" i="132"/>
  <c r="G124" i="132"/>
  <c r="G123" i="132"/>
  <c r="G121" i="132"/>
  <c r="G120" i="132"/>
  <c r="G119" i="132"/>
  <c r="G118" i="132"/>
  <c r="G117" i="132"/>
  <c r="G113" i="132"/>
  <c r="G112" i="132"/>
  <c r="G91" i="132"/>
  <c r="G90" i="132"/>
  <c r="G69" i="132"/>
  <c r="G68" i="132"/>
  <c r="G67" i="132"/>
  <c r="G66" i="132"/>
  <c r="G65" i="132"/>
  <c r="G62" i="132"/>
  <c r="G61" i="132"/>
  <c r="G60" i="132"/>
  <c r="G59" i="132"/>
  <c r="G57" i="132"/>
  <c r="G56" i="132"/>
  <c r="G55" i="132"/>
  <c r="G54" i="132"/>
  <c r="G53" i="132"/>
  <c r="G52" i="132"/>
  <c r="G50" i="132"/>
  <c r="G49" i="132"/>
  <c r="G48" i="132"/>
  <c r="G47" i="132"/>
  <c r="G46" i="132"/>
  <c r="G45" i="132"/>
  <c r="G40" i="132"/>
  <c r="G39" i="132"/>
  <c r="G38" i="132"/>
  <c r="G37" i="132"/>
  <c r="G36" i="132"/>
  <c r="G32" i="132"/>
  <c r="G31" i="132"/>
  <c r="G30" i="132"/>
  <c r="G29" i="132"/>
  <c r="G27" i="132"/>
  <c r="G26" i="132"/>
  <c r="G25" i="132"/>
  <c r="G24" i="132"/>
  <c r="G22" i="132"/>
  <c r="G21" i="132"/>
  <c r="G20" i="132"/>
  <c r="G19" i="132"/>
  <c r="G107" i="131"/>
  <c r="G106" i="131"/>
  <c r="G103" i="131"/>
  <c r="G102" i="131"/>
  <c r="G99" i="131"/>
  <c r="G98" i="131"/>
  <c r="G95" i="131"/>
  <c r="G70" i="131"/>
  <c r="G67" i="131"/>
  <c r="G63" i="131"/>
  <c r="G64" i="131" s="1"/>
  <c r="G60" i="131"/>
  <c r="G55" i="131"/>
  <c r="G52" i="131"/>
  <c r="G51" i="131"/>
  <c r="G48" i="131"/>
  <c r="G47" i="131"/>
  <c r="G44" i="131"/>
  <c r="G43" i="131"/>
  <c r="G39" i="131"/>
  <c r="G38" i="131"/>
  <c r="G36" i="131"/>
  <c r="G35" i="131"/>
  <c r="G31" i="131"/>
  <c r="G30" i="131"/>
  <c r="G29" i="131"/>
  <c r="G27" i="131"/>
  <c r="G26" i="131"/>
  <c r="G25" i="131"/>
  <c r="G21" i="131"/>
  <c r="G20" i="131"/>
  <c r="G19" i="131"/>
  <c r="G17" i="131"/>
  <c r="G16" i="131"/>
  <c r="G15" i="131"/>
  <c r="G18" i="131" s="1"/>
  <c r="G291" i="130"/>
  <c r="G290" i="130"/>
  <c r="G283" i="130"/>
  <c r="G282" i="130"/>
  <c r="G189" i="130"/>
  <c r="G186" i="130"/>
  <c r="G182" i="130"/>
  <c r="G181" i="130"/>
  <c r="G180" i="130"/>
  <c r="G179" i="130"/>
  <c r="G177" i="130"/>
  <c r="G176" i="130"/>
  <c r="G175" i="130"/>
  <c r="G171" i="130"/>
  <c r="G170" i="130"/>
  <c r="G169" i="130"/>
  <c r="G168" i="130"/>
  <c r="G166" i="130"/>
  <c r="G165" i="130"/>
  <c r="G164" i="130"/>
  <c r="G161" i="130"/>
  <c r="G158" i="130"/>
  <c r="G155" i="130"/>
  <c r="G156" i="130" s="1"/>
  <c r="G151" i="130"/>
  <c r="G152" i="130" s="1"/>
  <c r="G149" i="130"/>
  <c r="G148" i="130"/>
  <c r="G147" i="130"/>
  <c r="G150" i="130" s="1"/>
  <c r="G143" i="130"/>
  <c r="G144" i="130" s="1"/>
  <c r="G141" i="130"/>
  <c r="G140" i="130"/>
  <c r="G139" i="130"/>
  <c r="G142" i="130" s="1"/>
  <c r="G134" i="130"/>
  <c r="G133" i="130"/>
  <c r="G128" i="130"/>
  <c r="G123" i="130"/>
  <c r="G118" i="130"/>
  <c r="G117" i="130"/>
  <c r="G116" i="130"/>
  <c r="G115" i="130"/>
  <c r="G114" i="130"/>
  <c r="G113" i="130"/>
  <c r="G108" i="130"/>
  <c r="G104" i="130"/>
  <c r="G102" i="130"/>
  <c r="G101" i="130"/>
  <c r="G98" i="130"/>
  <c r="G97" i="130"/>
  <c r="G94" i="130"/>
  <c r="G93" i="130"/>
  <c r="G88" i="130"/>
  <c r="G87" i="130"/>
  <c r="G84" i="130"/>
  <c r="G83" i="130"/>
  <c r="G80" i="130"/>
  <c r="G75" i="130"/>
  <c r="G74" i="130"/>
  <c r="G71" i="130"/>
  <c r="G68" i="130"/>
  <c r="G65" i="130"/>
  <c r="G62" i="130"/>
  <c r="G51" i="130"/>
  <c r="G40" i="130"/>
  <c r="G39" i="130"/>
  <c r="G36" i="130"/>
  <c r="G35" i="130"/>
  <c r="G32" i="130"/>
  <c r="G31" i="130"/>
  <c r="G28" i="130"/>
  <c r="G27" i="130"/>
  <c r="G24" i="130"/>
  <c r="G23" i="130"/>
  <c r="G20" i="130"/>
  <c r="G19" i="130"/>
  <c r="G625" i="129"/>
  <c r="G621" i="129"/>
  <c r="G617" i="129"/>
  <c r="G613" i="129"/>
  <c r="G609" i="129"/>
  <c r="G605" i="129"/>
  <c r="G601" i="129"/>
  <c r="G597" i="129"/>
  <c r="G593" i="129"/>
  <c r="G589" i="129"/>
  <c r="G584" i="129"/>
  <c r="G583" i="129"/>
  <c r="G582" i="129"/>
  <c r="G581" i="129"/>
  <c r="G580" i="129"/>
  <c r="G579" i="129"/>
  <c r="G578" i="129"/>
  <c r="G577" i="129"/>
  <c r="G576" i="129"/>
  <c r="G575" i="129"/>
  <c r="G574" i="129"/>
  <c r="G573" i="129"/>
  <c r="G572" i="129"/>
  <c r="G571" i="129"/>
  <c r="G570" i="129"/>
  <c r="G569" i="129"/>
  <c r="G568" i="129"/>
  <c r="G567" i="129"/>
  <c r="G566" i="129"/>
  <c r="G565" i="129"/>
  <c r="G559" i="129"/>
  <c r="G555" i="129"/>
  <c r="G554" i="129"/>
  <c r="G553" i="129"/>
  <c r="G552" i="129"/>
  <c r="G551" i="129"/>
  <c r="G550" i="129"/>
  <c r="G549" i="129"/>
  <c r="G536" i="129"/>
  <c r="G546" i="129" s="1"/>
  <c r="G523" i="129"/>
  <c r="G534" i="129" s="1"/>
  <c r="G510" i="129"/>
  <c r="G521" i="129" s="1"/>
  <c r="G497" i="129"/>
  <c r="G508" i="129" s="1"/>
  <c r="G484" i="129"/>
  <c r="G495" i="129" s="1"/>
  <c r="G472" i="129"/>
  <c r="G482" i="129" s="1"/>
  <c r="G459" i="129"/>
  <c r="G470" i="129" s="1"/>
  <c r="G446" i="129"/>
  <c r="G457" i="129" s="1"/>
  <c r="G434" i="129"/>
  <c r="G444" i="129" s="1"/>
  <c r="G430" i="129"/>
  <c r="G426" i="129"/>
  <c r="G425" i="129"/>
  <c r="G420" i="129"/>
  <c r="G416" i="129"/>
  <c r="G411" i="129"/>
  <c r="G410" i="129"/>
  <c r="G409" i="129"/>
  <c r="G404" i="129"/>
  <c r="G402" i="129"/>
  <c r="G401" i="129"/>
  <c r="G391" i="129"/>
  <c r="G387" i="129"/>
  <c r="G383" i="129"/>
  <c r="G379" i="129"/>
  <c r="G375" i="129"/>
  <c r="G371" i="129"/>
  <c r="G367" i="129"/>
  <c r="G363" i="129"/>
  <c r="G359" i="129"/>
  <c r="G355" i="129"/>
  <c r="G351" i="129"/>
  <c r="G347" i="129"/>
  <c r="G343" i="129"/>
  <c r="G339" i="129"/>
  <c r="G335" i="129"/>
  <c r="G330" i="129"/>
  <c r="G326" i="129"/>
  <c r="G322" i="129"/>
  <c r="G318" i="129"/>
  <c r="G314" i="129"/>
  <c r="G310" i="129"/>
  <c r="G306" i="129"/>
  <c r="G302" i="129"/>
  <c r="G298" i="129"/>
  <c r="G294" i="129"/>
  <c r="G289" i="129"/>
  <c r="G284" i="129"/>
  <c r="G280" i="129"/>
  <c r="G276" i="129"/>
  <c r="G264" i="129"/>
  <c r="G260" i="129"/>
  <c r="G254" i="129"/>
  <c r="G245" i="129"/>
  <c r="G240" i="129"/>
  <c r="G236" i="129"/>
  <c r="G232" i="129"/>
  <c r="G228" i="129"/>
  <c r="G224" i="129"/>
  <c r="G220" i="129"/>
  <c r="G215" i="129"/>
  <c r="G211" i="129"/>
  <c r="G207" i="129"/>
  <c r="G203" i="129"/>
  <c r="G197" i="129"/>
  <c r="G193" i="129"/>
  <c r="G189" i="129"/>
  <c r="G185" i="129"/>
  <c r="G181" i="129"/>
  <c r="G177" i="129"/>
  <c r="G173" i="129"/>
  <c r="G157" i="129"/>
  <c r="G148" i="129"/>
  <c r="G144" i="129"/>
  <c r="G134" i="129"/>
  <c r="G127" i="129"/>
  <c r="G122" i="129"/>
  <c r="G118" i="129"/>
  <c r="G114" i="129"/>
  <c r="G109" i="129"/>
  <c r="G104" i="129"/>
  <c r="G99" i="129"/>
  <c r="G95" i="129"/>
  <c r="G86" i="129"/>
  <c r="G82" i="129"/>
  <c r="G70" i="129"/>
  <c r="G66" i="129"/>
  <c r="G62" i="129"/>
  <c r="G58" i="129"/>
  <c r="G18" i="129"/>
  <c r="G112" i="127"/>
  <c r="G107" i="127"/>
  <c r="G106" i="127"/>
  <c r="G105" i="127"/>
  <c r="G104" i="127"/>
  <c r="G103" i="127"/>
  <c r="G102" i="127"/>
  <c r="G98" i="127"/>
  <c r="G93" i="127"/>
  <c r="G92" i="127"/>
  <c r="G91" i="127"/>
  <c r="G90" i="127"/>
  <c r="G89" i="127"/>
  <c r="G88" i="127"/>
  <c r="G542" i="132" l="1"/>
  <c r="G669" i="133"/>
  <c r="G167" i="130"/>
  <c r="G178" i="130"/>
  <c r="G183" i="130"/>
  <c r="G1019" i="133"/>
  <c r="G986" i="133"/>
  <c r="G981" i="133"/>
  <c r="G741" i="133"/>
  <c r="G735" i="133"/>
  <c r="G712" i="133"/>
  <c r="G707" i="133"/>
  <c r="G655" i="133"/>
  <c r="G627" i="133"/>
  <c r="G602" i="133"/>
  <c r="G592" i="133"/>
  <c r="G575" i="133"/>
  <c r="G492" i="132"/>
  <c r="G211" i="132"/>
  <c r="G206" i="132"/>
  <c r="G192" i="132"/>
  <c r="G188" i="132"/>
  <c r="G180" i="132"/>
  <c r="G165" i="132"/>
  <c r="G145" i="132"/>
  <c r="G70" i="132"/>
  <c r="G41" i="132"/>
  <c r="G40" i="131"/>
  <c r="G32" i="131"/>
  <c r="G28" i="131"/>
  <c r="G532" i="133"/>
  <c r="G613" i="133"/>
  <c r="G1004" i="133"/>
  <c r="G567" i="133"/>
  <c r="G688" i="133"/>
  <c r="G976" i="133"/>
  <c r="G632" i="133"/>
  <c r="G658" i="133"/>
  <c r="G1012" i="133"/>
  <c r="G698" i="133"/>
  <c r="G620" i="133"/>
  <c r="G968" i="133"/>
  <c r="G1029" i="133"/>
  <c r="G172" i="130"/>
  <c r="G37" i="131"/>
  <c r="G22" i="131"/>
  <c r="G516" i="132"/>
  <c r="G389" i="132"/>
  <c r="G175" i="132"/>
  <c r="G160" i="132"/>
  <c r="G136" i="132"/>
  <c r="G63" i="132"/>
  <c r="G33" i="132"/>
  <c r="G727" i="133"/>
  <c r="G648" i="133"/>
  <c r="G642" i="133"/>
  <c r="G585" i="133"/>
  <c r="G559" i="133"/>
  <c r="G550" i="133"/>
  <c r="G520" i="133"/>
  <c r="G511" i="133"/>
  <c r="F517" i="132" l="1"/>
  <c r="G517" i="132" s="1"/>
  <c r="G110" i="131"/>
  <c r="G1141" i="133"/>
  <c r="G1142" i="133"/>
  <c r="G606" i="132"/>
  <c r="G111" i="131"/>
  <c r="F127" i="99"/>
  <c r="F257" i="98"/>
  <c r="F445" i="102"/>
  <c r="F38" i="105"/>
  <c r="G1143" i="133" l="1"/>
  <c r="G112" i="131"/>
  <c r="F74" i="104"/>
  <c r="F72" i="104"/>
  <c r="F70" i="104"/>
  <c r="F145" i="101"/>
  <c r="F149" i="101" l="1"/>
  <c r="F148" i="101"/>
  <c r="F147" i="101"/>
  <c r="F151" i="101"/>
  <c r="F253" i="98"/>
  <c r="F123" i="99"/>
  <c r="D12" i="127"/>
  <c r="D11" i="127"/>
  <c r="D12" i="128"/>
  <c r="D11" i="128"/>
  <c r="D12" i="129"/>
  <c r="D11" i="129"/>
  <c r="D12" i="130"/>
  <c r="G287" i="130" s="1"/>
  <c r="D11" i="130"/>
  <c r="G286" i="130" s="1"/>
  <c r="D10" i="131"/>
  <c r="D9" i="131"/>
  <c r="D10" i="132"/>
  <c r="D9" i="132"/>
  <c r="D10" i="133"/>
  <c r="D9" i="133"/>
  <c r="F130" i="109"/>
  <c r="C14" i="117"/>
  <c r="C13" i="117"/>
  <c r="C8" i="116"/>
  <c r="C7" i="116"/>
  <c r="F89" i="116" s="1"/>
  <c r="F158" i="116"/>
  <c r="F157" i="116"/>
  <c r="F156" i="116"/>
  <c r="F155" i="116"/>
  <c r="F154" i="116"/>
  <c r="F139" i="116"/>
  <c r="F138" i="116"/>
  <c r="F134" i="116"/>
  <c r="F133" i="116"/>
  <c r="F112" i="116"/>
  <c r="F111" i="116"/>
  <c r="F110" i="116"/>
  <c r="F20" i="116"/>
  <c r="F19" i="116"/>
  <c r="F18" i="116"/>
  <c r="F17" i="116"/>
  <c r="F16" i="116"/>
  <c r="F15" i="116"/>
  <c r="F140" i="116" l="1"/>
  <c r="F141" i="116"/>
  <c r="F136" i="116"/>
  <c r="F135" i="116"/>
  <c r="G611" i="129"/>
  <c r="G242" i="129"/>
  <c r="G603" i="129"/>
  <c r="G234" i="129"/>
  <c r="G595" i="129"/>
  <c r="G183" i="129"/>
  <c r="G393" i="129"/>
  <c r="G171" i="129"/>
  <c r="G365" i="129"/>
  <c r="G361" i="129"/>
  <c r="G349" i="129"/>
  <c r="G345" i="129"/>
  <c r="G337" i="129"/>
  <c r="G72" i="129"/>
  <c r="G163" i="129"/>
  <c r="G320" i="129"/>
  <c r="G316" i="129"/>
  <c r="G304" i="129"/>
  <c r="G274" i="129"/>
  <c r="G111" i="129"/>
  <c r="G270" i="129"/>
  <c r="G266" i="129"/>
  <c r="G247" i="129"/>
  <c r="G179" i="129"/>
  <c r="G167" i="129"/>
  <c r="G230" i="129"/>
  <c r="G88" i="129"/>
  <c r="G627" i="129"/>
  <c r="G308" i="129"/>
  <c r="G146" i="129"/>
  <c r="G586" i="129"/>
  <c r="G561" i="129"/>
  <c r="G256" i="129"/>
  <c r="G191" i="129"/>
  <c r="G432" i="129"/>
  <c r="G615" i="129"/>
  <c r="G557" i="129"/>
  <c r="G93" i="129"/>
  <c r="G341" i="129"/>
  <c r="G607" i="129"/>
  <c r="G68" i="129"/>
  <c r="G136" i="129"/>
  <c r="G150" i="129"/>
  <c r="G187" i="129"/>
  <c r="G406" i="129"/>
  <c r="G195" i="129"/>
  <c r="G591" i="129"/>
  <c r="G80" i="129"/>
  <c r="G381" i="129"/>
  <c r="G262" i="129"/>
  <c r="G599" i="129"/>
  <c r="G205" i="129"/>
  <c r="G428" i="129"/>
  <c r="G286" i="129"/>
  <c r="G116" i="129"/>
  <c r="G413" i="129"/>
  <c r="G159" i="129"/>
  <c r="G418" i="129"/>
  <c r="G357" i="129"/>
  <c r="G389" i="129"/>
  <c r="G385" i="129"/>
  <c r="G60" i="129"/>
  <c r="G373" i="129"/>
  <c r="G217" i="129"/>
  <c r="G20" i="129"/>
  <c r="G213" i="129"/>
  <c r="G353" i="129"/>
  <c r="G324" i="129"/>
  <c r="G278" i="129"/>
  <c r="G422" i="129"/>
  <c r="G120" i="129"/>
  <c r="G296" i="129"/>
  <c r="G328" i="129"/>
  <c r="G226" i="129"/>
  <c r="G369" i="129"/>
  <c r="G101" i="129"/>
  <c r="G64" i="129"/>
  <c r="G300" i="129"/>
  <c r="G291" i="129"/>
  <c r="G282" i="129"/>
  <c r="G124" i="129"/>
  <c r="G129" i="129"/>
  <c r="G312" i="129"/>
  <c r="G175" i="129"/>
  <c r="G209" i="129"/>
  <c r="G377" i="129"/>
  <c r="G619" i="129"/>
  <c r="G238" i="129"/>
  <c r="G222" i="129"/>
  <c r="G623" i="129"/>
  <c r="G84" i="129"/>
  <c r="G332" i="129"/>
  <c r="G199" i="129"/>
  <c r="G97" i="129"/>
  <c r="G106" i="129"/>
  <c r="G344" i="129"/>
  <c r="G128" i="129"/>
  <c r="G119" i="129"/>
  <c r="G336" i="129"/>
  <c r="G233" i="129"/>
  <c r="G115" i="129"/>
  <c r="G221" i="129"/>
  <c r="G212" i="129"/>
  <c r="G315" i="129"/>
  <c r="G594" i="129"/>
  <c r="G307" i="129"/>
  <c r="G190" i="129"/>
  <c r="G273" i="129"/>
  <c r="G166" i="129"/>
  <c r="G431" i="129"/>
  <c r="G71" i="129"/>
  <c r="G417" i="129"/>
  <c r="G178" i="129"/>
  <c r="G269" i="129"/>
  <c r="G364" i="129"/>
  <c r="G265" i="129"/>
  <c r="G208" i="129"/>
  <c r="G421" i="129"/>
  <c r="G59" i="129"/>
  <c r="G170" i="129"/>
  <c r="G255" i="129"/>
  <c r="G162" i="129"/>
  <c r="G602" i="129"/>
  <c r="G598" i="129"/>
  <c r="G100" i="129"/>
  <c r="G83" i="129"/>
  <c r="G295" i="129"/>
  <c r="G299" i="129"/>
  <c r="G388" i="129"/>
  <c r="G67" i="129"/>
  <c r="G626" i="129"/>
  <c r="G105" i="129"/>
  <c r="G590" i="129"/>
  <c r="G622" i="129"/>
  <c r="G96" i="129"/>
  <c r="G618" i="129"/>
  <c r="G92" i="129"/>
  <c r="G610" i="129"/>
  <c r="G277" i="129"/>
  <c r="G376" i="129"/>
  <c r="G585" i="129"/>
  <c r="G204" i="129"/>
  <c r="G331" i="129"/>
  <c r="G560" i="129"/>
  <c r="G606" i="129"/>
  <c r="G19" i="129"/>
  <c r="G427" i="129"/>
  <c r="G174" i="129"/>
  <c r="G241" i="129"/>
  <c r="G216" i="129"/>
  <c r="G412" i="129"/>
  <c r="G123" i="129"/>
  <c r="G405" i="129"/>
  <c r="G135" i="129"/>
  <c r="G285" i="129"/>
  <c r="G225" i="129"/>
  <c r="G384" i="129"/>
  <c r="G372" i="129"/>
  <c r="G380" i="129"/>
  <c r="G87" i="129"/>
  <c r="G319" i="129"/>
  <c r="G261" i="129"/>
  <c r="G281" i="129"/>
  <c r="G348" i="129"/>
  <c r="G194" i="129"/>
  <c r="G237" i="129"/>
  <c r="G323" i="129"/>
  <c r="G63" i="129"/>
  <c r="G246" i="129"/>
  <c r="G368" i="129"/>
  <c r="G229" i="129"/>
  <c r="G556" i="129"/>
  <c r="G290" i="129"/>
  <c r="G392" i="129"/>
  <c r="G356" i="129"/>
  <c r="G158" i="129"/>
  <c r="G360" i="129"/>
  <c r="G182" i="129"/>
  <c r="G352" i="129"/>
  <c r="G149" i="129"/>
  <c r="G303" i="129"/>
  <c r="G198" i="129"/>
  <c r="G340" i="129"/>
  <c r="G145" i="129"/>
  <c r="G79" i="129"/>
  <c r="G327" i="129"/>
  <c r="G110" i="129"/>
  <c r="G186" i="129"/>
  <c r="G614" i="129"/>
  <c r="G311" i="129"/>
  <c r="F171" i="117"/>
  <c r="F121" i="117"/>
  <c r="F99" i="117"/>
  <c r="F61" i="117"/>
  <c r="F163" i="117" s="1"/>
  <c r="F37" i="117"/>
  <c r="F160" i="117"/>
  <c r="F138" i="117"/>
  <c r="F96" i="117"/>
  <c r="F77" i="117"/>
  <c r="F34" i="117"/>
  <c r="F157" i="117"/>
  <c r="F116" i="117"/>
  <c r="F93" i="117"/>
  <c r="F31" i="117"/>
  <c r="F28" i="117"/>
  <c r="F71" i="117"/>
  <c r="F154" i="117"/>
  <c r="F151" i="117"/>
  <c r="F111" i="117"/>
  <c r="F25" i="117"/>
  <c r="F85" i="117"/>
  <c r="F43" i="117"/>
  <c r="F102" i="117"/>
  <c r="F40" i="117"/>
  <c r="F108" i="117"/>
  <c r="F46" i="117"/>
  <c r="F22" i="117"/>
  <c r="F126" i="117"/>
  <c r="F105" i="117"/>
  <c r="F19" i="117"/>
  <c r="F49" i="117" s="1"/>
  <c r="F143" i="117"/>
  <c r="F168" i="117"/>
  <c r="F100" i="117"/>
  <c r="F161" i="117"/>
  <c r="F139" i="117"/>
  <c r="F97" i="117"/>
  <c r="F78" i="117"/>
  <c r="F35" i="117"/>
  <c r="F112" i="117"/>
  <c r="F169" i="117"/>
  <c r="F158" i="117"/>
  <c r="F117" i="117"/>
  <c r="F94" i="117"/>
  <c r="F32" i="117"/>
  <c r="F152" i="117"/>
  <c r="F26" i="117"/>
  <c r="F41" i="117"/>
  <c r="F62" i="117"/>
  <c r="F155" i="117"/>
  <c r="F29" i="117"/>
  <c r="F133" i="117"/>
  <c r="F72" i="117"/>
  <c r="F103" i="117"/>
  <c r="F38" i="117"/>
  <c r="F127" i="117"/>
  <c r="F44" i="117"/>
  <c r="F172" i="117"/>
  <c r="F122" i="117"/>
  <c r="F149" i="117"/>
  <c r="F109" i="117"/>
  <c r="F47" i="117"/>
  <c r="F23" i="117"/>
  <c r="F86" i="117"/>
  <c r="F106" i="117"/>
  <c r="F20" i="117"/>
  <c r="F144" i="117"/>
  <c r="G135" i="130"/>
  <c r="G129" i="130"/>
  <c r="G124" i="130"/>
  <c r="G119" i="130"/>
  <c r="G105" i="130"/>
  <c r="G109" i="130"/>
  <c r="G136" i="130"/>
  <c r="G130" i="130"/>
  <c r="G106" i="130"/>
  <c r="G125" i="130"/>
  <c r="G120" i="130"/>
  <c r="G110" i="130"/>
  <c r="G37" i="128"/>
  <c r="G65" i="128"/>
  <c r="G33" i="128"/>
  <c r="G41" i="128"/>
  <c r="G61" i="128"/>
  <c r="G29" i="128"/>
  <c r="G57" i="128"/>
  <c r="G25" i="128"/>
  <c r="G85" i="128"/>
  <c r="G53" i="128"/>
  <c r="G21" i="128"/>
  <c r="G49" i="128"/>
  <c r="G81" i="128"/>
  <c r="G17" i="128"/>
  <c r="G73" i="128"/>
  <c r="G69" i="128"/>
  <c r="G77" i="128"/>
  <c r="G45" i="128"/>
  <c r="G66" i="128"/>
  <c r="G34" i="128"/>
  <c r="G62" i="128"/>
  <c r="G30" i="128"/>
  <c r="G22" i="128"/>
  <c r="G26" i="128"/>
  <c r="G54" i="128"/>
  <c r="G74" i="128"/>
  <c r="G70" i="128"/>
  <c r="G58" i="128"/>
  <c r="G86" i="128"/>
  <c r="G82" i="128"/>
  <c r="G50" i="128"/>
  <c r="G18" i="128"/>
  <c r="G78" i="128"/>
  <c r="G46" i="128"/>
  <c r="G42" i="128"/>
  <c r="G38" i="128"/>
  <c r="G117" i="127"/>
  <c r="G94" i="127"/>
  <c r="G68" i="127"/>
  <c r="G33" i="127"/>
  <c r="G113" i="127"/>
  <c r="G61" i="127"/>
  <c r="G29" i="127"/>
  <c r="G45" i="127"/>
  <c r="G57" i="127"/>
  <c r="G17" i="127"/>
  <c r="G76" i="127"/>
  <c r="G25" i="127"/>
  <c r="G108" i="127"/>
  <c r="G53" i="127"/>
  <c r="G21" i="127"/>
  <c r="G84" i="127"/>
  <c r="G121" i="127"/>
  <c r="G72" i="127"/>
  <c r="G49" i="127"/>
  <c r="G80" i="127"/>
  <c r="G41" i="127"/>
  <c r="G99" i="127"/>
  <c r="G37" i="127"/>
  <c r="G118" i="127"/>
  <c r="G95" i="127"/>
  <c r="G69" i="127"/>
  <c r="G34" i="127"/>
  <c r="G114" i="127"/>
  <c r="G122" i="127"/>
  <c r="G58" i="127"/>
  <c r="G26" i="127"/>
  <c r="G109" i="127"/>
  <c r="G81" i="127"/>
  <c r="G100" i="127"/>
  <c r="G38" i="127"/>
  <c r="G62" i="127"/>
  <c r="G54" i="127"/>
  <c r="G22" i="127"/>
  <c r="G77" i="127"/>
  <c r="G85" i="127"/>
  <c r="G50" i="127"/>
  <c r="G18" i="127"/>
  <c r="G46" i="127"/>
  <c r="G42" i="127"/>
  <c r="G73" i="127"/>
  <c r="G30" i="127"/>
  <c r="F90" i="116"/>
  <c r="F38" i="116"/>
  <c r="F42" i="116"/>
  <c r="F46" i="116"/>
  <c r="F152" i="116"/>
  <c r="F50" i="116"/>
  <c r="F108" i="116"/>
  <c r="F160" i="116"/>
  <c r="F30" i="116"/>
  <c r="F79" i="116"/>
  <c r="F26" i="116"/>
  <c r="F34" i="116"/>
  <c r="F144" i="116"/>
  <c r="F58" i="116"/>
  <c r="F61" i="116"/>
  <c r="F64" i="116"/>
  <c r="F114" i="116"/>
  <c r="F70" i="116"/>
  <c r="F117" i="116"/>
  <c r="F163" i="116"/>
  <c r="F73" i="116"/>
  <c r="F87" i="116"/>
  <c r="F99" i="116"/>
  <c r="F102" i="116"/>
  <c r="F105" i="116"/>
  <c r="F22" i="116"/>
  <c r="F67" i="116"/>
  <c r="F120" i="116"/>
  <c r="F76" i="116"/>
  <c r="F123" i="116"/>
  <c r="F126" i="116"/>
  <c r="F93" i="116"/>
  <c r="F96" i="116"/>
  <c r="F119" i="116"/>
  <c r="F63" i="116"/>
  <c r="F66" i="116"/>
  <c r="F37" i="116"/>
  <c r="F122" i="116"/>
  <c r="F41" i="116"/>
  <c r="F72" i="116"/>
  <c r="F101" i="116"/>
  <c r="F125" i="116"/>
  <c r="F162" i="116"/>
  <c r="F116" i="116"/>
  <c r="F98" i="116"/>
  <c r="F104" i="116"/>
  <c r="F92" i="116"/>
  <c r="F33" i="116"/>
  <c r="F69" i="116"/>
  <c r="F45" i="116"/>
  <c r="F75" i="116"/>
  <c r="F78" i="116"/>
  <c r="F151" i="116"/>
  <c r="F95" i="116"/>
  <c r="F107" i="116"/>
  <c r="F57" i="116"/>
  <c r="F113" i="116"/>
  <c r="F25" i="116"/>
  <c r="F60" i="116"/>
  <c r="F143" i="116"/>
  <c r="F29" i="116"/>
  <c r="F49" i="116"/>
  <c r="F86" i="116"/>
  <c r="F159" i="116"/>
  <c r="F21" i="116"/>
  <c r="G294" i="130" l="1"/>
  <c r="F174" i="117"/>
  <c r="F179" i="117" s="1"/>
  <c r="F165" i="116"/>
  <c r="G90" i="128"/>
  <c r="G295" i="130"/>
  <c r="G630" i="129"/>
  <c r="G631" i="129"/>
  <c r="G89" i="128"/>
  <c r="G125" i="127"/>
  <c r="G127" i="127" s="1"/>
  <c r="G126" i="127"/>
  <c r="F146" i="116"/>
  <c r="F178" i="117"/>
  <c r="F177" i="117"/>
  <c r="I68" i="94"/>
  <c r="F128" i="116"/>
  <c r="F168" i="116"/>
  <c r="F81" i="116"/>
  <c r="F167" i="116"/>
  <c r="F52" i="116"/>
  <c r="G632" i="129" l="1"/>
  <c r="G91" i="128"/>
  <c r="I63" i="94" s="1"/>
  <c r="I62" i="94"/>
  <c r="I46" i="94"/>
  <c r="I66" i="94"/>
  <c r="G296" i="130"/>
  <c r="I65" i="94" s="1"/>
  <c r="I64" i="94"/>
  <c r="F169" i="116"/>
  <c r="I45" i="94" s="1"/>
  <c r="I47" i="94" s="1"/>
  <c r="F203" i="108" l="1"/>
  <c r="F283" i="108"/>
  <c r="F191" i="108" l="1"/>
  <c r="F139" i="100"/>
  <c r="F137" i="100"/>
  <c r="F111" i="105"/>
  <c r="F100" i="105"/>
  <c r="F57" i="105"/>
  <c r="F53" i="105"/>
  <c r="F88" i="107"/>
  <c r="F86" i="107"/>
  <c r="F415" i="102" l="1"/>
  <c r="F212" i="100" l="1"/>
  <c r="F210" i="100"/>
  <c r="F208" i="100"/>
  <c r="F206" i="100"/>
  <c r="F204" i="100"/>
  <c r="F202" i="100"/>
  <c r="F187" i="101" l="1"/>
  <c r="F420" i="102"/>
  <c r="F208" i="99"/>
  <c r="F273" i="108"/>
  <c r="F357" i="102" l="1"/>
  <c r="F321" i="102"/>
  <c r="F320" i="102"/>
  <c r="F272" i="102"/>
  <c r="F270" i="102"/>
  <c r="F268" i="102"/>
  <c r="F266" i="102"/>
  <c r="F258" i="102"/>
  <c r="F257" i="102"/>
  <c r="F253" i="102"/>
  <c r="F246" i="102"/>
  <c r="F238" i="102"/>
  <c r="F206" i="108"/>
  <c r="F200" i="108"/>
  <c r="F193" i="102"/>
  <c r="F192" i="102"/>
  <c r="F190" i="102"/>
  <c r="F188" i="102"/>
  <c r="F187" i="102"/>
  <c r="F185" i="102"/>
  <c r="F183" i="102"/>
  <c r="F182" i="102"/>
  <c r="F180" i="102"/>
  <c r="F178" i="102"/>
  <c r="F177" i="102"/>
  <c r="F175" i="102"/>
  <c r="F173" i="102"/>
  <c r="F172" i="102"/>
  <c r="F170" i="102"/>
  <c r="F168" i="102"/>
  <c r="F167" i="102"/>
  <c r="F165" i="102"/>
  <c r="F161" i="101"/>
  <c r="F160" i="101"/>
  <c r="F158" i="102"/>
  <c r="F156" i="102"/>
  <c r="F154" i="102"/>
  <c r="F153" i="102"/>
  <c r="F194" i="111" l="1"/>
  <c r="F154" i="111"/>
  <c r="F124" i="111"/>
  <c r="F49" i="111"/>
  <c r="C9" i="111"/>
  <c r="F87" i="111" s="1"/>
  <c r="C8" i="111"/>
  <c r="F86" i="111" s="1"/>
  <c r="C31" i="110"/>
  <c r="C30" i="110"/>
  <c r="F908" i="109"/>
  <c r="F903" i="109"/>
  <c r="F898" i="109"/>
  <c r="F893" i="109"/>
  <c r="F888" i="109"/>
  <c r="F883" i="109"/>
  <c r="F878" i="109"/>
  <c r="F873" i="109"/>
  <c r="F868" i="109"/>
  <c r="F861" i="109"/>
  <c r="F856" i="109"/>
  <c r="F851" i="109"/>
  <c r="F846" i="109"/>
  <c r="F841" i="109"/>
  <c r="F836" i="109"/>
  <c r="F831" i="109"/>
  <c r="F826" i="109"/>
  <c r="F821" i="109"/>
  <c r="F816" i="109"/>
  <c r="F811" i="109"/>
  <c r="F806" i="109"/>
  <c r="F801" i="109"/>
  <c r="F796" i="109"/>
  <c r="F791" i="109"/>
  <c r="F786" i="109"/>
  <c r="F781" i="109"/>
  <c r="F776" i="109"/>
  <c r="F771" i="109"/>
  <c r="F766" i="109"/>
  <c r="F761" i="109"/>
  <c r="F756" i="109"/>
  <c r="F751" i="109"/>
  <c r="F746" i="109"/>
  <c r="F741" i="109"/>
  <c r="F736" i="109"/>
  <c r="F731" i="109"/>
  <c r="F726" i="109"/>
  <c r="F716" i="109"/>
  <c r="F721" i="109"/>
  <c r="F711" i="109"/>
  <c r="F706" i="109"/>
  <c r="F701" i="109"/>
  <c r="F696" i="109"/>
  <c r="F691" i="109"/>
  <c r="F686" i="109"/>
  <c r="F681" i="109"/>
  <c r="F676" i="109"/>
  <c r="F671" i="109"/>
  <c r="F666" i="109"/>
  <c r="F661" i="109"/>
  <c r="F656" i="109"/>
  <c r="F651" i="109"/>
  <c r="F646" i="109"/>
  <c r="F641" i="109"/>
  <c r="F636" i="109"/>
  <c r="F631" i="109"/>
  <c r="F626" i="109"/>
  <c r="F621" i="109"/>
  <c r="F616" i="109"/>
  <c r="F611" i="109"/>
  <c r="F606" i="109"/>
  <c r="F601" i="109"/>
  <c r="F596" i="109"/>
  <c r="F591" i="109"/>
  <c r="F586" i="109"/>
  <c r="F581" i="109"/>
  <c r="F576" i="109"/>
  <c r="F571" i="109"/>
  <c r="F566" i="109"/>
  <c r="F561" i="109"/>
  <c r="F556" i="109"/>
  <c r="F551" i="109"/>
  <c r="F532" i="109"/>
  <c r="F527" i="109"/>
  <c r="F522" i="109"/>
  <c r="F517" i="109"/>
  <c r="F512" i="109"/>
  <c r="F507" i="109"/>
  <c r="F502" i="109"/>
  <c r="F497" i="109"/>
  <c r="F492" i="109"/>
  <c r="F487" i="109"/>
  <c r="F482" i="109"/>
  <c r="F477" i="109"/>
  <c r="F472" i="109"/>
  <c r="F467" i="109"/>
  <c r="F462" i="109"/>
  <c r="F457" i="109"/>
  <c r="F452" i="109"/>
  <c r="F447" i="109"/>
  <c r="F442" i="109"/>
  <c r="F437" i="109"/>
  <c r="F432" i="109"/>
  <c r="F427" i="109"/>
  <c r="F422" i="109"/>
  <c r="F417" i="109"/>
  <c r="F412" i="109"/>
  <c r="F407" i="109"/>
  <c r="F402" i="109"/>
  <c r="F397" i="109"/>
  <c r="F392" i="109"/>
  <c r="F387" i="109"/>
  <c r="F382" i="109"/>
  <c r="F377" i="109"/>
  <c r="F372" i="109"/>
  <c r="F367" i="109"/>
  <c r="F362" i="109"/>
  <c r="F357" i="109"/>
  <c r="F352" i="109"/>
  <c r="F347" i="109"/>
  <c r="F342" i="109"/>
  <c r="F337" i="109"/>
  <c r="F332" i="109"/>
  <c r="F327" i="109"/>
  <c r="F322" i="109"/>
  <c r="F317" i="109"/>
  <c r="F312" i="109"/>
  <c r="F307" i="109"/>
  <c r="F302" i="109"/>
  <c r="F297" i="109"/>
  <c r="F292" i="109"/>
  <c r="F287" i="109"/>
  <c r="F282" i="109"/>
  <c r="F277" i="109"/>
  <c r="F272" i="109"/>
  <c r="F267" i="109"/>
  <c r="F262" i="109"/>
  <c r="F257" i="109"/>
  <c r="F250" i="109"/>
  <c r="F245" i="109"/>
  <c r="F240" i="109"/>
  <c r="F235" i="109"/>
  <c r="F230" i="109"/>
  <c r="F225" i="109"/>
  <c r="F220" i="109"/>
  <c r="F215" i="109"/>
  <c r="F210" i="109"/>
  <c r="F205" i="109"/>
  <c r="F200" i="109"/>
  <c r="F195" i="109"/>
  <c r="F190" i="109"/>
  <c r="F185" i="109"/>
  <c r="F180" i="109"/>
  <c r="F175" i="109"/>
  <c r="F170" i="109"/>
  <c r="F165" i="109"/>
  <c r="F160" i="109"/>
  <c r="F155" i="109"/>
  <c r="F150" i="109"/>
  <c r="F145" i="109"/>
  <c r="F140" i="109"/>
  <c r="F135" i="109"/>
  <c r="F125" i="109"/>
  <c r="F120" i="109"/>
  <c r="F115" i="109"/>
  <c r="F110" i="109"/>
  <c r="F105" i="109"/>
  <c r="F100" i="109"/>
  <c r="C90" i="109"/>
  <c r="F540" i="109" s="1"/>
  <c r="C89" i="109"/>
  <c r="F539" i="109" s="1"/>
  <c r="F266" i="110" l="1"/>
  <c r="F272" i="110"/>
  <c r="F265" i="110"/>
  <c r="F271" i="110"/>
  <c r="F197" i="111"/>
  <c r="F198" i="111"/>
  <c r="I40" i="94" s="1"/>
  <c r="F196" i="111"/>
  <c r="F40" i="110"/>
  <c r="F268" i="110"/>
  <c r="F41" i="110"/>
  <c r="F269" i="110"/>
  <c r="F387" i="110"/>
  <c r="F399" i="110"/>
  <c r="F405" i="110"/>
  <c r="F406" i="110"/>
  <c r="F400" i="110"/>
  <c r="F393" i="110"/>
  <c r="F394" i="110"/>
  <c r="F388" i="110"/>
  <c r="F369" i="110"/>
  <c r="F370" i="110"/>
  <c r="F375" i="110"/>
  <c r="F376" i="110"/>
  <c r="F382" i="110"/>
  <c r="F381" i="110"/>
  <c r="F364" i="110"/>
  <c r="F357" i="110"/>
  <c r="F358" i="110"/>
  <c r="F363" i="110"/>
  <c r="F351" i="110"/>
  <c r="F352" i="110"/>
  <c r="F334" i="110"/>
  <c r="F345" i="110"/>
  <c r="F346" i="110"/>
  <c r="F316" i="110"/>
  <c r="F328" i="110"/>
  <c r="F333" i="110"/>
  <c r="F340" i="110"/>
  <c r="F339" i="110"/>
  <c r="F327" i="110"/>
  <c r="F315" i="110"/>
  <c r="F321" i="110"/>
  <c r="F322" i="110"/>
  <c r="F304" i="110"/>
  <c r="F309" i="110"/>
  <c r="F310" i="110"/>
  <c r="F303" i="110"/>
  <c r="F291" i="110"/>
  <c r="F292" i="110"/>
  <c r="F298" i="110"/>
  <c r="F297" i="110"/>
  <c r="F285" i="110"/>
  <c r="F286" i="110"/>
  <c r="F251" i="110"/>
  <c r="F257" i="110"/>
  <c r="F279" i="110"/>
  <c r="F280" i="110"/>
  <c r="F250" i="110"/>
  <c r="F256" i="110"/>
  <c r="F244" i="110"/>
  <c r="F238" i="110"/>
  <c r="F245" i="110"/>
  <c r="F239" i="110"/>
  <c r="F221" i="110"/>
  <c r="F226" i="110"/>
  <c r="F227" i="110"/>
  <c r="F232" i="110"/>
  <c r="F233" i="110"/>
  <c r="F220" i="110"/>
  <c r="F214" i="110"/>
  <c r="F215" i="110"/>
  <c r="F197" i="110"/>
  <c r="F191" i="110"/>
  <c r="F202" i="110"/>
  <c r="F208" i="110"/>
  <c r="F209" i="110"/>
  <c r="F203" i="110"/>
  <c r="F196" i="110"/>
  <c r="F185" i="110"/>
  <c r="F190" i="110"/>
  <c r="F184" i="110"/>
  <c r="F178" i="110"/>
  <c r="F179" i="110"/>
  <c r="F155" i="110"/>
  <c r="F160" i="110"/>
  <c r="F161" i="110"/>
  <c r="F166" i="110"/>
  <c r="F167" i="110"/>
  <c r="F173" i="110"/>
  <c r="F172" i="110"/>
  <c r="F154" i="110"/>
  <c r="F136" i="110"/>
  <c r="F142" i="110"/>
  <c r="F149" i="110"/>
  <c r="F148" i="110"/>
  <c r="F143" i="110"/>
  <c r="F94" i="110"/>
  <c r="F119" i="110"/>
  <c r="F124" i="110"/>
  <c r="F130" i="110"/>
  <c r="F131" i="110"/>
  <c r="F137" i="110"/>
  <c r="F107" i="110"/>
  <c r="F112" i="110"/>
  <c r="F113" i="110"/>
  <c r="F118" i="110"/>
  <c r="F125" i="110"/>
  <c r="F95" i="110"/>
  <c r="F100" i="110"/>
  <c r="F101" i="110"/>
  <c r="F106" i="110"/>
  <c r="F88" i="110"/>
  <c r="F89" i="110"/>
  <c r="F82" i="110"/>
  <c r="F83" i="110"/>
  <c r="F76" i="110"/>
  <c r="F77" i="110"/>
  <c r="F71" i="110"/>
  <c r="F70" i="110"/>
  <c r="F64" i="110"/>
  <c r="F53" i="110"/>
  <c r="F58" i="110"/>
  <c r="F65" i="110"/>
  <c r="F59" i="110"/>
  <c r="F46" i="110"/>
  <c r="F47" i="110"/>
  <c r="F52" i="110"/>
  <c r="F545" i="109"/>
  <c r="F910" i="109" s="1"/>
  <c r="F546" i="109"/>
  <c r="F911" i="109" s="1"/>
  <c r="F408" i="110" l="1"/>
  <c r="F409" i="110"/>
  <c r="F912" i="109"/>
  <c r="I34" i="94" s="1"/>
  <c r="F410" i="110"/>
  <c r="I33" i="94" s="1"/>
  <c r="F142" i="103"/>
  <c r="F197" i="108" l="1"/>
  <c r="F195" i="108"/>
  <c r="F193" i="108"/>
  <c r="F186" i="108"/>
  <c r="F184" i="108"/>
  <c r="F182" i="108"/>
  <c r="F180" i="108"/>
  <c r="F178" i="108"/>
  <c r="F176" i="108"/>
  <c r="F174" i="108"/>
  <c r="F172" i="108"/>
  <c r="C24" i="108"/>
  <c r="F226" i="108" s="1"/>
  <c r="C23" i="108"/>
  <c r="F225" i="108" s="1"/>
  <c r="F149" i="102"/>
  <c r="F145" i="102"/>
  <c r="F144" i="102"/>
  <c r="F140" i="102"/>
  <c r="F240" i="100"/>
  <c r="F124" i="101"/>
  <c r="F236" i="100"/>
  <c r="F93" i="102"/>
  <c r="F131" i="102"/>
  <c r="F133" i="102"/>
  <c r="F129" i="102"/>
  <c r="F127" i="102"/>
  <c r="F120" i="102"/>
  <c r="F119" i="102"/>
  <c r="F117" i="102"/>
  <c r="F116" i="102"/>
  <c r="F115" i="102"/>
  <c r="F113" i="102"/>
  <c r="F112" i="102"/>
  <c r="F111" i="102"/>
  <c r="F103" i="102"/>
  <c r="F102" i="102"/>
  <c r="F101" i="102"/>
  <c r="F100" i="102"/>
  <c r="F89" i="102"/>
  <c r="F198" i="100"/>
  <c r="F196" i="100"/>
  <c r="F194" i="100"/>
  <c r="F192" i="100"/>
  <c r="F190" i="100"/>
  <c r="F188" i="100"/>
  <c r="F70" i="101"/>
  <c r="F85" i="102"/>
  <c r="F68" i="107"/>
  <c r="F72" i="107"/>
  <c r="F143" i="100"/>
  <c r="F81" i="102"/>
  <c r="F80" i="102"/>
  <c r="F79" i="102"/>
  <c r="F41" i="102"/>
  <c r="F37" i="102"/>
  <c r="F36" i="102"/>
  <c r="F35" i="102"/>
  <c r="F34" i="102"/>
  <c r="F33" i="102"/>
  <c r="F54" i="104"/>
  <c r="F53" i="104"/>
  <c r="F78" i="104"/>
  <c r="F79" i="104"/>
  <c r="F81" i="104"/>
  <c r="F66" i="104"/>
  <c r="F90" i="104"/>
  <c r="F88" i="104"/>
  <c r="F64" i="104"/>
  <c r="F63" i="104"/>
  <c r="F51" i="104"/>
  <c r="F50" i="104"/>
  <c r="F48" i="104"/>
  <c r="F47" i="104"/>
  <c r="F45" i="104"/>
  <c r="F44" i="104"/>
  <c r="F86" i="104"/>
  <c r="F85" i="104"/>
  <c r="F58" i="104"/>
  <c r="F61" i="104"/>
  <c r="F60" i="104"/>
  <c r="F65" i="107"/>
  <c r="F34" i="104"/>
  <c r="F31" i="104"/>
  <c r="F32" i="104"/>
  <c r="F40" i="104"/>
  <c r="F29" i="104"/>
  <c r="F38" i="104"/>
  <c r="F27" i="104"/>
  <c r="F115" i="105"/>
  <c r="F113" i="105"/>
  <c r="F46" i="105"/>
  <c r="F42" i="105"/>
  <c r="F84" i="105"/>
  <c r="F74" i="105"/>
  <c r="F35" i="107"/>
  <c r="F57" i="106"/>
  <c r="F47" i="106"/>
  <c r="F63" i="107"/>
  <c r="F62" i="107"/>
  <c r="F122" i="105"/>
  <c r="F105" i="105"/>
  <c r="F103" i="105"/>
  <c r="F108" i="105"/>
  <c r="F106" i="105"/>
  <c r="F102" i="105"/>
  <c r="F64" i="105"/>
  <c r="F62" i="105"/>
  <c r="F82" i="105"/>
  <c r="F81" i="105"/>
  <c r="F72" i="105"/>
  <c r="F71" i="105"/>
  <c r="F34" i="105"/>
  <c r="F33" i="105"/>
  <c r="F63" i="106"/>
  <c r="F94" i="104" l="1"/>
  <c r="F92" i="104"/>
  <c r="F93" i="104"/>
  <c r="F56" i="108"/>
  <c r="F59" i="108"/>
  <c r="F55" i="108"/>
  <c r="F58" i="108"/>
  <c r="F269" i="108"/>
  <c r="F278" i="108"/>
  <c r="F270" i="108"/>
  <c r="F279" i="108"/>
  <c r="F262" i="108"/>
  <c r="F266" i="108"/>
  <c r="F261" i="108"/>
  <c r="F265" i="108"/>
  <c r="F255" i="108"/>
  <c r="F258" i="108"/>
  <c r="F252" i="108"/>
  <c r="F254" i="108"/>
  <c r="F257" i="108"/>
  <c r="F251" i="108"/>
  <c r="F241" i="108"/>
  <c r="F245" i="108"/>
  <c r="F242" i="108"/>
  <c r="F246" i="108"/>
  <c r="F233" i="108"/>
  <c r="F237" i="108"/>
  <c r="F234" i="108"/>
  <c r="F238" i="108"/>
  <c r="F81" i="108"/>
  <c r="F73" i="108"/>
  <c r="F82" i="108"/>
  <c r="F74" i="108"/>
  <c r="F167" i="108"/>
  <c r="F90" i="108"/>
  <c r="F166" i="108"/>
  <c r="F89" i="108"/>
  <c r="F156" i="108"/>
  <c r="F161" i="108"/>
  <c r="F157" i="108"/>
  <c r="F162" i="108"/>
  <c r="F230" i="108"/>
  <c r="F152" i="108"/>
  <c r="F229" i="108"/>
  <c r="F151" i="108"/>
  <c r="F31" i="108"/>
  <c r="F222" i="108"/>
  <c r="F219" i="108"/>
  <c r="F32" i="108"/>
  <c r="F223" i="108"/>
  <c r="F220" i="108"/>
  <c r="F210" i="108"/>
  <c r="F213" i="108"/>
  <c r="F214" i="108"/>
  <c r="F209" i="108"/>
  <c r="F93" i="108"/>
  <c r="F94" i="108"/>
  <c r="F143" i="108"/>
  <c r="F144" i="108"/>
  <c r="F146" i="108"/>
  <c r="F147" i="108"/>
  <c r="F140" i="108"/>
  <c r="F141" i="108"/>
  <c r="F131" i="108"/>
  <c r="F133" i="108"/>
  <c r="F124" i="108"/>
  <c r="F130" i="108"/>
  <c r="F134" i="108"/>
  <c r="F111" i="108"/>
  <c r="F115" i="108"/>
  <c r="F119" i="108"/>
  <c r="F125" i="108"/>
  <c r="F127" i="108"/>
  <c r="F128" i="108"/>
  <c r="F114" i="108"/>
  <c r="F118" i="108"/>
  <c r="F106" i="108"/>
  <c r="F110" i="108"/>
  <c r="F105" i="108"/>
  <c r="F99" i="108"/>
  <c r="F100" i="108"/>
  <c r="F78" i="108"/>
  <c r="F77" i="108"/>
  <c r="F86" i="108"/>
  <c r="F85" i="108"/>
  <c r="F68" i="108"/>
  <c r="F69" i="108"/>
  <c r="F63" i="108"/>
  <c r="F64" i="108"/>
  <c r="F43" i="108"/>
  <c r="F46" i="108"/>
  <c r="F49" i="108"/>
  <c r="F52" i="108"/>
  <c r="F53" i="108"/>
  <c r="F40" i="108"/>
  <c r="F41" i="108"/>
  <c r="F50" i="108"/>
  <c r="F34" i="108"/>
  <c r="F47" i="108"/>
  <c r="F37" i="108"/>
  <c r="F44" i="108"/>
  <c r="F38" i="108"/>
  <c r="F35" i="108"/>
  <c r="F55" i="106"/>
  <c r="F54" i="106"/>
  <c r="F52" i="106"/>
  <c r="F44" i="106"/>
  <c r="F45" i="106"/>
  <c r="F33" i="107"/>
  <c r="F32" i="107"/>
  <c r="F60" i="107"/>
  <c r="F59" i="107"/>
  <c r="F42" i="106"/>
  <c r="F95" i="105"/>
  <c r="F97" i="105"/>
  <c r="F93" i="105"/>
  <c r="F91" i="105"/>
  <c r="F89" i="105"/>
  <c r="F79" i="105"/>
  <c r="F78" i="105"/>
  <c r="F69" i="105"/>
  <c r="F68" i="105"/>
  <c r="F31" i="105"/>
  <c r="F30" i="105"/>
  <c r="F30" i="107"/>
  <c r="F29" i="107"/>
  <c r="F27" i="107"/>
  <c r="F26" i="107"/>
  <c r="F43" i="107"/>
  <c r="F42" i="107"/>
  <c r="F40" i="107"/>
  <c r="F39" i="107"/>
  <c r="F37" i="106"/>
  <c r="F29" i="106"/>
  <c r="F27" i="106"/>
  <c r="F26" i="106"/>
  <c r="C19" i="107"/>
  <c r="F82" i="107" s="1"/>
  <c r="C18" i="107"/>
  <c r="F81" i="107" s="1"/>
  <c r="C19" i="106"/>
  <c r="C18" i="106"/>
  <c r="C24" i="105"/>
  <c r="C23" i="105"/>
  <c r="F120" i="101"/>
  <c r="F286" i="108" l="1"/>
  <c r="F285" i="108"/>
  <c r="F66" i="106"/>
  <c r="F67" i="106"/>
  <c r="F287" i="108"/>
  <c r="I31" i="94" s="1"/>
  <c r="F50" i="105"/>
  <c r="F117" i="105"/>
  <c r="F51" i="105"/>
  <c r="F125" i="105" s="1"/>
  <c r="F118" i="105"/>
  <c r="F76" i="107"/>
  <c r="F46" i="107"/>
  <c r="F77" i="107"/>
  <c r="F47" i="107"/>
  <c r="F54" i="107"/>
  <c r="F49" i="107"/>
  <c r="F55" i="107"/>
  <c r="F50" i="107"/>
  <c r="F68" i="106"/>
  <c r="I36" i="94" s="1"/>
  <c r="F124" i="105" l="1"/>
  <c r="F126" i="105"/>
  <c r="I35" i="94" s="1"/>
  <c r="F91" i="107"/>
  <c r="F90" i="107"/>
  <c r="F92" i="107"/>
  <c r="I37" i="94" s="1"/>
  <c r="F72" i="101"/>
  <c r="F76" i="101"/>
  <c r="C21" i="104"/>
  <c r="C20" i="104"/>
  <c r="F94" i="100"/>
  <c r="F98" i="100"/>
  <c r="F96" i="100"/>
  <c r="F93" i="100"/>
  <c r="F89" i="100"/>
  <c r="F87" i="100"/>
  <c r="F81" i="100"/>
  <c r="F247" i="103"/>
  <c r="I38" i="94" l="1"/>
  <c r="F228" i="103" l="1"/>
  <c r="F219" i="103"/>
  <c r="F210" i="103"/>
  <c r="F202" i="103"/>
  <c r="F160" i="103"/>
  <c r="F159" i="103"/>
  <c r="F149" i="103"/>
  <c r="F148" i="103"/>
  <c r="F133" i="103"/>
  <c r="F132" i="103"/>
  <c r="F123" i="103"/>
  <c r="F116" i="103"/>
  <c r="C23" i="103" l="1"/>
  <c r="F48" i="103" s="1"/>
  <c r="C22" i="103"/>
  <c r="F47" i="103" s="1"/>
  <c r="F106" i="100"/>
  <c r="F104" i="100"/>
  <c r="F61" i="101"/>
  <c r="F36" i="101"/>
  <c r="F65" i="101"/>
  <c r="F48" i="101"/>
  <c r="F74" i="101"/>
  <c r="F44" i="101"/>
  <c r="F34" i="101"/>
  <c r="F33" i="101"/>
  <c r="F59" i="101"/>
  <c r="F58" i="101"/>
  <c r="F56" i="101"/>
  <c r="F55" i="101"/>
  <c r="F40" i="101"/>
  <c r="F31" i="101"/>
  <c r="F30" i="101"/>
  <c r="F117" i="101"/>
  <c r="F119" i="101"/>
  <c r="F110" i="101"/>
  <c r="F100" i="101"/>
  <c r="F88" i="101"/>
  <c r="F132" i="101"/>
  <c r="F136" i="101"/>
  <c r="F128" i="101"/>
  <c r="F108" i="101"/>
  <c r="F107" i="101"/>
  <c r="F98" i="101"/>
  <c r="F97" i="101"/>
  <c r="F86" i="101"/>
  <c r="F85" i="101"/>
  <c r="F105" i="101"/>
  <c r="F104" i="101"/>
  <c r="F115" i="101"/>
  <c r="F114" i="101"/>
  <c r="F94" i="101"/>
  <c r="F95" i="101"/>
  <c r="F83" i="101"/>
  <c r="F82" i="101"/>
  <c r="F114" i="100"/>
  <c r="F110" i="100"/>
  <c r="F141" i="101"/>
  <c r="F80" i="101"/>
  <c r="F92" i="101"/>
  <c r="F69" i="101"/>
  <c r="F53" i="101"/>
  <c r="F52" i="101"/>
  <c r="F28" i="101"/>
  <c r="F27" i="101"/>
  <c r="F281" i="103" l="1"/>
  <c r="F39" i="103"/>
  <c r="F282" i="103"/>
  <c r="F40" i="103"/>
  <c r="F265" i="103"/>
  <c r="F274" i="103"/>
  <c r="F266" i="103"/>
  <c r="F275" i="103"/>
  <c r="F237" i="103"/>
  <c r="F256" i="103"/>
  <c r="F238" i="103"/>
  <c r="F257" i="103"/>
  <c r="F183" i="103"/>
  <c r="F192" i="103"/>
  <c r="F184" i="103"/>
  <c r="F193" i="103"/>
  <c r="F106" i="103"/>
  <c r="F171" i="103"/>
  <c r="F107" i="103"/>
  <c r="F172" i="103"/>
  <c r="F93" i="103"/>
  <c r="F101" i="103"/>
  <c r="F94" i="103"/>
  <c r="F102" i="103"/>
  <c r="F75" i="103"/>
  <c r="F84" i="103"/>
  <c r="F76" i="103"/>
  <c r="F85" i="103"/>
  <c r="F57" i="103"/>
  <c r="F66" i="103"/>
  <c r="F58" i="103"/>
  <c r="F67" i="103"/>
  <c r="F28" i="103"/>
  <c r="F29" i="103"/>
  <c r="F152" i="98"/>
  <c r="F82" i="99"/>
  <c r="F102" i="100"/>
  <c r="D29" i="102"/>
  <c r="F29" i="102" s="1"/>
  <c r="C20" i="102"/>
  <c r="C19" i="102"/>
  <c r="F85" i="100"/>
  <c r="F79" i="100"/>
  <c r="C21" i="101"/>
  <c r="C20" i="101"/>
  <c r="F58" i="99"/>
  <c r="F75" i="100"/>
  <c r="F51" i="98"/>
  <c r="F54" i="100"/>
  <c r="C36" i="100"/>
  <c r="C27" i="98"/>
  <c r="C26" i="98"/>
  <c r="C13" i="99"/>
  <c r="C12" i="99"/>
  <c r="C25" i="97"/>
  <c r="F31" i="97" s="1"/>
  <c r="C24" i="97"/>
  <c r="F34" i="97" s="1"/>
  <c r="F291" i="103" l="1"/>
  <c r="F292" i="103"/>
  <c r="F290" i="103"/>
  <c r="I26" i="94"/>
  <c r="F291" i="98"/>
  <c r="F294" i="98"/>
  <c r="F292" i="98"/>
  <c r="F295" i="98"/>
  <c r="F285" i="98"/>
  <c r="F288" i="98"/>
  <c r="F286" i="98"/>
  <c r="F289" i="98"/>
  <c r="F279" i="98"/>
  <c r="F282" i="98"/>
  <c r="F280" i="98"/>
  <c r="F283" i="98"/>
  <c r="F273" i="98"/>
  <c r="F276" i="98"/>
  <c r="F274" i="98"/>
  <c r="F277" i="98"/>
  <c r="F267" i="98"/>
  <c r="F270" i="98"/>
  <c r="F271" i="98"/>
  <c r="F268" i="98"/>
  <c r="F82" i="98"/>
  <c r="F264" i="98"/>
  <c r="F81" i="98"/>
  <c r="F278" i="100"/>
  <c r="F289" i="100"/>
  <c r="F277" i="100"/>
  <c r="F272" i="100"/>
  <c r="F22" i="99"/>
  <c r="F23" i="99"/>
  <c r="F249" i="98"/>
  <c r="F248" i="98"/>
  <c r="F34" i="98"/>
  <c r="F246" i="98"/>
  <c r="F33" i="98"/>
  <c r="F245" i="98"/>
  <c r="F407" i="102"/>
  <c r="F430" i="102"/>
  <c r="F427" i="102"/>
  <c r="F436" i="102"/>
  <c r="F433" i="102"/>
  <c r="F408" i="102"/>
  <c r="F437" i="102"/>
  <c r="F434" i="102"/>
  <c r="F428" i="102"/>
  <c r="F431" i="102"/>
  <c r="F269" i="100"/>
  <c r="F266" i="100"/>
  <c r="F273" i="100"/>
  <c r="F270" i="100"/>
  <c r="F267" i="100"/>
  <c r="F155" i="101"/>
  <c r="F165" i="101"/>
  <c r="F156" i="101"/>
  <c r="F191" i="101" s="1"/>
  <c r="F166" i="101"/>
  <c r="F261" i="100"/>
  <c r="F264" i="100"/>
  <c r="F260" i="100"/>
  <c r="F263" i="100"/>
  <c r="F254" i="100"/>
  <c r="F257" i="100"/>
  <c r="F255" i="100"/>
  <c r="F258" i="100"/>
  <c r="F244" i="100"/>
  <c r="F249" i="100"/>
  <c r="F245" i="100"/>
  <c r="F250" i="100"/>
  <c r="F396" i="102"/>
  <c r="F404" i="102"/>
  <c r="F397" i="102"/>
  <c r="F405" i="102"/>
  <c r="F362" i="102"/>
  <c r="F389" i="102"/>
  <c r="F386" i="102"/>
  <c r="F383" i="102"/>
  <c r="F361" i="102"/>
  <c r="F388" i="102"/>
  <c r="F385" i="102"/>
  <c r="F382" i="102"/>
  <c r="F370" i="102"/>
  <c r="F375" i="102"/>
  <c r="F369" i="102"/>
  <c r="F374" i="102"/>
  <c r="F347" i="102"/>
  <c r="F350" i="102"/>
  <c r="F346" i="102"/>
  <c r="F349" i="102"/>
  <c r="F335" i="102"/>
  <c r="F340" i="102"/>
  <c r="F336" i="102"/>
  <c r="F341" i="102"/>
  <c r="F329" i="102"/>
  <c r="F332" i="102"/>
  <c r="F330" i="102"/>
  <c r="F333" i="102"/>
  <c r="F307" i="102"/>
  <c r="F315" i="102"/>
  <c r="F308" i="102"/>
  <c r="F316" i="102"/>
  <c r="F297" i="102"/>
  <c r="F302" i="102"/>
  <c r="F298" i="102"/>
  <c r="F303" i="102"/>
  <c r="F283" i="102"/>
  <c r="F286" i="102"/>
  <c r="F284" i="102"/>
  <c r="F287" i="102"/>
  <c r="F281" i="102"/>
  <c r="F292" i="102"/>
  <c r="F280" i="102"/>
  <c r="F291" i="102"/>
  <c r="F230" i="102"/>
  <c r="F229" i="102"/>
  <c r="F221" i="102"/>
  <c r="F224" i="102"/>
  <c r="F222" i="102"/>
  <c r="F225" i="102"/>
  <c r="F210" i="102"/>
  <c r="F218" i="102"/>
  <c r="F211" i="102"/>
  <c r="F219" i="102"/>
  <c r="F204" i="102"/>
  <c r="F207" i="102"/>
  <c r="F205" i="102"/>
  <c r="F208" i="102"/>
  <c r="F72" i="102"/>
  <c r="F202" i="102"/>
  <c r="F71" i="102"/>
  <c r="F201" i="102"/>
  <c r="F216" i="100"/>
  <c r="F230" i="100"/>
  <c r="F233" i="100"/>
  <c r="F227" i="100"/>
  <c r="F221" i="100"/>
  <c r="F224" i="100"/>
  <c r="F215" i="100"/>
  <c r="F229" i="100"/>
  <c r="F232" i="100"/>
  <c r="F226" i="100"/>
  <c r="F220" i="100"/>
  <c r="F223" i="100"/>
  <c r="F176" i="100"/>
  <c r="F184" i="100"/>
  <c r="F181" i="100"/>
  <c r="F175" i="100"/>
  <c r="F183" i="100"/>
  <c r="F180" i="100"/>
  <c r="F169" i="100"/>
  <c r="F172" i="100"/>
  <c r="F170" i="100"/>
  <c r="F173" i="100"/>
  <c r="F164" i="100"/>
  <c r="F167" i="100"/>
  <c r="F163" i="100"/>
  <c r="F166" i="100"/>
  <c r="F157" i="100"/>
  <c r="F160" i="100"/>
  <c r="F158" i="100"/>
  <c r="F161" i="100"/>
  <c r="F152" i="100"/>
  <c r="F153" i="100"/>
  <c r="F150" i="100"/>
  <c r="F149" i="100"/>
  <c r="F131" i="100"/>
  <c r="F130" i="100"/>
  <c r="F58" i="102"/>
  <c r="F66" i="102"/>
  <c r="F59" i="102"/>
  <c r="F67" i="102"/>
  <c r="F45" i="102"/>
  <c r="F53" i="102"/>
  <c r="F46" i="102"/>
  <c r="F54" i="102"/>
  <c r="F18" i="99"/>
  <c r="F19" i="99"/>
  <c r="F189" i="99"/>
  <c r="F194" i="99"/>
  <c r="F198" i="99"/>
  <c r="F199" i="99"/>
  <c r="F204" i="99"/>
  <c r="F203" i="99"/>
  <c r="F123" i="100"/>
  <c r="F124" i="100"/>
  <c r="F66" i="100"/>
  <c r="F72" i="100"/>
  <c r="F65" i="100"/>
  <c r="F71" i="100"/>
  <c r="F57" i="100"/>
  <c r="F61" i="100"/>
  <c r="F58" i="100"/>
  <c r="F62" i="100"/>
  <c r="F41" i="100"/>
  <c r="F118" i="100"/>
  <c r="F42" i="100"/>
  <c r="F119" i="100"/>
  <c r="F235" i="98"/>
  <c r="F225" i="98"/>
  <c r="F226" i="98"/>
  <c r="F236" i="98"/>
  <c r="F240" i="98"/>
  <c r="F241" i="98"/>
  <c r="F220" i="98"/>
  <c r="F231" i="98"/>
  <c r="F175" i="99"/>
  <c r="F179" i="99"/>
  <c r="F188" i="99"/>
  <c r="F174" i="99"/>
  <c r="F180" i="99"/>
  <c r="F183" i="99"/>
  <c r="F184" i="99"/>
  <c r="F193" i="99"/>
  <c r="F221" i="98"/>
  <c r="F230" i="98"/>
  <c r="F215" i="98"/>
  <c r="F216" i="98"/>
  <c r="F157" i="98"/>
  <c r="F210" i="98"/>
  <c r="F156" i="98"/>
  <c r="F169" i="99"/>
  <c r="F113" i="99"/>
  <c r="F114" i="99"/>
  <c r="F151" i="99"/>
  <c r="F154" i="99"/>
  <c r="F170" i="99"/>
  <c r="F160" i="99"/>
  <c r="F164" i="99"/>
  <c r="F155" i="99"/>
  <c r="F159" i="99"/>
  <c r="F165" i="99"/>
  <c r="F211" i="98"/>
  <c r="F200" i="98"/>
  <c r="F205" i="98"/>
  <c r="F150" i="99"/>
  <c r="F146" i="99"/>
  <c r="F135" i="99"/>
  <c r="F136" i="99"/>
  <c r="F140" i="99"/>
  <c r="F141" i="99"/>
  <c r="F145" i="99"/>
  <c r="F95" i="99"/>
  <c r="F118" i="99"/>
  <c r="F131" i="99"/>
  <c r="F132" i="99"/>
  <c r="F119" i="99"/>
  <c r="F96" i="99"/>
  <c r="F100" i="99"/>
  <c r="F101" i="99"/>
  <c r="F206" i="98"/>
  <c r="F199" i="98"/>
  <c r="F187" i="98"/>
  <c r="F193" i="98"/>
  <c r="F194" i="98"/>
  <c r="F188" i="98"/>
  <c r="F181" i="98"/>
  <c r="F172" i="98"/>
  <c r="F176" i="98"/>
  <c r="F177" i="98"/>
  <c r="F182" i="98"/>
  <c r="F161" i="98"/>
  <c r="F171" i="98"/>
  <c r="F166" i="98"/>
  <c r="F167" i="98"/>
  <c r="F162" i="98"/>
  <c r="F86" i="99"/>
  <c r="F87" i="99"/>
  <c r="F90" i="99"/>
  <c r="F91" i="99"/>
  <c r="F147" i="98"/>
  <c r="F148" i="98"/>
  <c r="F132" i="98"/>
  <c r="F133" i="98"/>
  <c r="F137" i="98"/>
  <c r="F138" i="98"/>
  <c r="F142" i="98"/>
  <c r="F143" i="98"/>
  <c r="F119" i="98"/>
  <c r="F77" i="99"/>
  <c r="F78" i="99"/>
  <c r="F67" i="99"/>
  <c r="F72" i="99"/>
  <c r="F73" i="99"/>
  <c r="F68" i="99"/>
  <c r="F63" i="99"/>
  <c r="F62" i="99"/>
  <c r="F114" i="98"/>
  <c r="F107" i="98"/>
  <c r="F113" i="98"/>
  <c r="F108" i="98"/>
  <c r="F101" i="98"/>
  <c r="F102" i="98"/>
  <c r="F96" i="98"/>
  <c r="F95" i="98"/>
  <c r="F53" i="99"/>
  <c r="F54" i="99"/>
  <c r="F48" i="99"/>
  <c r="F49" i="99"/>
  <c r="F43" i="99"/>
  <c r="F44" i="99"/>
  <c r="F39" i="99"/>
  <c r="F40" i="99"/>
  <c r="F34" i="99"/>
  <c r="F35" i="99"/>
  <c r="F76" i="98"/>
  <c r="F77" i="98"/>
  <c r="F71" i="98"/>
  <c r="F72" i="98"/>
  <c r="F66" i="98"/>
  <c r="F67" i="98"/>
  <c r="F61" i="98"/>
  <c r="F62" i="98"/>
  <c r="F56" i="98"/>
  <c r="F57" i="98"/>
  <c r="F50" i="100"/>
  <c r="F51" i="100"/>
  <c r="F46" i="100"/>
  <c r="F47" i="100"/>
  <c r="F45" i="98"/>
  <c r="F46" i="98"/>
  <c r="F40" i="98"/>
  <c r="F41" i="98"/>
  <c r="F30" i="99"/>
  <c r="F31" i="99"/>
  <c r="F27" i="99"/>
  <c r="F26" i="99"/>
  <c r="F50" i="97"/>
  <c r="F51" i="97"/>
  <c r="F54" i="97"/>
  <c r="F55" i="97"/>
  <c r="F47" i="97"/>
  <c r="F46" i="97"/>
  <c r="F42" i="97"/>
  <c r="F43" i="97"/>
  <c r="F38" i="97"/>
  <c r="F39" i="97"/>
  <c r="F35" i="97"/>
  <c r="F190" i="101" l="1"/>
  <c r="F192" i="101"/>
  <c r="F293" i="100"/>
  <c r="F291" i="100"/>
  <c r="F292" i="100"/>
  <c r="F211" i="99"/>
  <c r="F210" i="99"/>
  <c r="F212" i="99"/>
  <c r="I24" i="94" s="1"/>
  <c r="F297" i="98"/>
  <c r="F299" i="98"/>
  <c r="I23" i="94" s="1"/>
  <c r="F298" i="98"/>
  <c r="I39" i="94"/>
  <c r="I25" i="94"/>
  <c r="F447" i="102"/>
  <c r="F448" i="102"/>
  <c r="F449" i="102"/>
  <c r="I32" i="94" s="1"/>
  <c r="I41" i="94" s="1"/>
  <c r="D57" i="97" l="1"/>
  <c r="F59" i="97" l="1"/>
  <c r="F62" i="97" s="1"/>
  <c r="F58" i="97"/>
  <c r="C8" i="96"/>
  <c r="F25" i="96" s="1"/>
  <c r="C7" i="96"/>
  <c r="C9" i="90"/>
  <c r="F69" i="90" s="1"/>
  <c r="C8" i="90"/>
  <c r="F68" i="90" s="1"/>
  <c r="F61" i="97" l="1"/>
  <c r="F63" i="97"/>
  <c r="I21" i="94"/>
  <c r="F30" i="96"/>
  <c r="F43" i="96" s="1"/>
  <c r="I51" i="91" s="1"/>
  <c r="F44" i="96" l="1"/>
  <c r="D64" i="90"/>
  <c r="D65" i="90" s="1"/>
  <c r="I22" i="94" l="1"/>
  <c r="I20" i="94" l="1"/>
  <c r="I27" i="94" s="1"/>
  <c r="I53" i="91" l="1"/>
  <c r="I55" i="91" s="1"/>
  <c r="I56" i="91" s="1"/>
  <c r="I57" i="91" s="1"/>
  <c r="I58" i="91" s="1"/>
  <c r="H10" i="96"/>
  <c r="I59" i="91" l="1"/>
  <c r="F543" i="132" l="1"/>
  <c r="G543" i="132" s="1"/>
  <c r="G605" i="132" s="1"/>
  <c r="G607" i="132" l="1"/>
  <c r="I67" i="94" s="1"/>
  <c r="I69" i="94" s="1"/>
  <c r="I27" i="91" s="1"/>
  <c r="I41" i="91"/>
  <c r="I43" i="91" s="1"/>
  <c r="I45" i="91" s="1"/>
  <c r="I71" i="94" l="1"/>
  <c r="I28" i="91" s="1"/>
  <c r="I30" i="91" s="1"/>
  <c r="I46" i="91"/>
  <c r="I47" i="91" s="1"/>
  <c r="I73" i="94" l="1"/>
  <c r="I48" i="91"/>
  <c r="I49" i="91" s="1"/>
  <c r="I75" i="94"/>
  <c r="I76" i="94" s="1"/>
  <c r="I33" i="91"/>
  <c r="I35" i="91" s="1"/>
  <c r="B11" i="91" l="1"/>
  <c r="I37" i="91"/>
  <c r="H39" i="91" s="1"/>
  <c r="B12" i="91" s="1"/>
  <c r="I78" i="94"/>
  <c r="H79"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Marko Lukač</author>
  </authors>
  <commentList>
    <comment ref="B4" authorId="0" shapeId="0" xr:uid="{AA8A8A80-34E8-47E0-AD01-E1D15F8033A7}">
      <text>
        <r>
          <rPr>
            <b/>
            <sz val="11"/>
            <color indexed="81"/>
            <rFont val="Tahoma"/>
            <family val="2"/>
            <charset val="238"/>
          </rPr>
          <t>Obvezno izpolnite !</t>
        </r>
      </text>
    </comment>
    <comment ref="B5" authorId="0" shapeId="0" xr:uid="{B2F0FB26-CB99-4DA6-B913-916A56CA1893}">
      <text>
        <r>
          <rPr>
            <b/>
            <sz val="11"/>
            <color indexed="81"/>
            <rFont val="Tahoma"/>
            <family val="2"/>
            <charset val="238"/>
          </rPr>
          <t>Obvezno izpolnite !</t>
        </r>
      </text>
    </comment>
    <comment ref="B8" authorId="0" shapeId="0" xr:uid="{30D7EEDD-4657-48B0-AEC8-834DD1138F97}">
      <text>
        <r>
          <rPr>
            <b/>
            <sz val="11"/>
            <color indexed="81"/>
            <rFont val="Tahoma"/>
            <family val="2"/>
            <charset val="238"/>
          </rPr>
          <t>Obvezno izpolnite !</t>
        </r>
      </text>
    </comment>
    <comment ref="B9" authorId="0" shapeId="0" xr:uid="{FD07D292-8E8A-4647-819F-1ECEBACB21FA}">
      <text>
        <r>
          <rPr>
            <b/>
            <sz val="11"/>
            <color indexed="81"/>
            <rFont val="Tahoma"/>
            <family val="2"/>
            <charset val="238"/>
          </rPr>
          <t>Obvezno izpolnite !</t>
        </r>
      </text>
    </comment>
    <comment ref="B10" authorId="0" shapeId="0" xr:uid="{C50EBE03-467B-41F4-99C3-08541282779D}">
      <text>
        <r>
          <rPr>
            <b/>
            <sz val="11"/>
            <color indexed="81"/>
            <rFont val="Tahoma"/>
            <family val="2"/>
            <charset val="238"/>
          </rPr>
          <t>Obvezno izpolnite !</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<sst xmlns="http://schemas.openxmlformats.org/spreadsheetml/2006/main" count="17506" uniqueCount="4933">
  <si>
    <t>Objekt:</t>
  </si>
  <si>
    <t>Za gradnjo:</t>
  </si>
  <si>
    <t>Opis del</t>
  </si>
  <si>
    <t>EM</t>
  </si>
  <si>
    <t>Količina</t>
  </si>
  <si>
    <t>Cena/EM</t>
  </si>
  <si>
    <t>Skupaj</t>
  </si>
  <si>
    <t>kpl</t>
  </si>
  <si>
    <t>ZEMELJSKA DELA</t>
  </si>
  <si>
    <t>m3</t>
  </si>
  <si>
    <t>m2</t>
  </si>
  <si>
    <t>A/3.0</t>
  </si>
  <si>
    <t>A3.1</t>
  </si>
  <si>
    <t>kg</t>
  </si>
  <si>
    <t>A3.2</t>
  </si>
  <si>
    <t>kos</t>
  </si>
  <si>
    <t>A3.4</t>
  </si>
  <si>
    <t>A3.5</t>
  </si>
  <si>
    <t>A3.6</t>
  </si>
  <si>
    <t>A3.8</t>
  </si>
  <si>
    <t>A3.9</t>
  </si>
  <si>
    <t>A3.10</t>
  </si>
  <si>
    <t>Investitor:</t>
  </si>
  <si>
    <t>A3.3</t>
  </si>
  <si>
    <t>A3.7</t>
  </si>
  <si>
    <t>3320 Velenje</t>
  </si>
  <si>
    <t>A3.11</t>
  </si>
  <si>
    <t>A3.12</t>
  </si>
  <si>
    <t>A3.13</t>
  </si>
  <si>
    <t>A3.14</t>
  </si>
  <si>
    <t>A3.15</t>
  </si>
  <si>
    <t>A3.16</t>
  </si>
  <si>
    <t>A3.17</t>
  </si>
  <si>
    <t>A3.18</t>
  </si>
  <si>
    <t>SKUPAJ GOI DELA  (brez DDV)</t>
  </si>
  <si>
    <t>SKUPAJ GOI DELA z DDV</t>
  </si>
  <si>
    <t>MESTNA OBČINA VELENJE</t>
  </si>
  <si>
    <t>Titov trg 1</t>
  </si>
  <si>
    <t>SKUPAJ</t>
  </si>
  <si>
    <t>m</t>
  </si>
  <si>
    <t>A3.19</t>
  </si>
  <si>
    <t>A3.20</t>
  </si>
  <si>
    <t>A3.21</t>
  </si>
  <si>
    <t>NOVOGRADNJA</t>
  </si>
  <si>
    <t>KEMIJSKI INŠTITUT</t>
  </si>
  <si>
    <t>VAROVANJE GRADBENE JAME</t>
  </si>
  <si>
    <t>MOV</t>
  </si>
  <si>
    <t>KI</t>
  </si>
  <si>
    <t>MOV - lastniški delež</t>
  </si>
  <si>
    <t>KI - lastniški delež</t>
  </si>
  <si>
    <r>
      <t xml:space="preserve">Široki izkop vezljive zemljine/zrnate kamnine – 3. kategorije – strojno s prekladanjem; vključeno deponiranje izkopanega materiala na začasno deponijo ob delovišču, povratno zasipanje in utrjevanje. </t>
    </r>
    <r>
      <rPr>
        <i/>
        <sz val="10"/>
        <rFont val="Arial CE"/>
        <charset val="238"/>
      </rPr>
      <t>Izkop za izdelavo vrhnje vezne AB grede.</t>
    </r>
  </si>
  <si>
    <r>
      <t xml:space="preserve">Ureditev planuma temeljnih tal vezljive zemljine/zrnate kamnine – 3. kategorije. </t>
    </r>
    <r>
      <rPr>
        <i/>
        <sz val="10"/>
        <rFont val="Arial CE"/>
        <charset val="238"/>
      </rPr>
      <t>Vrhnja vezna AB greda.</t>
    </r>
  </si>
  <si>
    <r>
      <t xml:space="preserve">Ureditev planuma temeljnih tal vezljive zemljine/zrnate kamnine – 3. kategorije. </t>
    </r>
    <r>
      <rPr>
        <i/>
        <sz val="10"/>
        <rFont val="Arial CE"/>
        <charset val="238"/>
      </rPr>
      <t>Vmesna vezna AB greda - 2x.</t>
    </r>
  </si>
  <si>
    <t xml:space="preserve">Sekundarni piloti: Izdelava in cevitev vrtin (in izdelava vodila za natančno izvedbo pilotov) premera 80 cm v zemljini 3. kategorije (glina) in cementnemu betonu C12/15 primarnih pilotov. Vrtine dolžine 14 m (42x), 12 m (19x), 11 m (10x). Upoštevati slepo vrtanje ≈ 1 m. </t>
  </si>
  <si>
    <t xml:space="preserve">Dobava in vgradnja armaturnih košev v pilote premera 80 cm, jeklo B500B. Armaturne palice ɸ 10, 14, 20, 25. </t>
  </si>
  <si>
    <t>Primarni piloti: Dobava in kontraktorska vgradnja cementnega betona C12/15, PV-I, D32, S3.</t>
  </si>
  <si>
    <t>Sekundarni piloti: Dobava in kontraktorska vgradnja cementnega betona C25/30, XC2, PV-I, D32, S3.</t>
  </si>
  <si>
    <t xml:space="preserve">Dobava in vgradnja inklinometrske PVC cevi premera npr. Ø60/71 ali Ø67/77 mm, dolžine 16 m, vključno z zaščitno kapico, spojkami in konico. </t>
  </si>
  <si>
    <t xml:space="preserve">Dobava in vgradnja inklinometrske PVC cevi premera npr. Ø60/71 ali Ø67/77 mm, dolžine 14 m, vključno z zaščitno kapico, spojkami in konico. </t>
  </si>
  <si>
    <t xml:space="preserve">Dobava in vgradnja inklinometrske PVC cevi premera npr. Ø60/71 ali Ø67/77 mm, dolžine 13 m, vključno z zaščitno kapico, spojkami in konico. </t>
  </si>
  <si>
    <r>
      <t>Primarni piloti: Izdelava in cevitev vrtin (in izdelava vodila za natančno izvedbo pilotov) premera 80 cm v zemljini 3. kategorije (</t>
    </r>
    <r>
      <rPr>
        <i/>
        <sz val="10"/>
        <rFont val="Arial CE"/>
        <charset val="238"/>
      </rPr>
      <t>glina</t>
    </r>
    <r>
      <rPr>
        <sz val="11"/>
        <color indexed="8"/>
        <rFont val="Calibri"/>
        <family val="2"/>
        <charset val="238"/>
      </rPr>
      <t xml:space="preserve">). </t>
    </r>
    <r>
      <rPr>
        <sz val="10"/>
        <color rgb="FF000000"/>
        <rFont val="Arial Narrow"/>
        <family val="2"/>
      </rPr>
      <t xml:space="preserve">Vrtine dolžine 14 m (42x), 12 m (18x), 11 m (10x). Upoštevati slepo vrtanje ≈ 1 m. </t>
    </r>
  </si>
  <si>
    <t>UVRTANI AB PILOTI</t>
  </si>
  <si>
    <t>VRHNJA VEZNA AB GREDA</t>
  </si>
  <si>
    <t xml:space="preserve">Dobava in izdelava dvostranskega vezanega opaža (višina vezne AB grede 1.0 m). Komplet vsa dela z razopaževanjem, čiščenjem, zlaganjem ter vsemi transporti. </t>
  </si>
  <si>
    <t>Dobava in vgradnja podložnega cementnega betona C12/15 v debelini 10 cm.</t>
  </si>
  <si>
    <t>Dobava in vgradnja cementnega betona C25/30, XC2, PV-II, D16, S3 za izdelavo vrhnje vezne AB grede.</t>
  </si>
  <si>
    <t>Dobava in vgradnja armaturnih košev v vezno AB gredo, jeklo B500B. Armaturne palice ɸ 12 in 16 mm.</t>
  </si>
  <si>
    <t>VMESNA VEZNA AB GREDA 2X</t>
  </si>
  <si>
    <t>Dobava in izdelava enostranskega podprtega opaža (višina vezne AB grede 0.8 m). Komplet vsa dela z razopaževanjem, čiščenjem, zlaganjem ter vsemi transporti. Vključena izdelava sidrišč 30x30 cm pod naklonom 15 in 25° od vertikale - 134x. Opaž za vezno AB gredo.</t>
  </si>
  <si>
    <t>Dobava in vgradnja cementnega betona C25/30, XC2, PV-II, D16, S3 za izdelavo vmesne vezne AB grede.</t>
  </si>
  <si>
    <t>Dobava in vgradnja armaturnih košev v vezno AB gredo, jeklo B500B. Armaturne palice ɸ 12, 14 in 20 mm.</t>
  </si>
  <si>
    <t xml:space="preserve">Izdelava sidrišč v vezni AB gredi.  Vključene jeklene cevi DN 160, dolžine 50 cm - oz. celoten sistem po navodilih proizvajalca sider; cevi se vgradijo v opaž vezne grede pod naklonom 15 in 25°. </t>
  </si>
  <si>
    <t>JEKLENE ZAGATNICE</t>
  </si>
  <si>
    <t>Prevoz zagatnih sten na gradbišče vključno z manipulacijo na gradbišču in odvozom.</t>
  </si>
  <si>
    <t xml:space="preserve">Dobava in vgradnja/zabijanje jeklenih zagatnic s strojem in vibratorjem z regulacijo moči, tipa LARSSEN 604n, jeklo S 240 GP, dolžine 12 m. Zagatnice se vgrajujejo v zemljino do 3. kategorije  (na dnu možno 4. kategorija). </t>
  </si>
  <si>
    <t xml:space="preserve">Dobava in vgradnja/zabijanje jeklenih zagatnic s strojem in vibratorjem z regulacijo moči, tipa LARSSEN 604n, jeklo S 240 GP, dolžine 10 m. Zagatnice se vgrajujejo v zemljino do 3. kategorije  (na dnu možno 4. kategorija). </t>
  </si>
  <si>
    <t xml:space="preserve">Dobava in vgradnja/zabijanje jeklenih zagatnic s strojem in vibratorjem z regulacijo moči, tipa LARSSEN 604n, jeklo S 240 GP, dolžine 8 m. Zagatnice se vgrajujejo v zemljino do 3. kategorije  (na dnu možno 4. kategorija). </t>
  </si>
  <si>
    <t xml:space="preserve">Dobava in vgradnja/zabijanje jeklenih zagatnic s strojem in vibratorjem z regulacijo moči, tipa LARSSEN 604n, jeklo S 240 GP, dolžine 6 m. Zagatnice se vgrajujejo v zemljino do 3. kategorije  (na dnu možno 4. kategorija). </t>
  </si>
  <si>
    <t>Izdelava sidrišč v jeklenih zagatnicah. Izrez luknje Ф 20 cm (oziroma odvisno od potrebe izvajalca za vgradnjo sider).</t>
  </si>
  <si>
    <t>Dobava, vgradnja (in odstranitev) jeklenih profilov UPN 200, jeklo S235. Končna dolžina profilov UPN se prilagaja dejanskemu stanju na gradbišču. Jeklene profile UPN je potrebno na strani zagatnic privariti ali privijačiti (vijaki M12, jeklo 8.8). Skupna dolžina profilov 239 m.</t>
  </si>
  <si>
    <t>PASIVNA SIDRA</t>
  </si>
  <si>
    <r>
      <t xml:space="preserve">Dobava in strojna vgraditev injekcijskih IBO sider nosilnosti &gt; 600 kN (npr. R51-800) dolžine 16 m. Komplet z vrtalnimi kronami D=min. 140 mm, distančniki, spojkami, maticami, sidrnimi ploščicami, privijanjem in zalivanjem z injektirno maso. </t>
    </r>
    <r>
      <rPr>
        <i/>
        <sz val="10"/>
        <rFont val="Arial CE"/>
        <charset val="238"/>
      </rPr>
      <t>Vgradnja na območju preizkusa zunanje nosilnosti.</t>
    </r>
  </si>
  <si>
    <r>
      <t xml:space="preserve">Dobava in strojna vgraditev injekcijskih IBO sider nosilnosti &gt; 460 kN (R38-500) dolžine 14 m. Komplet z vrtalnimi kronami D=min. 140 mm, distančniki, spojkami, maticami, sidrnimi ploščicami, privijanjem in zalivanjem z injektirno maso. </t>
    </r>
    <r>
      <rPr>
        <i/>
        <sz val="10"/>
        <rFont val="Arial CE"/>
        <charset val="238"/>
      </rPr>
      <t>Vgradnja na območju rednih sider objekta.</t>
    </r>
  </si>
  <si>
    <r>
      <t xml:space="preserve">Dobava in strojna vgraditev injekcijskih IBO sider nosilnosti &gt; 600 kN (npr. R51-800) dolžine 14 m. Komplet z vrtalnimi kronami D=min. 140 mm, distančniki, spojkami, maticami, sidrnimi ploščicami, privijanjem in zalivanjem z injektirno maso. </t>
    </r>
    <r>
      <rPr>
        <i/>
        <sz val="10"/>
        <rFont val="Arial CE"/>
        <charset val="238"/>
      </rPr>
      <t>Vgradnja na območju preizkusa zunanje nosilnosti.</t>
    </r>
  </si>
  <si>
    <r>
      <t xml:space="preserve">Dobava in strojna vgraditev injekcijskih IBO sider nosilnosti &gt; 460 kN (R38-500) dolžine 12 m. Komplet z vrtalnimi kronami D=min. 140 mm, distančniki, spojkami, maticami, sidrnimi ploščicami, privijanjem in zalivanjem z injektirno maso. </t>
    </r>
    <r>
      <rPr>
        <i/>
        <sz val="10"/>
        <rFont val="Arial CE"/>
        <charset val="238"/>
      </rPr>
      <t>Vgradnja na območju rednih sider objekta.</t>
    </r>
  </si>
  <si>
    <r>
      <t xml:space="preserve">Dobava in strojna vgraditev injekcijskih IBO sider nosilnosti &gt; 600 kN (npr. R51-800) dolžine 12 m. Komplet z vrtalnimi kronami D=min. 140 mm, distančniki, spojkami, maticami, sidrnimi ploščicami, privijanjem in zalivanjem z injektirno maso. </t>
    </r>
    <r>
      <rPr>
        <i/>
        <sz val="10"/>
        <rFont val="Arial CE"/>
        <charset val="238"/>
      </rPr>
      <t>Vgradnja na območju preizkusa zunanje nosilnosti.</t>
    </r>
  </si>
  <si>
    <r>
      <t xml:space="preserve">Dobava in strojna vgraditev injekcijskih IBO sider nosilnosti &gt; 460 kN (R38-500) dolžine 10 m. Komplet z vrtalnimi kronami D=min. 140 mm, distančniki, spojkami, maticami, sidrnimi ploščicami, privijanjem in zalivanjem z injektirno maso. </t>
    </r>
    <r>
      <rPr>
        <i/>
        <sz val="10"/>
        <rFont val="Arial CE"/>
        <charset val="238"/>
      </rPr>
      <t>Vgradnja na območju rednih sider objekta.</t>
    </r>
  </si>
  <si>
    <r>
      <t xml:space="preserve">Dobava in strojna vgraditev injekcijskih IBO sider nosilnosti &gt; 600 kN (npr. R51-800) dolžine 10 m. Komplet z vrtalnimi kronami D=min. 140 mm, distančniki, spojkami, maticami, sidrnimi ploščicami, privijanjem in zalivanjem z injektirno maso. </t>
    </r>
    <r>
      <rPr>
        <i/>
        <sz val="10"/>
        <rFont val="Arial CE"/>
        <charset val="238"/>
      </rPr>
      <t>Vgradnja na območju preizkusa zunanje nosilnosti.</t>
    </r>
  </si>
  <si>
    <t>Preizkus nosilnosti IBO sider objekta skladno s SIST EN 14490:2010 normami. Preizkus rednih sider objekta.</t>
  </si>
  <si>
    <t>Preizkus nosilnosti IBO sider objekta skladno s SIST EN 14490:2010 normami. Preizkus žrtvenega sidra.</t>
  </si>
  <si>
    <r>
      <t xml:space="preserve">Dobava in vgradnja PVC cevi npr. DN 160 mm, dolžine 4 m. Cevi se vgradijo v vrtino po izvedenem vrtanju in pred injektiranjem. </t>
    </r>
    <r>
      <rPr>
        <i/>
        <sz val="10"/>
        <rFont val="Arial CE"/>
        <charset val="238"/>
      </rPr>
      <t>Na območju preizkusov nosilnosti sider.</t>
    </r>
  </si>
  <si>
    <r>
      <t xml:space="preserve">Dobava in strojna vgraditev injekcijskih IBO sider nosilnosti &gt; 460 kN (R38-500) dolžine 16 m. Komplet z vrtalnimi kronami D=min. 140 mm, distančniki,  spojkami, maticami, sidrnimi ploščicami, privijanjem in zalivanjem z injektirno maso. </t>
    </r>
    <r>
      <rPr>
        <i/>
        <sz val="10"/>
        <rFont val="Arial Narrow"/>
        <family val="2"/>
      </rPr>
      <t>Vgradnja na območju rednih sider objekta.</t>
    </r>
  </si>
  <si>
    <t>SKUPAJ VAROVANJE GRADBENE JAME</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</si>
  <si>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</si>
  <si>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</si>
  <si>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</si>
  <si>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</si>
  <si>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</si>
  <si>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</si>
  <si>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</si>
  <si>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</si>
  <si>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</si>
  <si>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</si>
  <si>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</si>
  <si>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</si>
  <si>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</si>
  <si>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</si>
  <si>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</si>
  <si>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</si>
  <si>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</si>
  <si>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</si>
  <si>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</si>
  <si>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</si>
  <si>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</si>
  <si>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</si>
  <si>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PONUDBA</t>
  </si>
  <si>
    <t>PODATKI O PONUDNIKU</t>
  </si>
  <si>
    <t>Naziv:</t>
  </si>
  <si>
    <t>Naslov:</t>
  </si>
  <si>
    <t>PODATKI O PONUDBI</t>
  </si>
  <si>
    <t>Št. ponudbe:</t>
  </si>
  <si>
    <t>Datum ponudbe:</t>
  </si>
  <si>
    <t>Opcija:</t>
  </si>
  <si>
    <t>Vrednost ponudbe (brez DDV):</t>
  </si>
  <si>
    <t>Vrednost ponudbe (z DDV):</t>
  </si>
  <si>
    <t>OSNOVNI PODATKI</t>
  </si>
  <si>
    <t>Naročnika:</t>
  </si>
  <si>
    <t>Mestna občina Velenje</t>
  </si>
  <si>
    <t>Titov trg 1, 3320 Velenje</t>
  </si>
  <si>
    <t>Kemijski inštitut</t>
  </si>
  <si>
    <t>Hajdrihova ulica 19, 1000 Ljubljana</t>
  </si>
  <si>
    <t>Kratek naziv naročila:</t>
  </si>
  <si>
    <t>SKUPNA REKAPITULACIJA</t>
  </si>
  <si>
    <t>Splošni in posebni pogoji izvedbe naročila upoštevano v enotnih cenah</t>
  </si>
  <si>
    <t>SKUPAJ GOI DELA + NEPREDVIDENA DELA</t>
  </si>
  <si>
    <t>POPUST NA ENOTNE CENE (v%)</t>
  </si>
  <si>
    <t>ZNESEK POPUSTA NA ENOTNE CENE (v €)</t>
  </si>
  <si>
    <t>DAVEK NA DODANO VREDNOST (22%)</t>
  </si>
  <si>
    <t>SKUPAJ Z UPOŠTEVANJEM POPUSTA (brez DDV)</t>
  </si>
  <si>
    <t>Investitor</t>
  </si>
  <si>
    <t>Projektant:</t>
  </si>
  <si>
    <t xml:space="preserve">ADESCO, družba za energetske in IT rešitve, d.o.o. </t>
  </si>
  <si>
    <t>Stari trg 35</t>
  </si>
  <si>
    <t>Odgovorni vodja projekta:</t>
  </si>
  <si>
    <r>
      <t xml:space="preserve">Rok ŽEVART, </t>
    </r>
    <r>
      <rPr>
        <b/>
        <sz val="10"/>
        <color indexed="8"/>
        <rFont val="Arial Narrow"/>
        <family val="2"/>
      </rPr>
      <t>univ. dipl. inž. arh.</t>
    </r>
  </si>
  <si>
    <t xml:space="preserve">Popis sestavil: </t>
  </si>
  <si>
    <t>Datum:</t>
  </si>
  <si>
    <t xml:space="preserve">KEMIJSKI INŠTITUT </t>
  </si>
  <si>
    <t>Hajdrihova ulica 19</t>
  </si>
  <si>
    <t>1000 Ljubljana</t>
  </si>
  <si>
    <t xml:space="preserve">REKAPITULACIJA </t>
  </si>
  <si>
    <t>A./</t>
  </si>
  <si>
    <t>GRADBENA DELA</t>
  </si>
  <si>
    <t>A1.0</t>
  </si>
  <si>
    <t>PRIPRAVLJALNA DELA</t>
  </si>
  <si>
    <t>A2.0</t>
  </si>
  <si>
    <t>ZIDARSKA DELA</t>
  </si>
  <si>
    <t>FASADERSKA DELA</t>
  </si>
  <si>
    <t>SKUPAJ GRADBENA DELA</t>
  </si>
  <si>
    <t xml:space="preserve">B./ </t>
  </si>
  <si>
    <t>OBRTNIŠKA DELA</t>
  </si>
  <si>
    <t>B1.0</t>
  </si>
  <si>
    <t>KROVSKO KLEPARSKA DELA</t>
  </si>
  <si>
    <t>B2.0</t>
  </si>
  <si>
    <t>KLJUČAVNIČARSKA DELA</t>
  </si>
  <si>
    <t>B3.0</t>
  </si>
  <si>
    <t>STAVBNO POHIŠTVO</t>
  </si>
  <si>
    <t>B4.0</t>
  </si>
  <si>
    <t>ESTRIH</t>
  </si>
  <si>
    <t>B5.0</t>
  </si>
  <si>
    <t>TLAKARSKA DELA</t>
  </si>
  <si>
    <t>B6.0</t>
  </si>
  <si>
    <t>KERAMIČARSKA DELA</t>
  </si>
  <si>
    <t>B7.0</t>
  </si>
  <si>
    <t>SLIKOPLESKARSKA DELA</t>
  </si>
  <si>
    <t>B8.0</t>
  </si>
  <si>
    <t>MONTAŽERSKA DELA</t>
  </si>
  <si>
    <t>SKUPAJ OBRTNIŠKA DELA</t>
  </si>
  <si>
    <t xml:space="preserve">C./ </t>
  </si>
  <si>
    <t>C1.0</t>
  </si>
  <si>
    <t xml:space="preserve">D./ </t>
  </si>
  <si>
    <t>ELEKTRIČNE INŠTALACIJE</t>
  </si>
  <si>
    <t>SKUPAJ ELEKTRIČNE INŠTALACIJE</t>
  </si>
  <si>
    <t>STROJNE INŠTALACIJE</t>
  </si>
  <si>
    <t>E/1.0</t>
  </si>
  <si>
    <t>E/2.0</t>
  </si>
  <si>
    <t>E/3.0</t>
  </si>
  <si>
    <t>E/4.0</t>
  </si>
  <si>
    <t>E/5.0</t>
  </si>
  <si>
    <t>E/6.0</t>
  </si>
  <si>
    <t>E/7.0</t>
  </si>
  <si>
    <t>SKUPAJ STROJNE INŠTALACIJE</t>
  </si>
  <si>
    <t>A/1.0</t>
  </si>
  <si>
    <t>A1.1</t>
  </si>
  <si>
    <t>A1.2</t>
  </si>
  <si>
    <t>m1</t>
  </si>
  <si>
    <t>A1.3</t>
  </si>
  <si>
    <t>A1.4</t>
  </si>
  <si>
    <t>A1.5</t>
  </si>
  <si>
    <t>A1.6</t>
  </si>
  <si>
    <t>A1.7</t>
  </si>
  <si>
    <t>A1.8</t>
  </si>
  <si>
    <t>Izvedba testa vodotesnosti nadzidave objekta. V sklopu testa je potrebno zamašiti vse strešne odtoke, naliti vodo in jo pustiti stati cca. 24 ur. 1. test je potrebno opraviti po izvedbi tesnjenja vseh prebojev skozi streho in pred montažo strojne in elektro opreme na streho ter pred finalizacijo notranjih prostorov 2. nadstropja. 2. test je potrebno izvesti po končanju vseh del na streho - pred predajo objekta naročniku. Po izvedbi testa je potrebno natančno preveriti morebitna zamakanja in odpraviti napake. V primeru zamakanja je potrebno test ponoviti po odpravi pomanjkljivosti. Pred predajo objekta je glavni izvajalec obvezan naročniku in nadzoru predati zapisnik pregleda vodotesnosti strehe.  Vključno z vsemi pomožnimi deli in materialom ter horizontalnim in vertikalnim transportom.</t>
  </si>
  <si>
    <t>/1.</t>
  </si>
  <si>
    <t>ur</t>
  </si>
  <si>
    <t>/2.</t>
  </si>
  <si>
    <t>► KV – delavec</t>
  </si>
  <si>
    <t>SKUPAJ PRIPRAVLJALNA DELA</t>
  </si>
  <si>
    <t>A/2.0</t>
  </si>
  <si>
    <t>A2.1</t>
  </si>
  <si>
    <t>A2.2</t>
  </si>
  <si>
    <t>A2.3</t>
  </si>
  <si>
    <t>Ročni odkop morebitnih instalacij v terenu III. in IV. kategorije na lokaciji objekta z odmetom na rob izkopa (količina ocenjena)</t>
  </si>
  <si>
    <t>A2.4</t>
  </si>
  <si>
    <t>A2.5</t>
  </si>
  <si>
    <t>Strojno utrjevanje dna izkopa v terenu III. in IV. kategorije z vibracijsko ploščo ali vibrovaljarjem do predpisane zbitosti; stopnjo utrjenosti preveriti v statičnem izračunu ali v geomehanskem poročilu.</t>
  </si>
  <si>
    <t>A2.6</t>
  </si>
  <si>
    <t>A2.7</t>
  </si>
  <si>
    <t>A2.8</t>
  </si>
  <si>
    <t>SKUPAJ ZEMELJSKA DELA</t>
  </si>
  <si>
    <t>Nabava, dobava in polaganje geotekstil 300 g/m2 na uvaljan in utrjen planum, pred začetkom nasipavanja, vključno s potrebnimi preklopi 10% (preklopi niso vračunani v količini)</t>
  </si>
  <si>
    <t xml:space="preserve">   </t>
  </si>
  <si>
    <t>►ab temeljna plošča</t>
  </si>
  <si>
    <t>SKUPAJ BETONSKA DELA</t>
  </si>
  <si>
    <t>A/4.0</t>
  </si>
  <si>
    <t>TESARSKA DELA - OPAŽ</t>
  </si>
  <si>
    <t>A4.1</t>
  </si>
  <si>
    <t>A4.2</t>
  </si>
  <si>
    <t>Izdelava opaža roba temeljne plošče, skupaj s potrebnim opiranjem; opaženje, razopaženje, čiščenje in zlaganjem po konačnih delih</t>
  </si>
  <si>
    <t>A4.3</t>
  </si>
  <si>
    <t>A4.4</t>
  </si>
  <si>
    <t>A4.5</t>
  </si>
  <si>
    <t>A4.6</t>
  </si>
  <si>
    <t>A4.7</t>
  </si>
  <si>
    <t>A4.8</t>
  </si>
  <si>
    <t>a)</t>
  </si>
  <si>
    <t>A4.9</t>
  </si>
  <si>
    <t>A4.10</t>
  </si>
  <si>
    <t>A4.11</t>
  </si>
  <si>
    <t>Izdelava opaža ab pravokotni nosilec, skupaj s potrebnim podpiranjem, opaženje, razopaženje, čiščenje in zlaganje po končanih delih. V ceni upoštevati uporabo delovnih odrov!</t>
  </si>
  <si>
    <t>A4.12</t>
  </si>
  <si>
    <t>A4.13</t>
  </si>
  <si>
    <t>A4.14</t>
  </si>
  <si>
    <t>A4.15</t>
  </si>
  <si>
    <t>A4.16</t>
  </si>
  <si>
    <t>A4.17</t>
  </si>
  <si>
    <t>A4.18</t>
  </si>
  <si>
    <t>A4.19</t>
  </si>
  <si>
    <t>A4.20</t>
  </si>
  <si>
    <t>A4.21</t>
  </si>
  <si>
    <t>▪</t>
  </si>
  <si>
    <t>SKUPAJ TESARSKA DELA</t>
  </si>
  <si>
    <t>Izdelava opaža ab izravnalni zid, višine 0-10 m, skupaj s potrebnim opiranjem, opaženje, razopaženje, čiščenje  in zlaganje po končanih delih</t>
  </si>
  <si>
    <t>Izdelava opaža pasovnih temeljev podpornega zidu - poglobitve temeljne plošče, skupaj s potrebnim opiranjem; opaženje, razopaženje, čiščenje in zlaganjem po konačnih delih</t>
  </si>
  <si>
    <t>hidroizolacijski dodatek betonu (deklariran pod EAD 260026-00-0301) z lastnostmi kristalizacije in penetracije ter funkcijo samoceljenja razpok, por in kapilar v betonu Xypex ADMIX C serije:</t>
  </si>
  <si>
    <t>Kompletna izdelava, dobava in vgradnja betona C12/15, v nearmirane konstrukcije, prereza 0.20 m3/m2/m1, vključno z vsemi pomožnimi deli in transportom do mesta vgrajevanja:</t>
  </si>
  <si>
    <t>►pasovni temelj podpornega zidu poglobitev AB plošče</t>
  </si>
  <si>
    <t>razred XM2 na območju povoznih površin</t>
  </si>
  <si>
    <t>►dilatirana ab temeljna plošča - celica 2</t>
  </si>
  <si>
    <t>vključno z PVC mikro armaturo plošče</t>
  </si>
  <si>
    <t>A/5.0</t>
  </si>
  <si>
    <t>A5.1</t>
  </si>
  <si>
    <t>A5.2</t>
  </si>
  <si>
    <t>A5.3</t>
  </si>
  <si>
    <r>
      <t xml:space="preserve">Kompletna izvedba </t>
    </r>
    <r>
      <rPr>
        <i/>
        <u/>
        <sz val="10"/>
        <rFont val="Arial Narrow"/>
        <family val="2"/>
        <charset val="238"/>
      </rPr>
      <t>horizontalne hidroizolacije temeljnih tal</t>
    </r>
    <r>
      <rPr>
        <sz val="10"/>
        <rFont val="Arial Narrow"/>
        <family val="2"/>
      </rPr>
      <t xml:space="preserve"> z vsemi pomožnimi, pripravljalnimi in zaključnimi deli ter vsemi potrebnimi horizontalnimi in vertikalnimi transporti. Dela izvesti po navodilih proizvajalca. H.I. v sestavi:</t>
    </r>
  </si>
  <si>
    <t>►</t>
  </si>
  <si>
    <t>A5.4</t>
  </si>
  <si>
    <t>A5.5</t>
  </si>
  <si>
    <t>A5.6</t>
  </si>
  <si>
    <t>A5.7</t>
  </si>
  <si>
    <t>A5.8</t>
  </si>
  <si>
    <t>A5.9</t>
  </si>
  <si>
    <t>A5.10</t>
  </si>
  <si>
    <t>A5.11</t>
  </si>
  <si>
    <t>A5.12</t>
  </si>
  <si>
    <t>A5.13</t>
  </si>
  <si>
    <t>A5.14</t>
  </si>
  <si>
    <t>A5.15</t>
  </si>
  <si>
    <t>A5.16</t>
  </si>
  <si>
    <t>A5.17</t>
  </si>
  <si>
    <t>A5.18</t>
  </si>
  <si>
    <t>A5.19</t>
  </si>
  <si>
    <t>A5.20</t>
  </si>
  <si>
    <t>A5.21</t>
  </si>
  <si>
    <t>kom</t>
  </si>
  <si>
    <t>A5.22</t>
  </si>
  <si>
    <t>A5.23</t>
  </si>
  <si>
    <t>A5.24</t>
  </si>
  <si>
    <t>A5.25</t>
  </si>
  <si>
    <t>A5.26</t>
  </si>
  <si>
    <t>A5.27</t>
  </si>
  <si>
    <t>A5.28</t>
  </si>
  <si>
    <t>A5.29</t>
  </si>
  <si>
    <t>A5.30</t>
  </si>
  <si>
    <t>A5.31</t>
  </si>
  <si>
    <t>A5.32</t>
  </si>
  <si>
    <t>A5.33</t>
  </si>
  <si>
    <t>A5.34</t>
  </si>
  <si>
    <t>A5.35</t>
  </si>
  <si>
    <t>A5.36</t>
  </si>
  <si>
    <t>► NK – delavec</t>
  </si>
  <si>
    <t>SKUPAJ ZIDARSKA DELA</t>
  </si>
  <si>
    <t>Nabava,  dobava  in vgradnja dilatacijskega sloja, v debelini 50 mm, kot obloga tal in stranic dilatirane plošče - celica 2 pod dilatirano AB ploščo - celica 2, iz naravne ekspandirane plute HD (High Density - gostota min. 170 kg/m3), vključno z vsemi pomožnimi, pripravljalnimi in zaključnimi deli ter  vsemi  potrebnimi horizontalnimi in vertikalnimi transporti. Dela izvesti po navodilih proizvajalca</t>
  </si>
  <si>
    <t>►ab obodni zidovi kletne etaže, v stiku s terenom</t>
  </si>
  <si>
    <t>►ab stene klet</t>
  </si>
  <si>
    <t>►ab pravokotni steber klet</t>
  </si>
  <si>
    <t>►ab nosilec klet</t>
  </si>
  <si>
    <t>►ab notranje stopnice klet - KI</t>
  </si>
  <si>
    <t>Izdelava opaža ab stene, višine do 5 m, skupaj s potrebnim opiranjem, opaženje, razopaženje, čiščenje  in zlaganje po končanih delih. V ceni upoštevati uporabo delovnih odrov!</t>
  </si>
  <si>
    <t>Opaž roba odprtine v AB steni - klet</t>
  </si>
  <si>
    <t>B/9.0</t>
  </si>
  <si>
    <t>B9.1</t>
  </si>
  <si>
    <t>B9.2</t>
  </si>
  <si>
    <t>B9.3</t>
  </si>
  <si>
    <t>B9.4</t>
  </si>
  <si>
    <t>B9.5</t>
  </si>
  <si>
    <t>B9.6</t>
  </si>
  <si>
    <t>B9.7</t>
  </si>
  <si>
    <t>B9.8</t>
  </si>
  <si>
    <t>B9.9</t>
  </si>
  <si>
    <t>B9.10</t>
  </si>
  <si>
    <t>SKUPAJ MONTAŽERSKA DELA</t>
  </si>
  <si>
    <t>klet</t>
  </si>
  <si>
    <r>
      <rPr>
        <b/>
        <sz val="10"/>
        <rFont val="Arial Narrow"/>
        <family val="2"/>
      </rPr>
      <t>Opozorilo:</t>
    </r>
    <r>
      <rPr>
        <sz val="10"/>
        <rFont val="Arial Narrow"/>
        <family val="2"/>
      </rPr>
      <t xml:space="preserve"> predmetne predelne stene se s paneli obložijo z obeh strani, kar je potrebno upoštevati pri količini</t>
    </r>
  </si>
  <si>
    <t>B/2.0</t>
  </si>
  <si>
    <t>B2.1</t>
  </si>
  <si>
    <t>B2.2</t>
  </si>
  <si>
    <t>B2.3</t>
  </si>
  <si>
    <t>B2.4</t>
  </si>
  <si>
    <t>B2.5</t>
  </si>
  <si>
    <t>B2.6</t>
  </si>
  <si>
    <t>B2.7</t>
  </si>
  <si>
    <t>B2.8</t>
  </si>
  <si>
    <t>B2.9</t>
  </si>
  <si>
    <t>B2.10</t>
  </si>
  <si>
    <t>B2.11</t>
  </si>
  <si>
    <t>B2.12</t>
  </si>
  <si>
    <t>B2.13</t>
  </si>
  <si>
    <t>B2.14</t>
  </si>
  <si>
    <t>B2.15</t>
  </si>
  <si>
    <t>B2.16</t>
  </si>
  <si>
    <t>B2.17</t>
  </si>
  <si>
    <t>B2.18</t>
  </si>
  <si>
    <t>SKUPAJ KLJUČAVNIČARSKA DELA</t>
  </si>
  <si>
    <r>
      <t xml:space="preserve">Kompletna izdelava, dobava in montaža </t>
    </r>
    <r>
      <rPr>
        <u/>
        <sz val="10"/>
        <rFont val="Arial Narrow"/>
        <family val="2"/>
        <charset val="238"/>
      </rPr>
      <t>jeklene nosilne podkonstrukcije predelnih stenskih panelov</t>
    </r>
    <r>
      <rPr>
        <sz val="10"/>
        <rFont val="Arial Narrow"/>
        <family val="2"/>
      </rPr>
      <t xml:space="preserve"> - jekleni profil, RAL 9002, z vsem potrebnim spojnim in pritrdilnim materialom. Obračun po kg vgrajenega materiala.  Vključno z vsemi pomožnimi, pripravljalnimi in zaključnimi deli ter  vsemi  potrebnimi horizontalnimi in vertikalnimi transporti. </t>
    </r>
  </si>
  <si>
    <t>Nabava,  dobava  in vgradnja toplotne izolacije med podkonstrukcijo stenskih panelov predelnih montažnih sten,  deb. d=20 cm, iz plošč kamene volne tipa KI NaturBoard Venti ali ekvivalentno, λmax = 0,035 W/mK, vključno z vsemi pomožnimi, pripravljalnimi in zaključnimi deli ter  vsemi  potrebnimi horizontalnimi in vertikalnimi transporti</t>
  </si>
  <si>
    <t>►ab obodni zidovi pritlične etaže, v stiku s terenom</t>
  </si>
  <si>
    <t>►ab plošča nad kletjo - zunanje povozne površine</t>
  </si>
  <si>
    <t>►ab plošča nad kletjo - znotraj objekta</t>
  </si>
  <si>
    <t>razred XM2 na območju povoznih površin - celice</t>
  </si>
  <si>
    <t>►ab plošča zunanje uvozne klančine - konstrukcija v nakonu</t>
  </si>
  <si>
    <t>Izdelava opaža ravne ab etažne plošče, z opažnimi ploščami in s podporami višine do 5 m, vključno z opažem roba plošče in odprtin v plošči h=35 cm , z vsemi deli z vertikalnimi in horizontalnimi prenosi, opaženje, razopaženje, čiščenje in zlaganje.
V ceni upoštevati uporabo delovnih odrov!</t>
  </si>
  <si>
    <t>Izdelava opaža uvozne klančine, z opažnimi ploščami in s podporami višine do 5 m, vključno z opažem roba plošče  h=35 cm , z vsemi deli z vertikalnimi in horizontalnimi prenosi, opaženje, razopaženje, čiščenje in zlaganje.
V ceni upoštevati izvedbo v nakonu in uporabo delovnih odrov!</t>
  </si>
  <si>
    <t>►ab konstrukcja zunanjega stopnišča na SZ delu</t>
  </si>
  <si>
    <t>pritličje</t>
  </si>
  <si>
    <t>Izdelava opaža ab steber, višine do 5 m, skupaj s potrebnim opiranjem, opaženje, razopaženje, čiščenje  in zlaganje po končanih delih. V ceni upoštevati uporabo delovnih odrov!</t>
  </si>
  <si>
    <t>Izdelava opaža ab notranje stopnice - KI, opaž rame in podesta, opaž čelnih in stranskih stranic, skupaj s potrebnim opiranjem, opaženje, razopaženje, čiščenje  in zlaganje po končanih delih. V ceni upoštevati uporabo delovnih odrov!</t>
  </si>
  <si>
    <t>Izdelava opaža ab opornih zidov, višine do 5 m, skupaj s potrebnim opiranjem, opaženje, razopaženje, čiščenje  in zlaganje po končanih delih. V ceni upoštevati uporabo delovnih odrov!</t>
  </si>
  <si>
    <t>►sušilnica - ab stene dvigalnega jaška</t>
  </si>
  <si>
    <t>►sušilnica - ab strop dvigalnega jaška</t>
  </si>
  <si>
    <t>►sušilnica - ab strešna plošča z atiko</t>
  </si>
  <si>
    <t>►sušilnica - ab stena 25,00 cm</t>
  </si>
  <si>
    <t>Izdelava opaža AB konstrukcije zunanjega stopnišča, z opažnimi ploščami in s podporami višine do 5 m, vključno z opažem roba plošče  h=20 cm, stopnišča in vseh kaskad, z vsemi deli z vertikalnimi in horizontalnimi prenosi, opaženje, razopaženje, čiščenje in zlaganje.
V ceni upoštevati izvedbo v nakonu in uporabo delovnih odrov!</t>
  </si>
  <si>
    <t>Izdelava opaža AB konstrukcije sušilnice, z opažnimi ploščami in s podporami višine do 5 m, vključno z opažem roba plošče in atike  h=50 cm, z vsemi deli z vertikalnimi in horizontalnimi prenosi, opaženje, razopaženje, čiščenje in zlaganje.
V ceni upoštevati izvedbo v nakonu in uporabo delovnih odrov!</t>
  </si>
  <si>
    <t>►ab stene pritličje</t>
  </si>
  <si>
    <t>►ab pravokotni steber pritličje</t>
  </si>
  <si>
    <t>►ab nosilec pritličje</t>
  </si>
  <si>
    <t>►ab notranje stopnice pritličje - KI</t>
  </si>
  <si>
    <t>Izdelava opaža ab stene, višine do 8 m, skupaj s potrebnim opiranjem, opaženje, razopaženje, čiščenje  in zlaganje po končanih delih. V ceni upoštevati uporabo delovnih odrov!</t>
  </si>
  <si>
    <t>Izdelava opaža ab steber, višine do 8 m, skupaj s potrebnim opiranjem, opaženje, razopaženje, čiščenje  in zlaganje po končanih delih. V ceni upoštevati uporabo delovnih odrov!</t>
  </si>
  <si>
    <t>►ab stene medetaža KI</t>
  </si>
  <si>
    <t>►ab pravokotni steber medetaža</t>
  </si>
  <si>
    <t>►ab nosilec medetaža</t>
  </si>
  <si>
    <t>►ab temeljna plošča zunanjega dvigalnega jaška</t>
  </si>
  <si>
    <t>►ab temeljna plošča zunanjega stopnišča</t>
  </si>
  <si>
    <t>medetaža</t>
  </si>
  <si>
    <t>medetaža - zunanje dvigalo</t>
  </si>
  <si>
    <t>A4.22</t>
  </si>
  <si>
    <t>A4.23</t>
  </si>
  <si>
    <t>medetaža - temeljna plošča dvigalnega jaška in stopnišča</t>
  </si>
  <si>
    <t>A4.24</t>
  </si>
  <si>
    <t>Izdelava opaža ravne ab etažne plošče, z opažnimi ploščami in s podporami višine do 5 m, vključno z opažem roba plošče  h=20 cm , z vsemi deli z vertikalnimi in horizontalnimi prenosi, opaženje, razopaženje, čiščenje in zlaganje.
V ceni upoštevati uporabo delovnih odrov!</t>
  </si>
  <si>
    <t>medetaža - strop dvigalnega jaška</t>
  </si>
  <si>
    <t>►pasovni temelj podpornega zidu poglobitev dvigalnega jaška zunanjega dvigala</t>
  </si>
  <si>
    <t>►pasovni temelj podpornega zidu poglobitve dvigalnega jaška tovornega dvigala</t>
  </si>
  <si>
    <t>medetaža - zunanji dvigalni jašek</t>
  </si>
  <si>
    <t>A4.25</t>
  </si>
  <si>
    <t>pritličje - dvigalni jašek tovornega dvigala</t>
  </si>
  <si>
    <t>A4.26</t>
  </si>
  <si>
    <t>►ab plošča nad pritličjem (proti nadstropju)</t>
  </si>
  <si>
    <t>►ab stene nadstropja</t>
  </si>
  <si>
    <t>►ab pravokotni steber nadstropje</t>
  </si>
  <si>
    <t>►ab nosilec nadstropje</t>
  </si>
  <si>
    <t>A4.27</t>
  </si>
  <si>
    <t>Izdelava opaža ravne ab etažne plošče, z opažnimi ploščami in s podporami višine do 8 m, vključno z opažem roba plošče in odprtin v plošči h=35 cm , z vsemi deli z vertikalnimi in horizontalnimi prenosi, opaženje, razopaženje, čiščenje in zlaganje.
V ceni upoštevati uporabo delovnih odrov!</t>
  </si>
  <si>
    <t>nadstropje</t>
  </si>
  <si>
    <t>A4.28</t>
  </si>
  <si>
    <t>Izdelava opaža ab stene, višine do 5,5 m, skupaj s potrebnim opiranjem, opaženje, razopaženje, čiščenje  in zlaganje po končanih delih. V ceni upoštevati uporabo delovnih odrov!</t>
  </si>
  <si>
    <t>Opaž roba odprtine v AB steni - nadstropje</t>
  </si>
  <si>
    <t>Opaž roba odprtine v AB steni - medetaža</t>
  </si>
  <si>
    <t>Opaž roba odprtine v AB steni - pritličje</t>
  </si>
  <si>
    <t>A4.29</t>
  </si>
  <si>
    <t>A4.30</t>
  </si>
  <si>
    <t>streha</t>
  </si>
  <si>
    <t>Izdelava opaža ravne ab etažne plošče, z opažnimi ploščami in s podporami višine do 5,3 m, vključno z opažem roba plošče in odprtin v plošči h=35 cm , z vsemi deli z vertikalnimi in horizontalnimi prenosi, opaženje, razopaženje, čiščenje in zlaganje.
V ceni upoštevati uporabo delovnih odrov!</t>
  </si>
  <si>
    <t>A4.31</t>
  </si>
  <si>
    <t>A4.32</t>
  </si>
  <si>
    <t>Izdelava opaža ab atike, višine do 0,60 m, skupaj s potrebnim opiranjem, opaženje, razopaženje, čiščenje  in zlaganje po končanih delih. V ceni upoštevati uporabo delovnih odrov!</t>
  </si>
  <si>
    <t>►ab plošča nad nadstropjem - streha</t>
  </si>
  <si>
    <t>►ab atika strehe</t>
  </si>
  <si>
    <t>►ab plošča nad pritličjem - celici 5 in 6 (proti medetaži)</t>
  </si>
  <si>
    <t>►ab plošča nad pritličjem - KI (proti medetaži)</t>
  </si>
  <si>
    <r>
      <t xml:space="preserve">Kompletna dobava in vgradnja montažne </t>
    </r>
    <r>
      <rPr>
        <b/>
        <sz val="10"/>
        <rFont val="Arial Narrow"/>
        <family val="2"/>
      </rPr>
      <t>dvostranske</t>
    </r>
    <r>
      <rPr>
        <sz val="10"/>
        <rFont val="Arial Narrow"/>
        <family val="2"/>
      </rPr>
      <t xml:space="preserve"> predelne stene iz alu sendvič panelov iz barvanega galvaniziranega gladkega jekla debeline 0,50 mm in s polnilom iz mineralne volne, d=100 mm, tipa Metrapan Isoparfire Elegant ali ekvivalentno. Višina stene do 5,00 m. Paneli so na vidni strani barvani po lestvici RAL 9003 (Signal White),  na notranji strani po standarni barvi RAL 9002, vključno  z  vsemi  vgradnimi in zaključnimi deli ter potrebnimi  odri  in  prenosi ter transporti ter vgradnim in zaključnim materialom
V postavki upštevati vse zaključne obrobe panelov na stiku talnih, stenskih in stropnih površin</t>
    </r>
  </si>
  <si>
    <t>Nabava, dobava in zidanje opečnih  zidov debeline 20 cm, z uporabo porozirane opeke tipa Wienerberger Porotherm 20 ali ekvivalentno in podaljšane malte 1:2:6. V ceno je vključeno vso delo in material pomožnih sredstev, pomožni material, lepljenje opeke. Izvedba natančno po navodilih proizvajalca, vključno z V in H transporti ter potrebnimi delovnimi odri</t>
  </si>
  <si>
    <t>pritlčje - sušilnica</t>
  </si>
  <si>
    <t>Kompletna izdelava, dobava in vgrajevanje betona   C30/37 XC2 PV-II, vodotesne izvedbe po sistemu Xypex, v armirane konstrukcije, prereza nad 0.30 m3/m2/m1,  vključno z vsemi poglobitvami ter pomožnimi deli in transportom do mesta vgrajevanja;</t>
  </si>
  <si>
    <t xml:space="preserve">Kompletna izvedba grobega in finega ometa  zidanih sten; grobi omet se izvede s podaljšano cementno malto 1:3:9 s predhodnim obrizgom, fini  apneni omet 1:3, armirano z armaturno mrežico 145 g/m2, z vsemi potrebnimi odri in transporti ter z vsemi potrebnimi pomožnimi deli. Omet sten višine do 3,00 m </t>
  </si>
  <si>
    <t>pritličje - sušilnica</t>
  </si>
  <si>
    <t>Nabava,  dobava  in vgradnja toplotne izolacije v dilatacijo, med dve AB steni  kletne etaže,  deb. d=5 cm, iz XPS 300 gladkih plošč, λmax = 0,033 W/mK, vključno z vsemi pomožnimi, pripravljalnimi in zaključnimi deli ter  vsemi  potrebnimi horizontalnimi in vertikalnimi transporti</t>
  </si>
  <si>
    <t>Kompletna dobava in izvedba suhomontažnega modularnega stropa s snemljivimi ploščami, tipa Knauf AMF THERMATEX Finestratos mikro perforacija (bel), debeline 15 mm ali ekvivalnetno, raster 600/600 mm; plošče se montirajo na tipsko pocinkano kovinsko podkonstrukcijo, sistema C VT 15/24 ali ekvivalentno. Cena zajema izreze odprtin različnih oblik in velikosti, vključno z vsemi potrebnimi odri in prenosi ter transporti</t>
  </si>
  <si>
    <r>
      <t xml:space="preserve">Kompletna dobava in izvedba suhomontažnega modularnega </t>
    </r>
    <r>
      <rPr>
        <b/>
        <sz val="10"/>
        <rFont val="Arial Narrow"/>
        <family val="2"/>
      </rPr>
      <t>akustičnega</t>
    </r>
    <r>
      <rPr>
        <sz val="10"/>
        <rFont val="Arial Narrow"/>
        <family val="2"/>
      </rPr>
      <t xml:space="preserve"> stropa s snemljivimi ploščami, tipa Knauf AMF THERMATEX Alpha (bel), debeline 19 mm ali ekvivalnetno, raster 600/600 mm; plošče se montirajo na tipsko pocinkano kovinsko podkonstrukcijo, sistema C VT-S 15/24 ali ekvivalentno. Cena zajema izreze odprtin različnih oblik in velikosti, vključno z vsemi potrebnimi odri in prenosi ter transporti</t>
    </r>
  </si>
  <si>
    <t>Kompletna dobava in izvedba suhomontažnega modularnega  stropa s snemljivimi ploščami, tipa Knauf AMF THERMATEX Alpha Hygena (bel), debeline 19 mm ali ekvivalnetno, raster 600/600 mm; plošče se montirajo na tipsko pocinkano kovinsko podkonstrukcijo, sistema C VT-S 15/24 ali ekvivalentno. Cena zajema izreze odprtin različnih oblik in velikosti, vključno z vsemi potrebnimi odri in prenosi ter transporti</t>
  </si>
  <si>
    <r>
      <t xml:space="preserve">Kompletna dobava in izvedba suhomontažnega modularnega </t>
    </r>
    <r>
      <rPr>
        <b/>
        <sz val="10"/>
        <rFont val="Arial Narrow"/>
        <family val="2"/>
      </rPr>
      <t>akustičnega</t>
    </r>
    <r>
      <rPr>
        <sz val="10"/>
        <rFont val="Arial Narrow"/>
        <family val="2"/>
      </rPr>
      <t xml:space="preserve"> stropa s snemljivimi ploščami, tipa Knauf AMF THERMATEX Alpha (</t>
    </r>
    <r>
      <rPr>
        <b/>
        <sz val="10"/>
        <rFont val="Arial Narrow"/>
        <family val="2"/>
      </rPr>
      <t>črn</t>
    </r>
    <r>
      <rPr>
        <sz val="10"/>
        <rFont val="Arial Narrow"/>
        <family val="2"/>
      </rPr>
      <t>), debeline 19 mm ali ekvivalnetno, raster 600/600 mm; plošče se montirajo na tipsko pocinkano kovinsko podkonstrukcijo, sistema C VT-S 15/24 ali ekvivalentno. Cena zajema izreze odprtin različnih oblik in velikosti, vključno z vsemi potrebnimi odri in prenosi ter transporti</t>
    </r>
  </si>
  <si>
    <t>MOV - h=3,50 m</t>
  </si>
  <si>
    <t>MOV - h=4,25 m</t>
  </si>
  <si>
    <t>MOV - h=7,60 m</t>
  </si>
  <si>
    <t>MOV - h=4,40 m</t>
  </si>
  <si>
    <t>A/6.0</t>
  </si>
  <si>
    <t>A6.1</t>
  </si>
  <si>
    <t>A6.2</t>
  </si>
  <si>
    <t>A6.3</t>
  </si>
  <si>
    <t>Glej detajl!!</t>
  </si>
  <si>
    <t>Sestava fasadne obloge:</t>
  </si>
  <si>
    <t>A6.4</t>
  </si>
  <si>
    <t>A6.5</t>
  </si>
  <si>
    <r>
      <t>►</t>
    </r>
    <r>
      <rPr>
        <i/>
        <sz val="8"/>
        <color indexed="8"/>
        <rFont val="Arial Narrow"/>
        <family val="2"/>
        <charset val="238"/>
      </rPr>
      <t>AB plošča (zajeto pri betonskih delih)</t>
    </r>
  </si>
  <si>
    <t>A6.6</t>
  </si>
  <si>
    <t>A6.7</t>
  </si>
  <si>
    <t>A6.8</t>
  </si>
  <si>
    <t>A6.9</t>
  </si>
  <si>
    <t>A6.10</t>
  </si>
  <si>
    <t xml:space="preserve"> </t>
  </si>
  <si>
    <t>SKUPAJ FASADERSKA DELA</t>
  </si>
  <si>
    <t xml:space="preserve">Kompletna dobava cevi in postavitev ter kasnejša demontaža fasadnega odra iz H ali cevnih elementov, višine do 16.00 m za izvedbo fasade brez zaščitne ponjave z vsemi potrebnimi vertikalnimi in horizontalnimi prehodi na posamezne delovne platoje, varnostnimi ograjami in potrebnimi sidri, pod oder se položi folija ali filc, da se lepilo ali zaključni sloj ne prime na asfalt oz. finalni zunanji tlak, v ceno zajeti tudi končno čiščenje, postavitev vseh začasnih prehodov in morebitnih lovilnih odrov v kolikor je potrebno. </t>
  </si>
  <si>
    <t>Kompletna dobava materiala in izdelava tankoslojne kontaktne fasade; z vsemi pomožnimi, pripravljalnimi in zaključnimi deli in odri ter vsemi potrebnimi horizontalnimi in vertikalnimi transporti</t>
  </si>
  <si>
    <t>►toplotna izolacija iz plošč kamene volne 
za kontaktne fasade, tipa ki FKD-N Thermal, 
(λmax=0,034 w/mk, razplastna trdnost ≥ 7,5 kpa, razred gorljivosti A1)
debeline 20,00 cm, lepljenje in poglobljeno sidranje plošč z namenskimi vijačnimi fasadnimi pritrdili tipa PPV, dolžine min 240 mm, 6 kosov/m2 po sistemu W, vgradnja pokrivnih čepov iz kamene volne tipa FKD, debelina 20,00 mm</t>
  </si>
  <si>
    <t xml:space="preserve">►toplotna izolacija iz večnamenskih izolacijskih plošč iz kamene volne 
za izolacijsko polnilo, tipa ki NaturBoard VENTI, 
(λmax=0,035 w/mk, razred gorljivosti A1 - plošče ne smejo biti izpostavljene direktni mehanski obremenitvi) ali ekvivalentno, debeline 20,00 cm, sidranje med podkonstrukcijo fasadnih oblog </t>
  </si>
  <si>
    <t>Kompletna dobava materiala in izdelava fasade - horizontalno oblaganje stropa previsa nadstropne etaže; z vsemi pomožnimi, pripravljalnimi in zaključnimi deli in odri ter vsemi potrebnimi horizontalnimi in vertikalnimi transporti. V postavki zajeti vse potrebne razreze in izdelavo odprtin za vgradnjo elektro in strojnih elementov</t>
  </si>
  <si>
    <t>►veliko formatne in visokotlačne kompaktne plošče, odporne na vpliv UV svetlobe (EBC tehnologija), primerne za prezračevane fasade, tipa Trespa Meteon Unicolor ali ekvivalentno - barva Pure White A05.0.0 - mat, enostransko barvano, debelina 8,00 mm, na standardni pocinkani podkonstrukciji, nevidno pritrjevanje</t>
  </si>
  <si>
    <t>Kompletna dobava materiala in izdelava fasade - horizontalno oblaganje stropa v nadstropju - na izhodu iz dvorane z vsemi pomožnimi, pripravljalnimi in zaključnimi deli in odri ter vsemi potrebnimi horizontalnimi in vertikalnimi transporti. V postavki zajeti vse potrebne razreze in izdelavo odprtin za vgradnjo elektro in strojnih elementov</t>
  </si>
  <si>
    <t>►osnovni armirni sloj +  vremensko odporen 
pastozni zaključni omet s silikonskim 
vezivom in funkcionalnim vezivom za 
hitro sušenje, tipa baumit startop ali ekvivalentno, bela barva W1200 StarWhite, granulacija 1,50 mm</t>
  </si>
  <si>
    <t>Pred škatlami žaluzij izvedba TI plošče xps 300, deb. 2,00 cm - 20 m2 (opcijsko - odvisno od velikosti kaset screenov)</t>
  </si>
  <si>
    <t>Kompletna dobava materiala in izdelava fasade - vhodne niše na severni strani (medetaž in nadstropje), stene in strop, z vsemi pomožnimi, pripravljalnimi in zaključnimi deli in odri ter vsemi potrebnimi horizontalnimi in vertikalnimi transporti. V postavki zajeti vse potrebne razreze in izdelavo odprtin za vgradnjo elektro in strojnih elementov</t>
  </si>
  <si>
    <t>Kompletna dobava materiala in izdelava fasade na notranji strani AB ograje atrija, z vsemi pomožnimi, pripravljalnimi in zaključnimi deli in odri ter vsemi potrebnimi horizontalnimi in vertikalnimi transporti. V postavki zajeti vse potrebne razreze in izdelavo odprtin za vgradnjo elektro in strojnih elementov</t>
  </si>
  <si>
    <r>
      <t>►</t>
    </r>
    <r>
      <rPr>
        <i/>
        <sz val="8"/>
        <color indexed="8"/>
        <rFont val="Arial Narrow"/>
        <family val="2"/>
        <charset val="238"/>
      </rPr>
      <t>AB parapet (zajeto pri betonskih delih)</t>
    </r>
  </si>
  <si>
    <t>►toplotna izolacija iz rebraste XPS 300 plošče (λmax=0,033 w/mk), tipa Fibran Etics GF ali ekvivalentno, d=  5,00 cm</t>
  </si>
  <si>
    <t>Kompletna dobava materiala in izdelava fasade - fasadni podstavki v predelu notranjega atrija v nadstropju; z vsemi pomožnimi, pripravljalnimi in zaključnimi deli in odri ter vsemi potrebnimi horizontalnimi in vertikalnimi transporti</t>
  </si>
  <si>
    <t>Kompletna izdelava zunanjih okenskih in vratnih špalet tankoslojne kontaktne fasade, z zaključnim fasadnim ometom na okenskemu profilu s profilom ETEG:</t>
  </si>
  <si>
    <t>►osnovni armirni sloj +  vremensko odporen 
pastozni zaključni omet s silikonskim 
vezivom in funkcionalnim vezivom za 
hitro sušenje, tipa baumit startop, bela barva 
z dodanim silver gliter efektom
Vključno z vsemi kotnimi in odkapnimi profili ter pomožnimi in zaključnimi deli in materiali.</t>
  </si>
  <si>
    <t>B9.11</t>
  </si>
  <si>
    <t>B9.12</t>
  </si>
  <si>
    <t>A6.11</t>
  </si>
  <si>
    <t>A6.12</t>
  </si>
  <si>
    <t>A6.13</t>
  </si>
  <si>
    <t>A6.14</t>
  </si>
  <si>
    <t>A6.15</t>
  </si>
  <si>
    <t>Kompletna dobava materiala in izdelava izolacije in fasade notranjih sten, z vsemi pomožnimi, pripravljalnimi in zaključnimi deli in odri ter vsemi potrebnimi horizontalnimi in vertikalnimi transporti. V postavki zajeti vse potrebne razreze in izdelavo odprtin za vgradnjo elektro in strojnih elementov</t>
  </si>
  <si>
    <t>Kompletna dobava materiala in izdelava izolacije in fasade notranjih sten - fasadni podstavki; z vsemi pomožnimi, pripravljalnimi in zaključnimi deli in odri ter vsemi potrebnimi horizontalnimi in vertikalnimi transporti</t>
  </si>
  <si>
    <t>►toplotna izolacija iz rebraste XPS 300 plošče (λmax=0,036 w/mk), tipa Fibran Etics GF ali ekvivalentno, d=  10,00 cm</t>
  </si>
  <si>
    <t>►toplotna izolacija iz rebraste XPS 300 plošče (λmax=0,036 w/mk), tipa Fibran Etics GF ali ekvivalentno, d=  18,00 cm</t>
  </si>
  <si>
    <t>A6.16</t>
  </si>
  <si>
    <t>Kompletna dobava materiala in izdelava izolacije - horizontalno oblaganje stropa  proti zunanjim hladnim prostorom, z vsemi pomožnimi, pripravljalnimi in zaključnimi deli in odri ter vsemi potrebnimi horizontalnimi in vertikalnimi transporti. V postavki zajeti vse potrebne razreze in izdelavo odprtin za vgradnjo elektro in strojnih elementov</t>
  </si>
  <si>
    <t>►nanos ustrezne emulzije na ustrezno očiščeno podlago za boljši oprijem</t>
  </si>
  <si>
    <t>A6.17</t>
  </si>
  <si>
    <t>A6.18</t>
  </si>
  <si>
    <t>klet - uvozna klančina</t>
  </si>
  <si>
    <t>A6.19</t>
  </si>
  <si>
    <t>Kompletna dobava materiala in izdelava fasade na notranji strani AB obodnih zunanjih zidov, z vsemi pomožnimi, pripravljalnimi in zaključnimi deli in odri ter vsemi potrebnimi horizontalnimi in vertikalnimi transporti. V postavki zajeti vse potrebne razreze in izdelavo odprtin za vgradnjo elektro in strojnih elementov</t>
  </si>
  <si>
    <t>►toplotna izolacija iz rebraste XPS 300 plošče (λmax=0,033 w/mk), tipa Fibran Etics GF ali ekvivalentno, d=  3,00 cm</t>
  </si>
  <si>
    <t>A6.21</t>
  </si>
  <si>
    <t>pritličje - zunanje AB stopnišče</t>
  </si>
  <si>
    <t>►toplotna izolacija iz plošč kamene volne 
za kontaktne fasade, tipa ki FKD-N Thermal, 
(λmax=0,034 w/mk, razplastna trdnost ≥ 7,5 kpa, razred gorljivosti A1)
debeline 10,00 cm, lepljenje in poglobljeno sidranje plošč z namenskimi vijačnimi fasadnimi pritrdili tipa PPV, dolžine min 140 mm, 6 kosov/m2 po sistemu W, vgradnja pokrivnih čepov iz kamene volne tipa FKD, debelina 20,00 mm</t>
  </si>
  <si>
    <r>
      <t>►</t>
    </r>
    <r>
      <rPr>
        <i/>
        <sz val="8"/>
        <color indexed="8"/>
        <rFont val="Arial Narrow"/>
        <family val="2"/>
        <charset val="238"/>
      </rPr>
      <t>AB stene (zajeto pri betonskih delih)</t>
    </r>
  </si>
  <si>
    <t>A6.22</t>
  </si>
  <si>
    <t>A6.23</t>
  </si>
  <si>
    <t>A6.24</t>
  </si>
  <si>
    <t>Kompletna dobava materiala in izdelava fasade na zunanji  strani AB zidov zunanjega stopnišča, z vsemi pomožnimi, pripravljalnimi in zaključnimi deli in odri ter vsemi potrebnimi horizontalnimi in vertikalnimi transporti. V postavki zajeti vse potrebne razreze in izdelavo odprtin za vgradnjo elektro in strojnih elementov</t>
  </si>
  <si>
    <r>
      <t xml:space="preserve">Kompletna izvedba </t>
    </r>
    <r>
      <rPr>
        <i/>
        <u/>
        <sz val="10"/>
        <rFont val="Arial Narrow"/>
        <family val="2"/>
        <charset val="238"/>
      </rPr>
      <t>vertikalne hidroizolacije obodnih zidov objekta na stiku s terenom ,</t>
    </r>
    <r>
      <rPr>
        <sz val="10"/>
        <rFont val="Arial Narrow"/>
        <family val="2"/>
      </rPr>
      <t xml:space="preserve"> z vsemi pomožnimi, pripravljalnimi in zaključnimi deli ter vsemi potrebnimi horizontalnimi in vertikalnimi transporti. Vključno z vsemio preklopi. Dela izvesti po navodilih proizvajalca. H.I. v sestavi:</t>
    </r>
  </si>
  <si>
    <t>V primeru delnega širokega izkopa gradbene jame se bo del vzhodnega obodnega zidu izoliral s samolepilno, navzkrižno lamirano, vodo-nepropustno HDPE HI membrano  tipa Bitutene 4000S ali ekvivalentno</t>
  </si>
  <si>
    <t>A6.25</t>
  </si>
  <si>
    <t>Kompletna dobava materiala in izdelava fasade na zunanji  strani AB obodnih zidov - nad terenom, z vsemi pomožnimi, pripravljalnimi in zaključnimi deli in odri ter vsemi potrebnimi horizontalnimi in vertikalnimi transporti. V postavki zajeti vse potrebne razreze in izdelavo odprtin za vgradnjo elektro in strojnih elementov</t>
  </si>
  <si>
    <r>
      <t>►</t>
    </r>
    <r>
      <rPr>
        <i/>
        <sz val="8"/>
        <color indexed="8"/>
        <rFont val="Arial Narrow"/>
        <family val="2"/>
        <charset val="238"/>
      </rPr>
      <t>AB oporni zid (zajeto pri betonskih delih)</t>
    </r>
  </si>
  <si>
    <t>►toplotna izolacija iz rebraste XPS 300 plošče (λmax=0,035 w/mk), tipa Fibran Etics GF ali ekvivalentno, d=  10,00 cm</t>
  </si>
  <si>
    <t>►osnovni armirni sloj +  vremensko in mehansko odporen 
zaključni omet na osnovi čistega akrilata - obarvan kremenčev pesek, tipa baumit mosaiktop ali ekvivalentno,  barva M 337 Montblanc</t>
  </si>
  <si>
    <t>pritličje - zunanje površine obodnih zidov - nad terenom</t>
  </si>
  <si>
    <t>A6.26</t>
  </si>
  <si>
    <t>Kompletna dobava materiala in izdelava fasade na zunanji  strani sušilnice, z vsemi pomožnimi, pripravljalnimi in zaključnimi deli in odri ter vsemi potrebnimi horizontalnimi in vertikalnimi transporti. V postavki zajeti vse potrebne razreze in izdelavo odprtin za vgradnjo elektro in strojnih elementov</t>
  </si>
  <si>
    <t>►toplotna izolacija iz rebraste XPS 300 plošče (λmax=0,033 w/mk), tipa Fibran Etics GF L ali ekvivalentno, d=  5,00 cm</t>
  </si>
  <si>
    <t>pritličje - sušilnica biomase</t>
  </si>
  <si>
    <r>
      <t>►</t>
    </r>
    <r>
      <rPr>
        <sz val="8"/>
        <color rgb="FF000000"/>
        <rFont val="Arial Narrow"/>
        <family val="2"/>
      </rPr>
      <t>AB stena</t>
    </r>
    <r>
      <rPr>
        <i/>
        <sz val="8"/>
        <color rgb="FF000000"/>
        <rFont val="Arial Narrow"/>
        <family val="2"/>
      </rPr>
      <t xml:space="preserve"> </t>
    </r>
    <r>
      <rPr>
        <i/>
        <sz val="8"/>
        <color indexed="8"/>
        <rFont val="Arial Narrow"/>
        <family val="2"/>
        <charset val="238"/>
      </rPr>
      <t>(zajeto pri zidarskih delih)</t>
    </r>
  </si>
  <si>
    <r>
      <t>►</t>
    </r>
    <r>
      <rPr>
        <sz val="8"/>
        <color rgb="FF000000"/>
        <rFont val="Arial Narrow"/>
        <family val="2"/>
      </rPr>
      <t>stena iz opečnih zidov</t>
    </r>
    <r>
      <rPr>
        <i/>
        <sz val="8"/>
        <color indexed="8"/>
        <rFont val="Arial Narrow"/>
        <family val="2"/>
        <charset val="238"/>
      </rPr>
      <t xml:space="preserve"> (zajeto pri zidarskih delih)</t>
    </r>
  </si>
  <si>
    <t>Kompletna dobava materiala in izdelava fasade na notranji strani sušilnice - stena proti objektu, z vsemi pomožnimi, pripravljalnimi in zaključnimi deli in odri ter vsemi potrebnimi horizontalnimi in vertikalnimi transporti. V postavki zajeti vse potrebne razreze in izdelavo odprtin za vgradnjo elektro in strojnih elementov</t>
  </si>
  <si>
    <t>A6.27</t>
  </si>
  <si>
    <t>A6.28</t>
  </si>
  <si>
    <t>Kompletna dobava materiala in izdelava izolacije in fasade notranje stene sušilnice - proti objektu - fasadni podstavki; z vsemi pomožnimi, pripravljalnimi in zaključnimi deli in odri ter vsemi potrebnimi horizontalnimi in vertikalnimi transporti</t>
  </si>
  <si>
    <t>Nabava, dobava in zidanje  predelnih zidov, s porobeton bloketi, tipa Ytong-Xella ali ekvivalentno, deb. 10 cm z YTONG ali ekvivalentno tankoslojno lepilno malto, vključno z dobavo in vgradnjo montažnih preklad nad vratnimi odprtinami in vsemi pripravljalnimi, pomožnimi in zaključnimi deli, V in H transporti ter potrebnimi delovnimi odri</t>
  </si>
  <si>
    <t>Nabava, dobava in zidanje  predelnih zidov, s porobeton bloketi tipa Ytong-Xella ali ekvivalentno, deb. 15 cm z YTONG ali ekvivalentno tankoslojno lepilno malto, vključno z dobavo in vgradnjo montažnih preklad nad vratnimi odprtinami in vsemi pripravljalnimi, pomožnimi in zaključnimi deli, V in H transporti ter potrebnimi delovnimi odri</t>
  </si>
  <si>
    <t>Izvedba notranjega, tankoslojnega, mikroarmiranega ometa na zidane zidove iz porobetona, v debelini 3-6 mm, tipa Ytong tankoslojni omet ali ekvivalentno, vključno s prednamazom za izravnavo upojnosti tipa Ytong prednamaz UNI ali ekvivalentno in vsemi ostalimi potrebnimi deli in materiali. Na stikih različnih materialov (npr. Ytong, beton, itd) potrebno uporabiti armirno mrežico iz steklenih vlaken.Vse po navodilih proizvajalca, vključno z V in H transporti ter potrebnimi delovnimi odri</t>
  </si>
  <si>
    <t>B/8.0</t>
  </si>
  <si>
    <t>B8.1</t>
  </si>
  <si>
    <t>Izdelava prednamaza z emulzijo, dvakratno kitanje in brušenje mavčno kartonskega stropa ter min. 2 x oplesk s poldisperzijsko  barvo;  kompletno po predpisih in navodilih proizvajalca, z vsemi pomožnimi deli, odri in transporti.</t>
  </si>
  <si>
    <t>B8.2</t>
  </si>
  <si>
    <t>Izdelava prednamaza z emulzijo, dvakratno kitanje in brušenje mavčno kartonskih sten ter 2x opleskati z visokokvalitetno disperzijsko pralno barvo tipa latex mat (min. razred pralnosti 2 - po EN 13 300. Pred prvim barvanjem obvezen premaz z emulzijo ali primer-jem (redčen z vodo 1:1) ; z uporabo alu voglanikov, kompletno po predpisih in navodilih proizvajalca, z vsemi pomožnimi deli, odri in transporti. Barvne odtenke določiti na podlagi načrtov arhitekture in barvne karte izbranega dobavitleja, ki jo dostavi izvajalec</t>
  </si>
  <si>
    <t>B8.3</t>
  </si>
  <si>
    <t>SKUPAJ SLIKOPLESKARSKA DELA</t>
  </si>
  <si>
    <t xml:space="preserve">Kompletna dobava in vgradnja keramične zaključne obrobe na vrhu zunanjih AB obodnih zidov, primerne za zunanjo uporabo, d=20,00 mm, šir. do 92 cm, z odkapnim robom, min. 2,00 cm. Pri vgradnji oobe je potrebno izvesti minimalni padec, da se zagotovi odtekanje meteronih vod z vsemi pomožnimi, pripravljalnimi in zaključnimi  deli  in odri ter  vsemi  potrebnimi horizontalnimi in vertikalnimi transporti   </t>
  </si>
  <si>
    <t>Izdelava opaža ab notranje predelne stene jaška za prezračevalne kanale  - KI, višine do 12,5 m, skupaj s potrebnim opiranjem, opaženje, razopaženje, čiščenje  in zlaganje po končanih delih. V ceni upoštevati uporabo delovnih odrov!</t>
  </si>
  <si>
    <t>B/5.0</t>
  </si>
  <si>
    <t>B5.1</t>
  </si>
  <si>
    <t>B5.2</t>
  </si>
  <si>
    <t>B5.3</t>
  </si>
  <si>
    <t>Kompletna dobava in polaganje PE folija (upoštevati 10 cm preklope)</t>
  </si>
  <si>
    <t>Kompletna izdelava in dobava armirano betonskega estriha, fino zaglajen, ob stenah namestiti robni stiropor trak deb. 0,5 cm. Obdelavo in končno višino zgomje površine prilagoditi  vrsti  finalnega  tlaka! Vključno z vsem potrebnim materialom, dilatacijami ipd., z vsemi prenosi do mesta vgraditve ter z vsemi pripravljalnimi in pomožnimi deli.</t>
  </si>
  <si>
    <t>/1.   ►</t>
  </si>
  <si>
    <t>/2.   ►</t>
  </si>
  <si>
    <t>/3.   ►</t>
  </si>
  <si>
    <t>/4.   ►</t>
  </si>
  <si>
    <t>B/6.0</t>
  </si>
  <si>
    <t>B6.1</t>
  </si>
  <si>
    <t>B6.2</t>
  </si>
  <si>
    <t>SKUPAJ TLAKARSKA DELA</t>
  </si>
  <si>
    <t>B/7.0</t>
  </si>
  <si>
    <t>B7.1</t>
  </si>
  <si>
    <t>B7.2</t>
  </si>
  <si>
    <t>B7.3</t>
  </si>
  <si>
    <t>B7.4</t>
  </si>
  <si>
    <t>B7.5</t>
  </si>
  <si>
    <t>SKUPAJ KERAMIČARSKA DELA</t>
  </si>
  <si>
    <t>Kompletna dobava in izvedba ESD antistatičnega kiselino- odportnega epoksidnega tlaka po sistemu STO s predhodno celotno pripravo, skladno z zahtevami elaborata eksplozijske ogroženosti objekta. Barva tlaka po barvni karti dobavitelja (svetlo siva). Vključno z vsemi pomožnimi iz zaključnimi deli ter materialom</t>
  </si>
  <si>
    <t>klet - skupno</t>
  </si>
  <si>
    <t>deb. 6,50 cm</t>
  </si>
  <si>
    <t>deb. 7,00 cm</t>
  </si>
  <si>
    <t>deb. 7,50 cm</t>
  </si>
  <si>
    <t>deb. 10,50 cm</t>
  </si>
  <si>
    <t>/5.   ►</t>
  </si>
  <si>
    <t>deb. 8,50 cm</t>
  </si>
  <si>
    <t>B6.3</t>
  </si>
  <si>
    <t>Vključno z vsemi vgradnimi in zaključnimi deli ter materialom</t>
  </si>
  <si>
    <t>B6.4</t>
  </si>
  <si>
    <t xml:space="preserve">Montaža talne obloge, ki zajema brezprašno diamantno brušenje estriha, 1 x nanos izravnalne mase do 3mm, 100 % lepljenje in opasovanje v prostor  z varjenimi spoji ter dobavo in montažo zaključnih kontinuiranih nizkostenskih zaokrožnic (vgradna polkrožna letev) iz istega materiala kot sam tlak, višine 80 mm. </t>
  </si>
  <si>
    <t xml:space="preserve"> ENOMER TLAK tipa UPOFLOOR  ZERO 5701 Pearl ali ekvivalentno</t>
  </si>
  <si>
    <t>B6.5</t>
  </si>
  <si>
    <t>Kompletna dobava in polaganje sistemska plošča talnega gretja iz mineralne volne z integrirano alu armirano folijo tipa KI smartFloor-Fix ali ekvivalentno, debeline 3,00 cm</t>
  </si>
  <si>
    <t xml:space="preserve">Kompletna dobava in polaganje toplotno izolacije  iz XPS 300 plošč kot izolacija pod estrihom notranjega hodnika s klančino, vključno z vsem potrebnim materialom, vsemi obdelavami prebojev in zaključkov in spojev brez toplotnih mostov z ostalimi elementi toplotne zaščite zgradbe, prenosi do mesta vgraditve ter z vsemi pomožimi in pripravljalnimi deli.
Obračun po tlorisni površini tlaka. </t>
  </si>
  <si>
    <t>XPS 300L d=5,00 cm</t>
  </si>
  <si>
    <t>XPS 300L d=10,00 cm</t>
  </si>
  <si>
    <t>Kompletna izdelava in dobava armirano betonskega estriha na hodniku z klančino, fino zaglajen, ob stenah namestiti robni stiropor trak deb. 0,5 cm. Obdelavo in končno višino zgomje površine prilagoditi  vrsti  finalnega  tlaka! Vključno z vsem potrebnim materialom, dilatacijami ipd., z vsemi prenosi do mesta vgraditve ter z vsemi pripravljalnimi in pomožnimi deli.</t>
  </si>
  <si>
    <t>B5.4</t>
  </si>
  <si>
    <t>B5.5</t>
  </si>
  <si>
    <t>B5.6</t>
  </si>
  <si>
    <r>
      <t xml:space="preserve">Kompletna dobava in polaganje, lepljenje gotovega finalnega PVC vinil tlaka, debelina 2,50 mm, obrabna plast 0,55 mm, površinska obloga tipa Duraspect ali ekvivalentno. Finalna talna obloga v imitaciji lesa tipa Aspecta Excellence, Lugano D476550X, Glue Down 55 ali ekvivalentno. Polaganje na podlago - estrih, pred polaganjem izvesti ustrezno izravnavo z brezprašnim strojnim diamantnim brušenjem ter  izravnavo z izravnalno maso. V ceni upoštevati nizkostensko zaključno obrobo tipa Doellken Cubu Flex Life BELA, 4,00 cm. </t>
    </r>
    <r>
      <rPr>
        <b/>
        <sz val="10"/>
        <rFont val="Arial Narrow"/>
        <family val="2"/>
      </rPr>
      <t xml:space="preserve">Vrsta finalnega tlaka in način polaganja po izbiri projektanta! </t>
    </r>
  </si>
  <si>
    <r>
      <t xml:space="preserve">Kompletna dobava in polaganje, lepljenje gotovega finalnega sintetičnega vinil tlaka, debelina 2,50 mm, obrabna plast 0,70 mm. Finalna talna obloga v imitaciji tekstilnega tlaka tipa Gerflor, Creation 70, 1083 Gentleman Taupe ali ekvivalentno. Polaganje na podlago - estrih, pred polaganjem izvesti ustrezno izravnavo z brezprašnim strojnim diamantnim brušenjem ter  izravnavo z izravnalno maso. V ceni upoštevati nizkostensko zaključno obrobo tipa Doellken Cubu Flex Life BELA, 4,00 cm. </t>
    </r>
    <r>
      <rPr>
        <b/>
        <sz val="10"/>
        <rFont val="Arial Narrow"/>
        <family val="2"/>
      </rPr>
      <t xml:space="preserve">Vrsta finalnega tlaka in način polaganja po izbiri projektanta! </t>
    </r>
  </si>
  <si>
    <t xml:space="preserve">Kompletna dobava in polaganje toplotno izolacije  iz kamene volne tipa   KI NaturBoard TPS ali ekvivalentno, d= 4,00 cm kot izolacija pod estrihom, vključno z vsem potrebnim materialom, vsemi obdelavami prebojev in zaključkov in spojev brez toplotnih mostov z ostalimi elementi toplotne zaščite zgradbe, prenosi do mesta vgraditve ter z vsemi pomožimi in pripravljalnimi deli.
Obračun po tlorisni površini tlaka. </t>
  </si>
  <si>
    <t xml:space="preserve">Kompletna dobava in polaganje toplotno izolacije  iz pohodnih talnih plošč iz kamene volne tipa KI DF ali ekvivalentno, d= 15,00 cm kot izolacija pod estrihom, vključno z vsem potrebnim materialom, vsemi obdelavami prebojev in zaključkov in spojev brez toplotnih mostov z ostalimi elementi toplotne zaščite zgradbe, prenosi do mesta vgraditve ter z vsemi pomožimi in pripravljalnimi deli.
Obračun po tlorisni površini tlaka. </t>
  </si>
  <si>
    <t xml:space="preserve">Kompletna dobava in polaganje toplotno izolacije  iz EPS 150 plošč, d= 8,00 cm kot izolacija pod estrihom - nad dvigalnim jaškom, vključno z vsem potrebnim materialom, vsemi obdelavami prebojev in zaključkov in spojev brez toplotnih mostov z ostalimi elementi toplotne zaščite zgradbe, prenosi do mesta vgraditve ter z vsemi pomožimi in pripravljalnimi deli.
Obračun po tlorisni površini tlaka. </t>
  </si>
  <si>
    <t>B5.7</t>
  </si>
  <si>
    <t>B5.8</t>
  </si>
  <si>
    <t>B5.9</t>
  </si>
  <si>
    <t>deb. 11,50 cm</t>
  </si>
  <si>
    <t xml:space="preserve">Vgradnja hidroizolacije iz trakov iz kakovostne plastomerne bitumenske mase. Trak je armiran s stekleno tkanino in obojestransko zaščiten z lahko taljivo polimerno foljo. Enoplastna bitumenska hidroizolacija tipa Fragmat Izotekt T4 plus ali ekvivalentno, 1,00 cm. </t>
  </si>
  <si>
    <r>
      <t xml:space="preserve">Kompletna izvedba </t>
    </r>
    <r>
      <rPr>
        <i/>
        <u/>
        <sz val="10"/>
        <rFont val="Arial Narrow"/>
        <family val="2"/>
        <charset val="238"/>
      </rPr>
      <t>horizontalne hidroizolacije AB plošče atrija v nadstropju</t>
    </r>
    <r>
      <rPr>
        <sz val="10"/>
        <rFont val="Arial Narrow"/>
        <family val="2"/>
      </rPr>
      <t xml:space="preserve"> z vsemi pomožnimi, pripravljalnimi in zaključnimi deli ter vsemi potrebnimi horizontalnimi in vertikalnimi transporti. Dela izvesti po navodilih proizvajalca. H.I. v sestavi:</t>
    </r>
  </si>
  <si>
    <t>Izdelava prednamaza z emulzijo, dvakratno kitanje in brušenje AB stropov  ter 2x opleskati predhodno kitane in izravnane AB strope, s poldisperzijsko  belo barvo. Pred prvim barvanjem obvezen premaz z emulzijo ali primer-jem (redčen z vodo 1:1), kompletno po predpisih in navodilih proizvajalca, z vsemi pomožnimi deli, odri in transporti. Barvne odtenke določiti na podlagi načrtov arhitekture in barvne karte izbranega dobavitleja, ki jo dostavi izvajalec</t>
  </si>
  <si>
    <t>Izdelava prednamaza z emulzijo, dvakratno kitanje in brušenje AB sten in stebrov ter 2x opleskati predhodno kitane in izravnane AB stene in stebre, z visokokvalitetno disperzijsko pralno barvo tipa latex mat (min. razred pralnosti 2 - po EN 13 300. Pred prvim barvanjem obvezen premaz z emulzijo ali primer-jem (redčen z vodo 1:1) ; z uporabo alu voglanikov, kompletno po predpisih in navodilih proizvajalca, z vsemi pomožnimi deli, odri in transporti. Barvne odtenke določiti na podlagi načrtov arhitekture in barvne karte izbranega dobavitleja, ki jo dostavi izvajalec</t>
  </si>
  <si>
    <t>Izdelava prednamaza z emulzijo, dvakratno kitanje in brušenje ometanih sten iz porobetona ter 2x opleskati z visokokvalitetno disperzijsko pralno barvo tipa latex mat (min. razred pralnosti 2 - po EN 13 300. Pred prvim barvanjem obvezen premaz z emulzijo ali primer-jem (redčen z vodo 1:1) ; z uporabo alu voglanikov, kompletno po predpisih in navodilih proizvajalca, z vsemi pomožnimi deli, odri in transporti. Barvne odtenke določiti na podlagi načrtov arhitekture in barvne karte izbranega dobavitleja, ki jo dostavi izvajalec</t>
  </si>
  <si>
    <t>Izdelava prednamaza z emulzijo, dvakratno kitanje in brušenje mavčno kartonskih notranjih vratnih in okenskih špalet ter 2x opleskati z visokokvalitetno disperzijsko pralno barvo tipa latex mat (min. razred pralnosti 2 - po EN 13 300. Pred prvim barvanjem obvezen premaz z emulzijo ali primer-jem (redčen z vodo 1:1) ; z uporabo alu voglanikov, kompletno po predpisih in navodilih proizvajalca, z vsemi pomožnimi deli, odri in transporti. Barvne odtenke določiti na podlagi načrtov arhitekture in barvne karte izbranega dobavitleja, ki jo dostavi izvajalec</t>
  </si>
  <si>
    <t>MOV - bela barva</t>
  </si>
  <si>
    <t>MOV - črna barva</t>
  </si>
  <si>
    <t>Kompletna izdelava, dobava in montaža povozne nerjavne talne rešetke odporne na kemikalije (AISI 316Ti) na poglobljenih zbirnih kanalih, skupaj z vgradnim nerjavnim naležnim kotnim nosilcem in vsem  pritrdilnim materialom, z vsemi pomožnimi, pripravljalnimi in zaključnimi deli ter vsemi potrebnimi horizontalnimi in vertikalnimi transporti. 
Povozne rešetke 3000 kg, okence 33 x 33 mm, nosilni trak prilagojen potrebni nosilnosti</t>
  </si>
  <si>
    <t>KI - 6000/500 mm</t>
  </si>
  <si>
    <t>KI - 2000/500 mm</t>
  </si>
  <si>
    <t>KI - 4000/500 mm</t>
  </si>
  <si>
    <t>KI - 2000/1000 mm</t>
  </si>
  <si>
    <t>KI - 2000/2000 mm</t>
  </si>
  <si>
    <t>Kompletna izdelava, dobava in montaža povoznega polnega pokrova črpališča iz nerjavne pločevine odporne na kemikalije (AISI 316Ti), skupaj z vgradnim nerjavnim naležnim kotnim nosilcem in tesnilom, dvojnim nasadilom za krilno odpiranje (dvižno) in vsem  pritrdilnim materialom, z vsemi pomožnimi, pripravljalnimi in zaključnimi deli ter vsemi potrebnimi horizontalnimi in vertikalnimi transporti. 
Povozen pokrov 3000 kg, polna rebrasta pločevina</t>
  </si>
  <si>
    <t>KI - 1500/1000 mm</t>
  </si>
  <si>
    <t>Kompletna izdelava, dobava in montaža povoznega polnega pokrova meteornega črpališča iz nerjavne pločevine  (AISI 304), skupaj z vgradnim nerjavnim naležnim kotnim nosilcem in tesnilom, dvojnim nasadilom za krilno odpiranje (dvižno) in vsem  pritrdilnim materialom, z vsemi pomožnimi, pripravljalnimi in zaključnimi deli ter vsemi potrebnimi horizontalnimi in vertikalnimi transporti. 
Povozen pokrov 3000 kg, polna rebrasta pločevina</t>
  </si>
  <si>
    <t xml:space="preserve">KI </t>
  </si>
  <si>
    <t>klet - 1500/1000 mm</t>
  </si>
  <si>
    <t>Kompletna izdelava, dobava in montaža fasadne vgradne alu prezračevalne rešetke, s protimrčesno zaščito in zaporo pred vdorom meteornih vod in vsem  pritrdilnim materialom, z vsemi pomožnimi, pripravljalnimi in zaključnimi deli ter vsemi potrebnimi horizontalnimi in vertikalnimi transporti. 
Barva - naravni eloksiran aluminij</t>
  </si>
  <si>
    <t>fasadna rešetka 700/200 mm</t>
  </si>
  <si>
    <t xml:space="preserve">klet </t>
  </si>
  <si>
    <t>fasadna rešetka 500/200 mm</t>
  </si>
  <si>
    <t>fasadna rešetka Ø300 mm</t>
  </si>
  <si>
    <t xml:space="preserve">Kompletna izdelava, dobava in vgradnja nerjavnega kotnika 100/300/2 mm na stiku hidroizolacije talne plošče na vrhu uvozne klančine in vsem  pritrdilnim materialom, z vsemi pomožnimi, pripravljalnimi in zaključnimi deli ter vsemi potrebnimi horizontalnimi in vertikalnimi transporti. 
</t>
  </si>
  <si>
    <r>
      <t xml:space="preserve">Kompletna izdelava, dobava in montaža </t>
    </r>
    <r>
      <rPr>
        <u/>
        <sz val="10"/>
        <rFont val="Arial Narrow"/>
        <family val="2"/>
        <charset val="238"/>
      </rPr>
      <t>jeklene nosilne konstrukcije nadstrešnice uvozne klančine</t>
    </r>
    <r>
      <rPr>
        <sz val="10"/>
        <rFont val="Arial Narrow"/>
        <family val="2"/>
      </rPr>
      <t xml:space="preserve"> - jekleni profil, S355 J2, z vsem potrebnim spojnim in pritrdilnim materialom. Obračun po kg vgrajenega materiala.  Vključno z vsemi pomožnimi, pripravljalnimi in zaključnimi deli ter  vsemi  potrebnimi horizontalnimi in vertikalnimi transporti. </t>
    </r>
  </si>
  <si>
    <t>Konstrukcija se nahaja na evakuacijski poti zato jer potrebno celotno nosilno konstrukcijo zaščititi z ognjeodpornim intumescentnim premazom na vodni osnovi (EN 13381-8) tipa Promapaint-SC3 oziroma Promapaint-SC4 ali ekvivalentno. Premaz mora zagotavljati požarno odpornost min. 60 min. Izvajalec pred izvedbo predloži ustrezne elaborat z definiranimi potrebnimi debelinami premaza za posamezne profile. Potrebno upoštevati, da je konstrukcija izpostavljena vremenskim vplivom.</t>
  </si>
  <si>
    <t>Izbrani izvajalec pripravi delavniške načrte. Delavniške načrte pred izvedbo potrdi in odobri projektant gradbenih konstrukcij!</t>
  </si>
  <si>
    <r>
      <t xml:space="preserve">Kompletna izdelava, dobava in montaža </t>
    </r>
    <r>
      <rPr>
        <u/>
        <sz val="10"/>
        <rFont val="Arial Narrow"/>
        <family val="2"/>
        <charset val="238"/>
      </rPr>
      <t xml:space="preserve">jeklene nosilne konstrukcije glavnega notranjega stopnišča v večnivojski vhodni avli </t>
    </r>
    <r>
      <rPr>
        <sz val="10"/>
        <rFont val="Arial Narrow"/>
        <family val="2"/>
      </rPr>
      <t xml:space="preserve"> - jekleni profil, S355 J2, z vsem potrebnim spojnim in pritrdilnim materialom. Obračun po kg vgrajenega materiala.  Vključno z vsemi pomožnimi, pripravljalnimi in zaključnimi deli ter  vsemi  potrebnimi horizontalnimi in vertikalnimi transporti. </t>
    </r>
  </si>
  <si>
    <t xml:space="preserve">Konstrukcija se nahaja na evakuacijski poti zato jer potrebno celotno nosilno konstrukcijo zaščititi z ognjeodpornim intumescentnim premazom na vodni osnovi (EN 13381-8) tipa Promapaint-SC3 oziroma Promapaint-SC4 ali ekvivalentno. Premaz mora zagotavljati požarno odpornost min. 60 min. Izvajalec pred izvedbo predloži ustrezne elaborat z definiranimi potrebnimi debelinami premaza za posamezne profile. </t>
  </si>
  <si>
    <t>MOV - osnovna jeklena konstrukcija</t>
  </si>
  <si>
    <t>MOV - nastopne ploskve - podesti pločevina 15,00 mm</t>
  </si>
  <si>
    <t>MOV - nastopne ploskve - stopnice pločevina 5,00 mm - 42 kom</t>
  </si>
  <si>
    <t>B7.6</t>
  </si>
  <si>
    <t>Dobava in vgradnja gumiranih (neabrazivnih) samolepilnih protizdrsnih trakov primernih za mokro čiščenje. Trakovi širine 25 mm se lepijo po celotni dolžini nastopne ploskve stopnice v dveh vrstah, s presledkom 25 mm., skupne dolžine cca. 150 m1. Prozorni protizdrsni trak kot npr. Trakiza ali ekvivalentno.</t>
  </si>
  <si>
    <t xml:space="preserve">Kompletna izvedba prebojev v nenosilne panelne predelne stene, skupne debeline 41,00 cm, z vsemi pomožnimi, pripravljalnimi in zaključnimi  deli  in odri ter vsemi  potrebnimi horizontalnimi in vertikalnimi transporti. V primeru vrtanja je potrebno zagotoviti ustrezno močenje, da se prepreči prekomerno prašenje. Po končanih delih potrebno očistiti okolico prebojev in zaščititi robove prebojev.  </t>
  </si>
  <si>
    <t>PREBOJ DVOJNE PANELNE STENE 750/200 mm</t>
  </si>
  <si>
    <r>
      <t xml:space="preserve">PREBOJ DVOJNE PANELNE STENE </t>
    </r>
    <r>
      <rPr>
        <sz val="10"/>
        <color theme="1"/>
        <rFont val="Arial Narrow"/>
        <family val="2"/>
      </rPr>
      <t>Ø</t>
    </r>
    <r>
      <rPr>
        <sz val="10"/>
        <color theme="1"/>
        <rFont val="Arial Narrow"/>
        <family val="2"/>
        <charset val="238"/>
      </rPr>
      <t>160 mm</t>
    </r>
  </si>
  <si>
    <t xml:space="preserve">MOV </t>
  </si>
  <si>
    <r>
      <t xml:space="preserve">Kompletna izvedba </t>
    </r>
    <r>
      <rPr>
        <i/>
        <u/>
        <sz val="10"/>
        <rFont val="Arial Narrow"/>
        <family val="2"/>
        <charset val="238"/>
      </rPr>
      <t xml:space="preserve">izolacije in zaključnega sloja zunanjih povoznih površin v pritličju objekta </t>
    </r>
    <r>
      <rPr>
        <sz val="10"/>
        <rFont val="Arial Narrow"/>
        <family val="2"/>
      </rPr>
      <t xml:space="preserve"> z vsemi pomožnimi, pripravljalnimi in zaključnimi deli ter vsemi potrebnimi horizontalnimi in vertikalnimi transporti. Dela izvesti po navodilih proizvajalca, z vsemi pomožnimi deli ter vgradnim in zaključnim materialom, v sestavi:</t>
    </r>
  </si>
  <si>
    <t>Dobava in vgradnja TI iz XPS 500L plošč, debeline 10,00 cm (λmax=0,036 w/mk). Plošče se poalgajo na ustrezno ravno in očiščeno AB podlago</t>
  </si>
  <si>
    <t>Dobava in vgradnja samolepilnega bitumenskega traka tipa Suprema nova-SK, 3,00 mm ali ekvivalentno, v ponudbi upoševati potrebne preklope</t>
  </si>
  <si>
    <t>Dobava in vgradnja visokokvalitetnega APAO bitumenskega traka z nizko stopnjo staranja in APP visoke kakovosti tipa Galaxy FC 180, 4,00 mm ali ekvivalentno, v ponudbi upoševati potrebne preklope</t>
  </si>
  <si>
    <t>Dobava in vgradnja TI iz XPS 500L plošč, debeline 18,00 cm (λmax=0,034 w/mk).</t>
  </si>
  <si>
    <t>Dobava in vgradnja ločilnega sloja iz polipropilena za separacijo tipa Fibran filter SF32 ali ekvivalentno, v ponudbi upoševati potrebne preklope</t>
  </si>
  <si>
    <t>Dobava in vgradnja mikroarmiranega naklonskega podložnega betona naklona do 2%, debeline cca. 6,00 - 16,00 cm</t>
  </si>
  <si>
    <t>Dobava in vgradnja mikroarmiranega podložnega betona, debeline 7,00 cm. Upoštevati vgradnjo v naklonu</t>
  </si>
  <si>
    <t>Dobava in vgradnja obrabnega sloja -  litega asfalta MA 8B 20/30 A3, debeline 30,00 mm</t>
  </si>
  <si>
    <t>Dobava in vgradnja obrabnega sloja - asfalta AC8 surf B70/100 A3, debeline 30,00 mm</t>
  </si>
  <si>
    <r>
      <t xml:space="preserve">Kompletna izvedba </t>
    </r>
    <r>
      <rPr>
        <i/>
        <u/>
        <sz val="10"/>
        <rFont val="Arial Narrow"/>
        <family val="2"/>
        <charset val="238"/>
      </rPr>
      <t xml:space="preserve">tlaka pod zunanjimi AB stopnicami </t>
    </r>
    <r>
      <rPr>
        <sz val="10"/>
        <rFont val="Arial Narrow"/>
        <family val="2"/>
      </rPr>
      <t xml:space="preserve"> z vsemi pomožnimi, pripravljalnimi in zaključnimi deli ter vsemi potrebnimi horizontalnimi in vertikalnimi transporti. Dela izvesti po navodilih proizvajalca, z vsemi pomožnimi deli ter vgradnim in zaključnim materialom, v sestavi:</t>
    </r>
  </si>
  <si>
    <t>Dobava in vgradnja TI iz XPS 300L plošč, debeline 15,00 cm (λmax=0,034 w/mk).</t>
  </si>
  <si>
    <t>Dobava in vgradnja PE folije, v ponudbi upoševati potrebne preklope</t>
  </si>
  <si>
    <t>Dobava in vgradnja mikroarmiranega estriha za zunanje površine, debeline 9,00 cm</t>
  </si>
  <si>
    <t>medetaža zunanje jekleno stopnišče</t>
  </si>
  <si>
    <r>
      <t xml:space="preserve">Kompletna izvedba </t>
    </r>
    <r>
      <rPr>
        <i/>
        <u/>
        <sz val="10"/>
        <rFont val="Arial Narrow"/>
        <family val="2"/>
        <charset val="238"/>
      </rPr>
      <t xml:space="preserve">podlage AB temeljne plošče zunanjega jeklenega stopnišča </t>
    </r>
    <r>
      <rPr>
        <sz val="10"/>
        <rFont val="Arial Narrow"/>
        <family val="2"/>
      </rPr>
      <t xml:space="preserve"> z vsemi pomožnimi, pripravljalnimi in zaključnimi deli ter vsemi potrebnimi horizontalnimi in vertikalnimi transporti. Dela izvesti po navodilih proizvajalca, z vsemi pomožnimi deli ter vgradnim in zaključnim materialom, v sestavi:</t>
    </r>
  </si>
  <si>
    <t>Dobava in vgradnja geotekstila do 200g/m2, natezne trdnosti min 13.5 kN/m, tipa Polyfelt TS40 ali ekvivalentno. V postavki upoštevati potrebne preklope</t>
  </si>
  <si>
    <t>Dobava in vgradnja zmrzlinsko odpornega tampona 0/125 mm, debeline 30,00 cm, zbitosti min. 80 MPa</t>
  </si>
  <si>
    <t>Dobava in vgradnja podložnega betona C12/15, v nearmirane konstrukcije, prereza 0.20 m3/m2/m1</t>
  </si>
  <si>
    <t>Dobava in vgradnja TI iz XPS 500L plošč, debeline 5,00 cm (λmax=0,034 w/mk).</t>
  </si>
  <si>
    <t>Dobava in vgradnja hidroizolacijske membrane iz bele sintetične folije, na podlagi HDPE z dodanim nanosom, ki v kontaktu s svežim betonom zreagira v trajno elastično lepljiv spoj z visoko adhezijo, tipa Preprufe 300R Plus ali ekvivalentno</t>
  </si>
  <si>
    <t>hidroizolacijska membrana iz bele sintetične folije, na podlagi HDPE z dodanim nanosom, ki v kontaktu s svežim betonom zreagira v trajno elastično lepljiv spoj z visoko adhezijo, tipa Preprufe 300R Plus ali ekvivalentno</t>
  </si>
  <si>
    <t xml:space="preserve">Kompletna izdelava, dobava in montaža konzolne steklene ograje glavnega notranjega stopnišča v vhodni avli, točkovno konzolno vpetje z jeklenimi distančniki bele barve, kaljeno lepljeno steklo 2x10 mm - optiwhite, brez zgornjega profila, višina cca. 1,25 m, vključno z konzolnim varnostnim ročajem iz brušenega nerjavnega jekla, dimenzije fi 40 mm, skupaj s pritrdilnim materialom, z vsemi pomožnimi, pripravljalnimi in zaključnimi deli in odri ter vsemi potrebnimi horizontalnimi in vertikalnimi transporti. </t>
  </si>
  <si>
    <t>Pogonsko krmilni sistem: priključna enota 230V AC/24V, cevni pogonski motor 230V, električni priključek 230V, 50 Hz, 10A 3x 1,5 mm2, 230V, 50Hz, 16A, baterija, ki drži zaveso odprto v primeru izpada električne moči - pogon vezan na AJP</t>
  </si>
  <si>
    <t>V primeru požara se sistem zapre po principu gravitacije. Hitros zapiranja v primeru požara cca. 10 cm/s</t>
  </si>
  <si>
    <t xml:space="preserve">Kompletna izdelava, dobava in montaža vgradne požarne zavese. Zavesa izdelana iz negorljivih steklenih vlaken, ojačana za povečanje mehanske stabilnosti, požarne odpornosti EI60 pri temp. 1100°C, barva zavese RAL 7038. Vključno s pripadajočim pogonom in priključitvijo na interno električno omrežje skupaj s pritrdilnim materialom, z vsemi pomožnimi, pripravljalnimi in zaključnimi deli in odri ter vsemi potrebnimi horizontalnimi in vertikalnimi transporti. Zavesa se vgrajuje nad višino spuščenega stropa preko samostojne nosilne konstrukcije </t>
  </si>
  <si>
    <t>opozorilni sistem: zvočni in optični</t>
  </si>
  <si>
    <t>MOV - PZ1 4820x4500 mm</t>
  </si>
  <si>
    <t>MOV - PZ2 4820x4500 mm</t>
  </si>
  <si>
    <t>MOV - PZ3 4900x4500 mm</t>
  </si>
  <si>
    <t>MOV - PZ4 4900x4500 mm</t>
  </si>
  <si>
    <r>
      <t xml:space="preserve">Kompletna izdelava, dobava in montaža </t>
    </r>
    <r>
      <rPr>
        <u/>
        <sz val="10"/>
        <rFont val="Arial Narrow"/>
        <family val="2"/>
        <charset val="238"/>
      </rPr>
      <t xml:space="preserve">jeklene nosilne podkonstrukcije požarnih zaves </t>
    </r>
    <r>
      <rPr>
        <sz val="10"/>
        <rFont val="Arial Narrow"/>
        <family val="2"/>
      </rPr>
      <t xml:space="preserve"> - jekleni profil, S355 J2, z vsem potrebnim spojnim in pritrdilnim materialom. Obračun po kg vgrajenega materiala.  Vključno z vsemi pomožnimi, pripravljalnimi in zaključnimi deli ter  vsemi  potrebnimi horizontalnimi in vertikalnimi transporti. </t>
    </r>
  </si>
  <si>
    <t xml:space="preserve">Konstrukcija se nahaja na meji požarnega sektorja zato jer potrebno celotno nosilno konstrukcijo zaščititi z ognjeodpornim intumescentnim premazom na vodni osnovi (EN 13381-8) tipa Promapaint-SC3 oziroma Promapaint-SC4 ali ekvivalentno. Premaz mora zagotavljati požarno odpornost min. 60 min. Izvajalec pred izvedbo predloži ustrezne elaborat z definiranimi potrebnimi debelinami premaza za posamezne profile. </t>
  </si>
  <si>
    <t>požarna zavesa PZ1</t>
  </si>
  <si>
    <t>MOV - pravokotni škatlast profil 200/100/6 mm</t>
  </si>
  <si>
    <t>MOV - pravokotni škatlast profil 150/100/6 mm</t>
  </si>
  <si>
    <t>MOV - 2xL prrofil 200/100/10 mm</t>
  </si>
  <si>
    <t>požarna zavesa PZ2</t>
  </si>
  <si>
    <t>požarna zavesa PZ3</t>
  </si>
  <si>
    <t>požarna zavesa PZ4</t>
  </si>
  <si>
    <t>MOV - L prrofil 200/100/10 mm</t>
  </si>
  <si>
    <r>
      <t xml:space="preserve">Kompletna izdelava, dobava in montaža </t>
    </r>
    <r>
      <rPr>
        <u/>
        <sz val="10"/>
        <rFont val="Arial Narrow"/>
        <family val="2"/>
        <charset val="238"/>
      </rPr>
      <t xml:space="preserve">jeklene nosilne podkonstrukcije zapore stropa nad požarnimi zavesami </t>
    </r>
    <r>
      <rPr>
        <sz val="10"/>
        <rFont val="Arial Narrow"/>
        <family val="2"/>
      </rPr>
      <t xml:space="preserve"> - jekleni profil, S355 J2, z vsem potrebnim spojnim in pritrdilnim materialom. Obračun po kg vgrajenega materiala.  Vključno z vsemi pomožnimi, pripravljalnimi in zaključnimi deli ter  vsemi  potrebnimi horizontalnimi in vertikalnimi transporti. </t>
    </r>
  </si>
  <si>
    <t>MOV - kvadratni škatlast profil 60/60/5 mm</t>
  </si>
  <si>
    <t xml:space="preserve">Kompletna dobava materiala in izvedba oblaganja zapore podkonstrukcije požarnih zaves z OSB/3 ploščo 15,00 mm, z vsemi pomožnimi, pripravljalnimi in zaključnimi  deli ter vgradnim materialom, odri ter  vsemi  potrebnimi horizontalnimi in vertikalnimi transporti   </t>
  </si>
  <si>
    <t>Nabava,  dobava  in vgradnja toplotne izolacije med podkonstrukcijo požarnih zaves,  deb. d=6,00 cm, iz plošč kamene volne tipa KI NaturBoard Venti ali ekvivalentno, λmax = 0,035 W/mK, vključno z vsemi pomožnimi, pripravljalnimi in zaključnimi deli ter  vsemi  potrebnimi horizontalnimi in vertikalnimi transporti</t>
  </si>
  <si>
    <r>
      <t xml:space="preserve">Kompletna izdelava, dobava in montaža </t>
    </r>
    <r>
      <rPr>
        <u/>
        <sz val="10"/>
        <rFont val="Arial Narrow"/>
        <family val="2"/>
        <charset val="238"/>
      </rPr>
      <t xml:space="preserve">jeklene nosilne konstrukcije steklenega mosta preko odprte galerije </t>
    </r>
    <r>
      <rPr>
        <sz val="10"/>
        <rFont val="Arial Narrow"/>
        <family val="2"/>
      </rPr>
      <t xml:space="preserve"> - jekleni profil, S355 J2, z vsem potrebnim spojnim in pritrdilnim materialom. Obračun po kg vgrajenega materiala.  Vključno z vsemi pomožnimi, pripravljalnimi in zaključnimi deli ter  vsemi  potrebnimi horizontalnimi in vertikalnimi transporti. </t>
    </r>
  </si>
  <si>
    <t xml:space="preserve">Kompletna izdelava, dobava in montaža požarnega pohodnega lepljenega stekla REI60 HN5-10, 66 mm, s protidrsnim premazom na zgornji strani, skupaj s pritrdilnim in tesnilnim materialom, z vsemi pomožnimi, pripravljalnimi in zaključnimi deli in odri ter vsemi potrebnimi horizontalnimi in vertikalnimi transporti. </t>
  </si>
  <si>
    <t>MOV - požarno pohodno steklo REI60 HN5-10, 66 mm, dimenzije 982/1860 mm</t>
  </si>
  <si>
    <t>MOV - požarno pohodno steklo REI60 HN5-10, 66 mm, dimenzije 947/1860 mm</t>
  </si>
  <si>
    <t>B./</t>
  </si>
  <si>
    <t>B/1.0</t>
  </si>
  <si>
    <t>B1.1</t>
  </si>
  <si>
    <t xml:space="preserve">Kompletna dobava materiala in izdelava strehe, skupaj z vsemi pomožnimi, pripravljalnimi in zaključnimi deli in odri ter vsemi potrebnimi horizontalnimi in vertikalnimi transporti. </t>
  </si>
  <si>
    <t>Sestava strehe:</t>
  </si>
  <si>
    <t>B1.2</t>
  </si>
  <si>
    <t>B1.3</t>
  </si>
  <si>
    <t>B1.4</t>
  </si>
  <si>
    <t>B1.5</t>
  </si>
  <si>
    <t>B1.6</t>
  </si>
  <si>
    <t xml:space="preserve">Kompletna izvedba preboj ab atike in izvedba nerjavnega varnostnega preliva, notranji premera fi40 mm, skupaj z vsemi pomožnimi, pripravljalnimi in zaključnimi deli in odri ter vsemi potrebnimi horizontalnimi in vertikalnimi transporti. </t>
  </si>
  <si>
    <t>B1.7</t>
  </si>
  <si>
    <t>B1.8</t>
  </si>
  <si>
    <t>B1.9</t>
  </si>
  <si>
    <t>B1.10</t>
  </si>
  <si>
    <t>B1.11</t>
  </si>
  <si>
    <t>B1.12</t>
  </si>
  <si>
    <t>B1.13</t>
  </si>
  <si>
    <t>SKUPAJ KROVSKO KLEPARSKA DELA</t>
  </si>
  <si>
    <t xml:space="preserve"> - trde naklonske strešne plošče iz kamene volne, naklon 1,50 % (0,040 W/mK, min. 60 kPa, razred gorljivosti A1), tipa KI SmartRoof Top CTF1 ali ekvivalentno. Polaganje skladno s tehnološkim načrtom proizvajalca
</t>
  </si>
  <si>
    <t xml:space="preserve"> - Trde strešne plošče iz kamene volne, tipa KI SmartRoof Thermal ali ekvivalentno, debeline 20,00 cm (10,00 + 10,00 cm) (0,036 W/mK,  /min. 50 kPa, razred gorljivosti A1)</t>
  </si>
  <si>
    <t xml:space="preserve"> - Trde strešne plošče iz kamene volne, tipa KI SmartRoof Hard ali ekvivalentno, debeline 8,00 cm  (0,040 W/mK,  min. 90 kPa, razred gorljivosti A1)</t>
  </si>
  <si>
    <t xml:space="preserve"> - UV obstojna sintetična večplastna tesnilna folija  ojačana s poliestrom 0,20 cm, tipa Sarnafil TG 66-20 ali ekvivalentno</t>
  </si>
  <si>
    <t xml:space="preserve"> - ločilni sloj na osnovi poliestra (PES), tipa Sika S-Felt T-300 ali ekvivalentno. V postavki upoštevati preklope</t>
  </si>
  <si>
    <t xml:space="preserve"> - rečni prodec primeren za ravne strehe,16/32 mm 5,00 cm</t>
  </si>
  <si>
    <t>Trde strešne plošče iz kamene volne, tipa KI SmartRoof Thermal ali ekvivalentno, debeline 10,00 cm  (0,036 W/mK,  /min. 50 kPa, razred gorljivosti A1)</t>
  </si>
  <si>
    <t xml:space="preserve">Kompletna dobava materiala in izvedba vertikalne izolacije notranje strani atike, skupaj z vsemi pomožnimi, pripravljalnimi in zaključnimi deli in odri ter vsemi potrebnimi horizontalnimi in vertikalnimi transporti. </t>
  </si>
  <si>
    <t xml:space="preserve">Kompletna dobava materiala in izvedba zgornje izolacije  atike, skupaj z vsemi pomožnimi, pripravljalnimi in zaključnimi deli in odri ter vsemi potrebnimi horizontalnimi in vertikalnimi transporti. </t>
  </si>
  <si>
    <t>Trde XPS 300 plošče, debeline 10,00 cm  (λmax=0,036 w/mk)</t>
  </si>
  <si>
    <t xml:space="preserve">Kompletna dobava materiala in izvedba oblaganja vrha atike z OSB/3 ploščo 25,00 mm, kot podlaga za zaključno atično obrobo z vsemi pomožnimi, pripravljalnimi in zaključnimi  deli ter vgradnim materialom, odri ter  vsemi  potrebnimi horizontalnimi in vertikalnimi transporti   </t>
  </si>
  <si>
    <t>V ceni upoštevati ves pritrdilni in vezni material, vse do končne izvedbe in funkcionalne uporabnosti!</t>
  </si>
  <si>
    <t xml:space="preserve">Dobava in montaža varovalnega sistema za potrebe servisnega vzdrževanja na ravni strehi objekta. Montaža sistemske rešitve za ravno streho s TPO folijo in slojem prodca, izvedba po principu varovanja z balastno obtežbo (npr. prodec min. debeline 60 mm). Varovalni sistem kot npr. SAFETY PRO za zaščito pred padcem ali ekvivalentno. Skupaj z vsemi pomožnimi, pripravljalnimi in zaključnimi deli in odri ter vsemi potrebnimi horizontalnimi in vertikalnimi transporti. </t>
  </si>
  <si>
    <t xml:space="preserve">Dobava in montaža varovalnega sistema za potrebe servisnega vzdrževanja nadstreška nad atrijem. Montaža sistemske rešitve za jekeno konstrukcijo nadstreška s stekleno kritino, izvedba po principu varovanja z sidranjem v jekleno konstrukcijo. Varovalni sistem kot npr. SAFETY PRO za zaščito pred padcem ali ekvivalentno. Skupaj z vsemi pomožnimi, pripravljalnimi in zaključnimi deli in odri ter vsemi potrebnimi horizontalnimi in vertikalnimi transporti. </t>
  </si>
  <si>
    <t>Opis sistema:
Varovalni sistem kot npr. SAFETY PRO green Sec za zaščito pred padcem ali ekvivalentno, za 1+1 osebo, preizkušen v skladu s standardoma CEN/TS 16415:2012 in EN795:2012 z balastnim geotekstilom, vključno s kompozitno osnovno ploščo, ločenim konusnim delom za enostavno vzdrževanje in kasnejša popravila. Vsi kovinski sestavni deli so izdelani iz nerjavečega jekla, s kompletom vpenjalne točke kot samostojno sidrno točko ali s kompletom linijskega sidrišča kot linijski sistem z vpenjalnim drsnikom, ki omogoča prosto gibanje vzdolž vrvi iz nerjavečega jekla s 75 kg/m2 balastnega materiala v suhih razmerah, porazdeljenega po celotni površini geotekstila. Varovalni sistem je potrebno izdelati in vgraditi v skladu s projektirano razporeditvijo tehnološke opreme na strehi objekta ter smernicami in z tehničnim načrtom dobavitelja varovalnega sistema.</t>
  </si>
  <si>
    <t>Opis sistema:
Varovalni sistem kot npr. SAFETY PRO green Sec za zaščito pred padcem ali ekvivalentno, za 1+1 osebo, preizkušen v skladu s standardoma CEN/TS 16415:2012 in EN795:2012 z balastnim geotekstilom, vključno s kompozitno osnovno ploščo, ločenim konusnim delom za enostavno vzdrževanje in kasnejša popravila. Vsi kovinski sestavni deli so izdelani iz nerjavečega jekla, s kompletom vpenjalne točke kot samostojno sidrno točko ali s kompletom linijskega sidrišča kot linijski sistem z vpenjalnim drsnikom, ki omogoča prosto gibanje vzdolž vrvi iz nerjavečega jekla. Varovalni sistem je potrebno izdelati in vgraditi v skladu s projektirano razporeditvijo tehnološke opreme na strehi objekta ter smernicami in z tehničnim načrtom dobavitelja varovalnega sistema.</t>
  </si>
  <si>
    <t xml:space="preserve">Kompletna dobava materiala in izvedba zgornje izolacije  atike AB ograje atrija, skupaj z vsemi pomožnimi, pripravljalnimi in zaključnimi deli in odri ter vsemi potrebnimi horizontalnimi in vertikalnimi transporti. </t>
  </si>
  <si>
    <t xml:space="preserve">Kompletna dobava materiala in izvedba oblaganja vrha atike z OSB/3 ploščo 20,00 mm, kot podlaga za zaključno atično obrobo z vsemi pomožnimi, pripravljalnimi in zaključnimi  deli ter vgradnim materialom, odri ter  vsemi  potrebnimi horizontalnimi in vertikalnimi transporti   </t>
  </si>
  <si>
    <t xml:space="preserve">Kompletna dobava in montaža odkapne pločevine zaključne atične obrobe AB ograje atrija, iz pocinkane in barvane pločevine min. debeline 0,70 mm, RAL 9003 signal White, r.š. do 180 cm, z vso potrebno pripadajočo podkonstrukcijo (ni všteta v razvito širino), nevidno pritrjevanje, stikovanje posameznih pločevin se izvede z dvojnim pokončnim kleparskim zgibom, vidno kovičenje ni dovoljeno, skupaj z vsemi pomožnimi, pripravljalnimi in zaključnimi deli in odri ter vsemi potrebnimi horizontalnimi in vertikalnimi transporti. </t>
  </si>
  <si>
    <t xml:space="preserve">Kompletna dobava in montaža odkapne pločevine zaključne atične obrobe iz pocinkane in barvane pločevine, debeline min. 0,70 mm, RAL 9003 signal White, r.š. do 200 cm, z vso potrebno pripadajočo podkonstrukcijo (ni všteta v razvito širino), nevidno pritrjevanje, stikovanje posameznih pločevin se izvede z dvojnim pokončnim kleparskim zgibom, vidno kovičenje ni dovoljeno, skupaj z vsemi pomožnimi, pripravljalnimi in zaključnimi deli in odri ter vsemi potrebnimi horizontalnimi in vertikalnimi transporti. </t>
  </si>
  <si>
    <t xml:space="preserve">Kompletna dobava materiala in izdelava zelene strehe ob zunanjem AB stopnišču, skupaj z vsemi pomožnimi, pripravljalnimi in zaključnimi deli in odri ter vsemi potrebnimi horizontalnimi in vertikalnimi transporti. </t>
  </si>
  <si>
    <t>Trde XPS 300 plošče, debeline 4,00 cm  (λmax=0,035 w/mk)</t>
  </si>
  <si>
    <t xml:space="preserve"> -Trde XPS 300 plošče, debeline 10,00 cm  (λmax=0,035 w/mk)
</t>
  </si>
  <si>
    <t>Sistem ekstenzivne zelene ravne strehe tipa Urbanscape ali ekvivalentno, v sestavi:</t>
  </si>
  <si>
    <t>Protikoreninska membrana tipa Urbanscape Geotextile ali ekvivlanetno</t>
  </si>
  <si>
    <t>Predhodno vzgojena vegetacijska preproga tipa Urbanscape Sedum - mix ali ekvivalentno, 4,00 cm</t>
  </si>
  <si>
    <t>Večnamenski rastni medij tipa Urbanscape Green Roll ali ekvivalentno, 4,00 cm</t>
  </si>
  <si>
    <t>Drenažni sloj z zalogovnikom tipa Urbanscape Drainage ali ekvivalentno, 4,00 cm</t>
  </si>
  <si>
    <t>B7.7</t>
  </si>
  <si>
    <t>A6.29</t>
  </si>
  <si>
    <t xml:space="preserve">Kompletna dobava materiala in izdelava strehe nad sušilnico biomase, skupaj z vsemi pomožnimi, pripravljalnimi in zaključnimi deli in odri ter vsemi potrebnimi horizontalnimi in vertikalnimi transporti. </t>
  </si>
  <si>
    <t xml:space="preserve"> - Trde strešne plošče iz kamene volne, tipa KI SmartRoof Thermal ali ekvivalentno, debeline 10,00 cm  (0,036 W/mK,  /min. 50 kPa, razred gorljivosti A1)</t>
  </si>
  <si>
    <t xml:space="preserve"> - Trde strešne plošče iz kamene volne, tipa KI SmartRoof Hard ali ekvivalentno, debeline 5,00 cm  (0,040 W/mK,  min. 90 kPa, razred gorljivosti A1)</t>
  </si>
  <si>
    <t xml:space="preserve">Kompletna dobava materiala in izdelava izolacije tovornega dvigalnega jaška , skupaj z vsemi pomožnimi, pripravljalnimi in zaključnimi deli in odri ter vsemi potrebnimi horizontalnimi in vertikalnimi transporti. </t>
  </si>
  <si>
    <t xml:space="preserve"> -Trde XPS 300 plošče, debeline 5,00 cm  (λmax=0,035 w/mk)
</t>
  </si>
  <si>
    <t xml:space="preserve">Dobava in vgradnja horizontalnega žleba na robu nadstrešnice uvozne klančine in pocinkane in barvne pločevine RAL 9003 signal white, polkrožni žleb premera 16,00 cm, skupaj konzolnimi nosilci in z vsemi pomožnimi, pripravljalnimi in zaključnimi deli in odri ter vsemi potrebnimi horizontalnimi in vertikalnimi transporti. </t>
  </si>
  <si>
    <t>B1.14</t>
  </si>
  <si>
    <r>
      <t>►</t>
    </r>
    <r>
      <rPr>
        <i/>
        <sz val="8"/>
        <color indexed="8"/>
        <rFont val="Arial Narrow"/>
        <family val="2"/>
        <charset val="238"/>
      </rPr>
      <t>AB stena (zajeto pri betonskih delih)</t>
    </r>
  </si>
  <si>
    <t>Kompletna dobava materiala in izdelava izolacije in fasade notranjih sten (notranja stena proti klančini), z vsemi pomožnimi, pripravljalnimi in zaključnimi deli in odri ter vsemi potrebnimi horizontalnimi in vertikalnimi transporti. V postavki zajeti vse potrebne razreze in izdelavo odprtin za vgradnjo elektro in strojnih elementov</t>
  </si>
  <si>
    <t>SKUPAJ STAVBNO POHIŠTVO</t>
  </si>
  <si>
    <t>B4.50</t>
  </si>
  <si>
    <t>B4.49</t>
  </si>
  <si>
    <t>B4.48</t>
  </si>
  <si>
    <t>B4.47</t>
  </si>
  <si>
    <t>B4.46</t>
  </si>
  <si>
    <t>B4.45</t>
  </si>
  <si>
    <t>B4.44</t>
  </si>
  <si>
    <t>B4.43</t>
  </si>
  <si>
    <t>B4.42</t>
  </si>
  <si>
    <t>B4.41</t>
  </si>
  <si>
    <t>B4.40</t>
  </si>
  <si>
    <t>B4.39</t>
  </si>
  <si>
    <t>B4.38</t>
  </si>
  <si>
    <t>B4.37</t>
  </si>
  <si>
    <t>STEKLENE STENE</t>
  </si>
  <si>
    <t>dim (cm) 120/210</t>
  </si>
  <si>
    <t>B4.36</t>
  </si>
  <si>
    <t>dim (cm) 81/210</t>
  </si>
  <si>
    <t>B4.35</t>
  </si>
  <si>
    <t>dim (cm) 110/210</t>
  </si>
  <si>
    <t>B4.34</t>
  </si>
  <si>
    <t>B4.33</t>
  </si>
  <si>
    <t>dim (cm) 91/210</t>
  </si>
  <si>
    <t>B4.32</t>
  </si>
  <si>
    <t>B4.31</t>
  </si>
  <si>
    <t>B4.30</t>
  </si>
  <si>
    <t>B4.29</t>
  </si>
  <si>
    <t>B4.28</t>
  </si>
  <si>
    <t>vrata PV8</t>
  </si>
  <si>
    <t>B4.27</t>
  </si>
  <si>
    <t>vrata PV7</t>
  </si>
  <si>
    <t>B4.26</t>
  </si>
  <si>
    <t>vrata PV6</t>
  </si>
  <si>
    <t>B4.25</t>
  </si>
  <si>
    <t>B4.24</t>
  </si>
  <si>
    <t>B4.23</t>
  </si>
  <si>
    <t>dim (cm) 71/210</t>
  </si>
  <si>
    <t>B4.22</t>
  </si>
  <si>
    <t>B4.21</t>
  </si>
  <si>
    <t>B4.20</t>
  </si>
  <si>
    <t>B4.19</t>
  </si>
  <si>
    <t>B4.18</t>
  </si>
  <si>
    <t>B4.17</t>
  </si>
  <si>
    <t>B4.16</t>
  </si>
  <si>
    <t>B4.15</t>
  </si>
  <si>
    <t>B4.14</t>
  </si>
  <si>
    <t>B4.13</t>
  </si>
  <si>
    <t>B4.12</t>
  </si>
  <si>
    <t>B4.11</t>
  </si>
  <si>
    <t>B4.10</t>
  </si>
  <si>
    <t>B4.9</t>
  </si>
  <si>
    <t>B4.8</t>
  </si>
  <si>
    <t>B4.7</t>
  </si>
  <si>
    <t>B4.6</t>
  </si>
  <si>
    <t>B4.5</t>
  </si>
  <si>
    <t>VRATA</t>
  </si>
  <si>
    <t>B4.4</t>
  </si>
  <si>
    <t>B4.3</t>
  </si>
  <si>
    <t>B4.2</t>
  </si>
  <si>
    <t>B4.1</t>
  </si>
  <si>
    <t>OKNA</t>
  </si>
  <si>
    <t>B/4.0</t>
  </si>
  <si>
    <t>Izdelava, dobava in montaža ALU in PVC elementov stavbnega pohištva.
Pri izvedbi upoštevati vse veljavne standarde in predpise ter gradbeno fizikalne zahteve po elaboratu gradbene fizike za navedeni projekt:
- PURES 2022
- Pravilnik o zaščiti stavb pred vlago
- Pravilnik o bistvenih zahtevah za gradbene objekte, ki jih je treba upoštevati pri določitvi lastnosti  gradbenih proizvodov
- Pravilnik o potrjevanju skladnosti in označevanju  gradbenih proizvodov
- Zakon o gradbenih proizvodih
- Ostali zakoni, pravilniki, smernice na katere se odgovorni projektant sklicuje v PZI projektu
Vsi elementi stavbnega pohištva morajo biti opremljeni s CE oznako ali Slovenskim tehničnim soglasjem ali drugo ustrezno veljavno listino.
Izvajalec alu-steklarskih del je dolžan pred pričetkom izvajanja del opraviti statično kontrolo profilov na dopustne upogibne deformacije profilov (v smislu zagotavljanja funkcionalnosti elementov) in sicer glede na predvidene snežne in vetrne obtežbe na lokaciji vgradnje elementov po SIST EN 1991-1-3 in SIST EN 1991-1-4 in glede na morebitne horizontalne dinamične obremenitve (koristne obtežbe) po SIST EN 1991-1-1 in EN 13380:2015-07. Skupaj z izbranim dobaviteljem profilov in odgovornim projektantom se nato določi ustrezen profil, ki statično in oblikovno ustreza zahtevam.
Prav tako je potrebno glede na vse predvidene obremenitve elementov opraviti statično kontrolo vseh pritrdilnih elementov - konzole, vijaki in morebitni ostali elementi ter na osnovi izračuna statike določiti potrebne debeline stekel.
Pred začetkom izvajanja del mora izvajalec projektantu v potrditev dostaviti delavniško dokumentacijo iz katere so razvidni predvideni sistemi za izvedbo posameznih elementov, detajli montaže teh elementov, izpolnjevanje statičnih zahtev glede na predvidene obremenitve teh elementov in ostale morebitne specifične zahteve za posamezni element.
Predvideni sistemi za izvedbo elementov stavbnega pohištva skupaj s sistemskimi lastnostmi so navedeni v nadaljevanju.</t>
  </si>
  <si>
    <t>Splošne gradbeno - fizikalne zahteve za zunanje elemente stavbnega pohištva:
- montaža po RAL smernicah montaže
- zahtevane karakteristike za posamezne sklope/družine elementov so navedene spodaj
- zahteve lahko odstopajo pri posameznih elementih zaradi posebnih projektnih pogojev (npr. varnostne in protipožarne zahteve, spomeniško varstvo) ali zaradi posebnih tehničnih rešitev, vendar mora biti v tem primeru uporabljeno zadnje stanje gradbene tehnike in tehnologija z najvišjo možno učinkovitostjo; vnaprej znana odstopanja so zabeležena pri posameznih elementih</t>
  </si>
  <si>
    <t>Zunanja zasteklitev - PV paneli je iz sistema Schüco AOC 75 ST
Nadgradna toplotno izolirana konstrukcija SCHÜCO AOC 75 na jekleni podkonstrukciji za fasadne zasteklitve.
Vidna širina  znotraj in zunaj je  75 mm.
Pritrditev osnovnega profila na pokonstrukcujo je izvedena s točkovnim varjenjem ali posebnimi tipskimi sorniki.
Zasteklitev z horizontalnimi profili, vertikalno ni profila. Med stekli fuga 20 mm. Stekla zaključena z robnimi profili tipa Schueco 527420 (20,00 mm). Skupna debelina steklenih PV panelov je 17,52 mm.</t>
  </si>
  <si>
    <t>Dimenzije in delitev:
- po shemi iz PZI projekta</t>
  </si>
  <si>
    <t xml:space="preserve">Zasteklitev netransparentna polja (parapeti):
- steklo panel v sestavi: emajlirano steklo, toplotna izolacija, alu pločevina 2 mm
- toplotna izolacija v celotni globini osnovne konstrukcije fasade
- alu pločevina min 2 mm </t>
  </si>
  <si>
    <t>Ostalo:
- tesnjenje po RAL smernicah motaže po obodu
- skupaj z vsem potrebnim montažnim, pritrdilnim in tesnilnim materialom</t>
  </si>
  <si>
    <t>Sistem zunanje zasteklitve tipa Schüco FWS 50.SI ali ekvivalentno</t>
  </si>
  <si>
    <t>Samonosilna, toplotno izolirana fasadna konstrukcija iz stebrov in prečk. Vidna širina stebrov in prečk znaša 50 mm.
Osnovni profili pravokotne oblike, globina po statičnih zahtevah - vertikale od 50 do 250 mm, horizontale od 6 do 255 mm. Posebna izvedba profilov za elemente, kjer je potreben razvod kablov po konstrukciji s kanalom na notranji strani za razvod instalacij - E profili; globina E vertikal 105 in 125 mm, globina E horizontal 110 in 130 mm; za ostale globine je na voljo poseben adaprer profil za razvod kablov, ki se ga dodatno montira na notranji strani konstrukcije. Na voljo so sistemski alu in jekleni vstavni profili za povečanje vzrajnostnega momenta profilov. 
Oblika in globina pokrivnih profilov po katalogu.
Sistemski PVC adapter profili za izvedbo priključkov na ostale gradbene konstrukcije.
Konstrukcija v  izvedbi SI - visokoizolativni sistem (SI - Super Insulation), ki omogoča faktor toplotne prevodnosti konstrukcije Uf do 0,7 W/m²K (z upoštevanjem faktorja vijačnih zvez) - SI izolator posebne oblike za preprečevanje kroženja zraka v steklitvenem prostoru, steklitvena letvica v PVC ali ALU izvedbi z reflektivno površino na notranji strani za zmanjšanje toplotnih izgub zaradi radiacije. Možna je vgradnja stekel in izolacijskih polnil do debeline 86 mm in teže do 910 kg. Sistem je certificiran za 'pasivno' gradnjo pri Passivhaus Institut Darmstadt.
Zaključki na gradbeni element morajo biti izvedeni po RAL smernicah montaže - znotraj paronepropustni, zunaj paropropustni, vodotesni.</t>
  </si>
  <si>
    <t>Barva profilov:
- elektrostatično prašno barvano
- RAL po shemi stavbnega pohištva</t>
  </si>
  <si>
    <t>Dvojna fasada_južne sejne sobe tipa Schüco FWS 50 ali ekvivalentno</t>
  </si>
  <si>
    <t>Notranja zasteklitev:
- troslojno steklo, Ug = 0,5 W/m2K,  g &gt; 0,5 
- TGI distančnik stekla
- skupna toplotna prevodnost okna Ucw ≤ 0,85 W/m2K 
- varnostna zasteklitev
    - vsa nezaščitena stekla, ki segajo pod koto 1m od končanega tlaka
    - zaščita pred poškodbami ob razbitju pri naletu ali
    - zaščita pred padcem v globino
    - steklo kaljeno in/ali lepljeno
- debelino in obdelavo posameznih stekel v sestavi določi izvajalec skupaj z izbranim dobaviteljem stekla glede na dimenzije, lokacijo vgradnje, zahteve glede varnosti in zahteve glede zvočne izolativnosti</t>
  </si>
  <si>
    <t>Notranja zasteklitev:
- troslojno steklo, Ug = 0,5 W/m2K,  g &gt; 0,35 (vhodni portal jug), g &gt; 0,50 (ostalo) 
- TGI distančnik stekla
- skupna toplotna prevodnost okna Ucw ≤ 0,85 W/m2K 
- varnostna zasteklitev
    - vsa nezaščitena stekla, ki segajo pod koto 1m od končanega tlaka
    - zaščita pred poškodbami ob razbitju pri naletu ali
    - zaščita pred padcem v globino
    - steklo kaljeno in/ali lepljeno
- debelino in obdelavo posameznih stekel v sestavi določi izvajalec skupaj z izbranim dobaviteljem stekla glede na dimenzije, lokacijo vgradnje, zahteve glede varnosti in zahteve glede zvočne izolativnosti</t>
  </si>
  <si>
    <t>Oprema (vrata):
- vrata Schüco ADS 75 HD. HI, kot vstavni element</t>
  </si>
  <si>
    <t>Ostalo:
- sistemski PVC adapter profili po obodu
- tesnjenje po RAL smernicah motaže po obodu
- skupaj z vsem potrebnim montažnim, pritrdilnim in tesnilnim materialom</t>
  </si>
  <si>
    <t>Fasadna vrata tipa SCHÜCO ADS 75 HD. HI ali ekvivalentno</t>
  </si>
  <si>
    <t>Visoko toplotno izolirani sistem za vrata s 75 mm osnovne gradbene globine za navznoter in navzven odpirajoča enokrilna in dvokrilna vrata za velike obremenitve (HD = Heavy Duty). 
Zunaj in znotraj je konstrukcija površinsko poravnana (podboj in krilo) in opremljena z dvema prepirnima tesniloma. Opcija pri navznoter odpirajočih vratih - krilo na notranji strani 10 mm zamaknjeno nad okvir in opremljno s tremi pripirnimi tesnili. Na obeh straneh se v običajni izvedbi sistema pojavi 5 mm neprekinjena senčna fuga, pri dvokrilnih panik vratih pa je ta fuga na notranji strani široka 11 mm.
Sistem je namenjen za vstavljanje steklenih polnil, alu izolacijskih polnil, pri uporabi posebnega profila za krilo pa tudi enostranskih in obojestranskih prektivnih polnil. Sistem omogoča zvedbo stranskih svetlob in nadsvetlob ter integracijo v Schüco fasadne sisteme.
Izolacijske letvice so za povišano izolacijo opremljene s penastim izolacijskim materialom. Profili za krila so opremljeni z deljenimi veznimi izolacijskimi letvicami za preprečitev bi-metal efekta.
Vsi vogalni in T-spojniki so opremljeni z veznimi elementi, ki z svojo labirintno strukturo omogočajo kontrolirano razporeditev lepila. Spoji so na stikih opremljeni še s posebnimi tesnilnimi elementi oz. z ustreznim kotnikom. 
Zatesnitev T-spojev se izvede s sistemskimi tesnilnimi blazinicami in trajno elastičnim tesnilnim materialom v področju stičnih tesnilnih elementov labirintne oblike.
Uporaba sistemskega Schüco okovja omogoča izvedbo do max. višina krila 3000 mm, max. širina krila 1400 mm. in max. teža krila 200 kg.
Sistem certificiran tudi za evakuacijske in panik izhode po EN 179 in EN 1125.
Zaključki na gradbeni element morajo biti izvedeni po RAL smernicah montaže - znotraj paronepropustni, zunaj paropropustni, vodotesni.</t>
  </si>
  <si>
    <t>Zasteklitev:
- sončno zaščitno steklo, Ug = 0,5 W/m2K, g = 0,35
- TGI distančnik stekla
- varnostna zasteklitev
    - vsa nezaščitena stekla, ki segajo pod koto 1m od končanega tlaka
    - zaščita pred poškodbami ob razbitju pri naletu 
    - steklo kaljeno in/ali lepljeno
- debelino in obdelavo posameznih stekel v sestavi določi izvajalec skupaj z izbranim dobaviteljem stekla glede na dimenzije, lokacijo vgradnje, zahteve glede varnosti in zahteve glede zvočne izolativnosti</t>
  </si>
  <si>
    <t>Oprema vrat:
Vratna krila so opremljena s sistemskim okovjem, valjčni tečaji, cilindrični vložek, samozapiralo. Vse kljuke, ročaji po izbiri projektanta iz Schüco asortimana. Krila so lahko opremljena z »anti-panik« okovjem po EN179 ali EN1125 standardu; z različnimi panik funkcijami v primeru evakuacijskih vrat, ali z elektro odklepom - po zahtevi.</t>
  </si>
  <si>
    <t>Ostalo:
- sistemski PVC adapter profili 
- tesnjenje po RAL smernicah motaže po obodu
- skupaj z vsem potrebnim montažnim, pritrdilnim in tesnilnim materialom</t>
  </si>
  <si>
    <t>Fasadna okna tipa SCHÜCO AWS 75 WF.SI+ ali ekvivalentno</t>
  </si>
  <si>
    <t>Visoko toplotno izoliran sistem za fiksne zasteklitve ter enokrilna okna; izvedba v varianti 'Window Facade' z ozkimi poglednimi širinami (osnova 50mm) v izgledu fasadne zasteklitve; SI (Super Insulation); osnovna globina podboja 75 mm, globina krila 85 mm.
Poliamidne ali politermitne toplotno-izolacijske letvice ločujejo zunanji in notranji alu profil, prostor v coni toplotno-izolacijskih letvic je zapolnjeno s penastim jedrom. Priključek srednjega tesnila na izolacijsko letvico v področju izolacijske cone je izveden z zatičem.
Steklitvena tesnila fiksnih zasteklitev z dodatnimi zavihki, ki preprečujejo kroženje zraka v steklitvenem utoru. Utor za steklo fiksnih zasteklitev je izoliran s posebnimi sistemskimi profili iz penaste mase, ki obdajajo zunanji rob izolacijskega stekla. Prezračevanje tega roba je izvedeno in zagotovljeno z utori po dolžini izolacijskega profila in z uporabo posebnih sistemskih podložk. Okenska krila v t.i. blok izvedbi - skrito okensko krilo. Zunanje pokrivne letvice, oblike in dimenzij kot pri fasadnem sistemu Schüco FWS 50. Morebitne potrebne statične ojačitve v prostoru. Možnost izvedbe skritih utorov za drenažo kondenčne vode in prezračevanje sistema. Sistemski PVC 'basis' profil na parapetu ali v tlaku za priklop na podlogo elementa brez toplotnih mostov.
Odpiranja 
- Schüco SimplySmart AvanTec ročno sistemsko nevidno okovje; odpiranja na krilo, na ventus ali kombinirano odpiranje
Zaključki na gradbeni element morajo biti izvedeni po RAL smernicah montaže - znotraj paronepropustni, zunaj paropropustni, vodotesni.</t>
  </si>
  <si>
    <t>Oprema (okna):
- kombinirano odpiranje po vertikalni in horizontalni osi
- okovje po sistemu Schüco AvanTec SimplySmart (skrito okovje)
- kljuka sistemska Schüco ALU / INOX, barva 'natur'</t>
  </si>
  <si>
    <t>Senčila:
- zunanji screen rolo po izbiri projektanta</t>
  </si>
  <si>
    <t>Polica notri:
- PVC polica širine X mm s sistemskimi zaključnimi elementi
- barva X</t>
  </si>
  <si>
    <t>Polica zunaj pritličje/medetaža:
- sistemski detajl okenske špalete dobavitelja alu obešene fasade tipa Trimo qbiss One
- barva Seren Gold                                                                                                                                 Polica zunaj nadstropje:
- alu ekstrudirana polica širine X mm s sistemskimi zaključnimi elementi
- barva RAL 9003</t>
  </si>
  <si>
    <t>Ostalo:
- sistemski PVC adapter profili na parapetu
- tesnjenje po RAL smernicah motaže po obodu
- skupaj z vsem potrebnim montažnim, pritrdilnim in tesnilnim materialom</t>
  </si>
  <si>
    <t>ALU protipožarna vrata in steklene stene tipa Schüco ADS 80 FR 60</t>
  </si>
  <si>
    <t>Sistem alu profilacije za požarne nenosilne konstrukcije steklenih ali polnih vrat in fiksnih steklenih sten z zahtevami za požarno odpornost EI 60 -   najmanj 60 minut morajo preprečiti prehod ognja, omejiti prehod dima, omejiti prehod toplote in s tem preprečiti dvig temperature v prostoru, ki meji na prostor, kjer je požar (v povprečju na 140 K, na nekaterih mestih do  max. 180 K); medtem, ko se temperatura v prostoru s požarom lahko dvigne na 850˚C, mora biti na drugi strani omogočen nemoten prehod ljudi iz same zgradbe. 
Za vgradnjo na zunanje ali notranje meje požarnih sektorjev.
Petkomorni alu profili s prekinjenim toplotnim mostom.Večnamenski utor za pritrditev okovja (ključavnice, varnostni zatiči, pritrdilna sidra, cilindrični tečaji). Dovoljena je le uporaba okovja in stekel ter polnih skladnih s STS 10/0030.
Sistem certificiran tudi za evakuacijske in panik izhode po EN 179 in EN 1125.
Globina profilacije znaša 80 mm. Vratna konstrukcija je med podbojem in krilom površinsko poravnana. 
Maksimala velikost vratnih kril (v skladi s STS:
- enokrilna vrata 1440 x 2500 mm
- dvokrilna vrata 1440* x 2500 mm (* ... posamezno krilo)
Površinska zaščita profilov je lahko izvedena s klasičnim lakiranjem ali prašnim barvanjem po RAL barvni karti - po zahtevah arhitekta.
Izvedba, oprema in montaža elementov mora biti izvedena v skladu z zahtevami STS (Slovenskega tehničnega soglasja) za ta sistem. Vsi stranski zaključki iz pločevine, kakor tudi vsi spoji in obrobe, morajo biti v skladu s požarno - gradbeno - fizikalnimi zahtevami iz STS.</t>
  </si>
  <si>
    <t>Schüco ADS 80 FR 60 - testi in standardi
Požarna odpornost po EN 13501-2 - EI160/ EI260 
Funkcija samozapiranja po EN 14600 - C5 
Dimnotesnost po EN 1634-3 - razred Sm 
Protivlomni razred po EN 1627-3 - do RC3</t>
  </si>
  <si>
    <t>Zasteklitev:
- steklo EI60 v skladu s STS</t>
  </si>
  <si>
    <t xml:space="preserve">Nasadila:
- sistemska Schüco cilndrična </t>
  </si>
  <si>
    <t>Okovje:
- Okovje vrat je sistemsko – požarno - po izboru glede na zahteve v objektu. Lahko je opremljeno z okovjem za izhod v paniki po EN179 ali EN1125 standardu; z različnimi funkcijami v primeru evakuacijskih vrat, ali z elektro odklepom - po zahtevi iz požarnega elaborata.</t>
  </si>
  <si>
    <t>Zapiralo:
- integrirano samozapiralo tipa Geze Boxer ali ekvivalentno (v skladu s STS)</t>
  </si>
  <si>
    <t>Izvedba praga:
- spodnji zaključek vrat mora biti opremljen z avtomatskim tesnilom, ki se med procesom zapiranja samodejno spusti.</t>
  </si>
  <si>
    <t>Ostalo:
- X
- skupaj z vsem potrebnim montažnim in tesnilnim materialom
- izvedba po detajlih iz PZI projekta</t>
  </si>
  <si>
    <t>ALU protipožarna fasada Schüco FW 50+ FR60</t>
  </si>
  <si>
    <t>Toplotno izoliran požarni sistem razreda EI 60 za izdelavo fasadnih sten z zahtevami:
- 	najmanj 60 minut morajo preprečiti prehod ognja
- 	najmanj 60 minut morajo omejiti prehod dima
- 	najmanj 60 minut morajo omejiti prehod toplote in s tem preprečiti dvig temperature, ki meji na prostor, kjer je požar (v povprečju max. 140° K, na nekaterih mestih do max. 180° K).
EI konstrukcije loči od E konstrukcij zgolj zadnji kriterij, kar pa je bistveno. Medtem, ko se temperatura v prostoru s požarom dvigne na 850° C, je na drugi strani omogočen nemoten prehod ljudi. To pa konstrukcije E ne omogočajo.
Vidna širina stebrov in prečk znaša 50 mm. 
Globina profilov se določa po statičnih zahtevah. Vertikale od 105 do 150 mm, horizontale od 105 do 130 mm. 
Stebri in prečke so na zunanji strani pokriti s pokrivnim profilom po izbiri projektanta.
Vse zatesnitve stekel in vstavnih elementov morajo biti izvedene z EPDM tesnili.
Kontroliran odvod kondenčne vode.
Fasada je kompatibilna s standardno fasado FW 50+.
V fasado je možna vgradnja požarnih vrat Schüco ADS 80 FR 60.
Omogočeno je vstavljanje različnih debelin oz. tipov požarnih stekel ter ustreznih požarnih polnil.
Sistem je primeren za zunanje in notranje požarne zasteklitve.
-	sistem je preizkušen po evropskih normativih (EN)</t>
  </si>
  <si>
    <t>Zasteklitev:
- dvoslojno izolativno steklo EI 60 iz karaloga
- maksimalna dimenzija stekla 1400 x 3000 mm (SchücoFlam 60 ISO C)</t>
  </si>
  <si>
    <t>Ostalo:
- skupaj z vsem potrebnim montažnim in tesnilnim materialom
- izvedba po detajlih iz PZI projekta</t>
  </si>
  <si>
    <t>Sistem notranjih predelnih sten tipa Autmind Double Glass Solution ali ekvivalentno</t>
  </si>
  <si>
    <t xml:space="preserve">Autmind je sistem alu minimalnih profilov, za izdelavo notranjih predelnih sten primernih za pisarne ali bivalne prostore. Je prilagodljiv sistem, ki omogoča: 
•	Več različnih vrst vrat (v celoti steklena, z ozkim profilom krila, s širokim profilom krila) 
•	Uporabo stekla ali melaminskega panela  
•	Tehnični modul ob vratih za elektroinštalacije 
•	Eno krilna ali dvokrilna klasična ali drsna vrata 
•	Možnost vogalnih stikov brez alu profilov ali z alu profili 
Sistem Autmind omogoča maksimalni prehod svetlobe in minimalistični izgled pisarniških ali bivalnih prostorov. Obstaja več različnih sistemov: Slim Solutions, Glass Solutions, Double Glass Solutions in Double Glass Screen Partition </t>
  </si>
  <si>
    <t>Sistem notranjih alu vratnih objemnih podobjev tipa ALU-K 50PI ali ekvivalentno</t>
  </si>
  <si>
    <t>DETAJLNI OPIS POSAMEZNIH ELEMENTOV JE NAVEDEN V SHEMAH STAVBNEGA POHIŠTVA</t>
  </si>
  <si>
    <t xml:space="preserve">Kompletna izdelava, dobava in montaža </t>
  </si>
  <si>
    <t>okno OKtp1</t>
  </si>
  <si>
    <t>dim (cm) 100/150</t>
  </si>
  <si>
    <t>okno OP1</t>
  </si>
  <si>
    <t>dim (cm) 585/120</t>
  </si>
  <si>
    <t>okno OP2</t>
  </si>
  <si>
    <t>dim (cm) 187/120</t>
  </si>
  <si>
    <t>okno OMe1</t>
  </si>
  <si>
    <t>dim (cm) 890/238</t>
  </si>
  <si>
    <t>okno OMe2</t>
  </si>
  <si>
    <t>okno OMe3</t>
  </si>
  <si>
    <t>dim (cm) 755/238</t>
  </si>
  <si>
    <t>okno OMe4</t>
  </si>
  <si>
    <t>dim (cm) 705/238</t>
  </si>
  <si>
    <t>okno OMe5</t>
  </si>
  <si>
    <t>dim (cm) 790/238</t>
  </si>
  <si>
    <t>okno OMe6</t>
  </si>
  <si>
    <t>dim (cm) 715/238</t>
  </si>
  <si>
    <t>okno OMe7</t>
  </si>
  <si>
    <t>dim (cm) 820/238</t>
  </si>
  <si>
    <t>okno OMe8</t>
  </si>
  <si>
    <t>dim (cm) 560/238</t>
  </si>
  <si>
    <t>okno OMe9</t>
  </si>
  <si>
    <t>dim (cm) 615/238</t>
  </si>
  <si>
    <t>okno OMe10</t>
  </si>
  <si>
    <t>dim (cm) 830/238</t>
  </si>
  <si>
    <t>okno OMe11</t>
  </si>
  <si>
    <t>dim (cm) 710/238</t>
  </si>
  <si>
    <t>okno OMe12</t>
  </si>
  <si>
    <t>okno OMe13</t>
  </si>
  <si>
    <t>okno OMe14</t>
  </si>
  <si>
    <t>okno OMe15</t>
  </si>
  <si>
    <t>dim (cm) 895/238</t>
  </si>
  <si>
    <t>okno OMe16</t>
  </si>
  <si>
    <t>okno ON1</t>
  </si>
  <si>
    <t>dim (cm) 500/220</t>
  </si>
  <si>
    <t>okno ON2</t>
  </si>
  <si>
    <t>okno ON3</t>
  </si>
  <si>
    <t>okno ON4</t>
  </si>
  <si>
    <t>dim (cm) 715/220</t>
  </si>
  <si>
    <t>okno ON5</t>
  </si>
  <si>
    <t>dim (cm) 870/220</t>
  </si>
  <si>
    <t>okno ON6</t>
  </si>
  <si>
    <t>dim (cm) 610/220</t>
  </si>
  <si>
    <t>okno ON7</t>
  </si>
  <si>
    <t>dim (cm) 665/220</t>
  </si>
  <si>
    <t>okno ON8</t>
  </si>
  <si>
    <t>okno ON9</t>
  </si>
  <si>
    <t>dim (cm) 720/220</t>
  </si>
  <si>
    <t>okno ON10</t>
  </si>
  <si>
    <t>dim (cm) 1490/220</t>
  </si>
  <si>
    <t>okno ON11</t>
  </si>
  <si>
    <t>dim (cm) 1235/220</t>
  </si>
  <si>
    <t>element PFS1</t>
  </si>
  <si>
    <t>dim (cm) 1210/750</t>
  </si>
  <si>
    <t>element PFS2</t>
  </si>
  <si>
    <t>dim (cm) 710/240</t>
  </si>
  <si>
    <t>element PFS3</t>
  </si>
  <si>
    <t>dim (cm) 340/240</t>
  </si>
  <si>
    <t>element PFS4</t>
  </si>
  <si>
    <t>dim (cm) 345/240</t>
  </si>
  <si>
    <t>element MFS1</t>
  </si>
  <si>
    <t>dim (cm) 170/240</t>
  </si>
  <si>
    <t>element MFS1b</t>
  </si>
  <si>
    <t>dim (cm) 425/300</t>
  </si>
  <si>
    <t>element MFS1c</t>
  </si>
  <si>
    <t>dim (cm) 250/300</t>
  </si>
  <si>
    <t>element MFS1d</t>
  </si>
  <si>
    <t>dim (cm) 140/300</t>
  </si>
  <si>
    <t>element MFS2</t>
  </si>
  <si>
    <t>element MFS2c</t>
  </si>
  <si>
    <t>dim (cm) 1075/300</t>
  </si>
  <si>
    <t>element MFS2d</t>
  </si>
  <si>
    <t>dim (cm) 185/300</t>
  </si>
  <si>
    <t>dim (cm) 145/300</t>
  </si>
  <si>
    <t>element MFS2e</t>
  </si>
  <si>
    <t>element MFS3</t>
  </si>
  <si>
    <t>dim (cm) 695/280</t>
  </si>
  <si>
    <t>element MFS4</t>
  </si>
  <si>
    <t>element MFS5a</t>
  </si>
  <si>
    <t>dim (cm) 750/280</t>
  </si>
  <si>
    <t>B4.51</t>
  </si>
  <si>
    <t>element MFS6</t>
  </si>
  <si>
    <t>dim (cm) 1295/280</t>
  </si>
  <si>
    <t>B4.52</t>
  </si>
  <si>
    <t>element MFS7</t>
  </si>
  <si>
    <t>dim (cm) 615+285/300</t>
  </si>
  <si>
    <t>B4.53</t>
  </si>
  <si>
    <t>element MFS8</t>
  </si>
  <si>
    <t>dim (cm) 475/300</t>
  </si>
  <si>
    <t>B4.54</t>
  </si>
  <si>
    <t>element MFS9</t>
  </si>
  <si>
    <t>dim (cm) 860+45/300</t>
  </si>
  <si>
    <t>B4.55</t>
  </si>
  <si>
    <t>element NFS1</t>
  </si>
  <si>
    <t>dim (cm) 2565/495</t>
  </si>
  <si>
    <t>B4.56</t>
  </si>
  <si>
    <t>element NFS2</t>
  </si>
  <si>
    <t>dim (cm) 536/433</t>
  </si>
  <si>
    <t>B4.57</t>
  </si>
  <si>
    <t>element NFS2a</t>
  </si>
  <si>
    <t>dim (cm) 355/433</t>
  </si>
  <si>
    <t>B4.58</t>
  </si>
  <si>
    <t>element NFS3</t>
  </si>
  <si>
    <t>dim (cm) 90/433</t>
  </si>
  <si>
    <t>B4.59</t>
  </si>
  <si>
    <t>element NFS3a</t>
  </si>
  <si>
    <t>dim (cm) 239/433</t>
  </si>
  <si>
    <t>B4.60</t>
  </si>
  <si>
    <t>element NFS3b</t>
  </si>
  <si>
    <t>dim (cm) 141/433</t>
  </si>
  <si>
    <t>B4.61</t>
  </si>
  <si>
    <t>element NFS3c</t>
  </si>
  <si>
    <t>dim (cm) 335/433</t>
  </si>
  <si>
    <t>B4.62</t>
  </si>
  <si>
    <t>element NFS4</t>
  </si>
  <si>
    <t>dim (cm) 520/433</t>
  </si>
  <si>
    <t>B4.63</t>
  </si>
  <si>
    <t>element NFS5</t>
  </si>
  <si>
    <t>dim (cm) 1530/433</t>
  </si>
  <si>
    <t>B4.64</t>
  </si>
  <si>
    <t>element NFS6</t>
  </si>
  <si>
    <t>dim (cm) 382/433</t>
  </si>
  <si>
    <t>B4.65</t>
  </si>
  <si>
    <t>element NFS7</t>
  </si>
  <si>
    <t>dim (cm) 490/433</t>
  </si>
  <si>
    <t>B4.66</t>
  </si>
  <si>
    <t>element NFS8</t>
  </si>
  <si>
    <t>B4.67</t>
  </si>
  <si>
    <t>element NFS9</t>
  </si>
  <si>
    <t>dim (cm) 2380/315</t>
  </si>
  <si>
    <t>B4.68</t>
  </si>
  <si>
    <t>element NFS10</t>
  </si>
  <si>
    <t>dim (cm) 567/315</t>
  </si>
  <si>
    <t>B4.69</t>
  </si>
  <si>
    <t>element NFS11</t>
  </si>
  <si>
    <t>dim (cm) 1355/315</t>
  </si>
  <si>
    <t>B4.70</t>
  </si>
  <si>
    <t>element NFS12</t>
  </si>
  <si>
    <t>dim (cm) 980/315</t>
  </si>
  <si>
    <t>B4.71</t>
  </si>
  <si>
    <t>element NFS13</t>
  </si>
  <si>
    <t>dim (cm) 1340/300</t>
  </si>
  <si>
    <t>B4.72</t>
  </si>
  <si>
    <t>element NFS14</t>
  </si>
  <si>
    <t>dim (cm) 815/300</t>
  </si>
  <si>
    <t>B4.73</t>
  </si>
  <si>
    <t>element NFS15</t>
  </si>
  <si>
    <t>B4.74</t>
  </si>
  <si>
    <t>element NFS16</t>
  </si>
  <si>
    <t>dim (cm) 1150/300</t>
  </si>
  <si>
    <t>dim (cm) 155/300</t>
  </si>
  <si>
    <t>element NFS17</t>
  </si>
  <si>
    <t>dim (cm) 225/300</t>
  </si>
  <si>
    <t>B4.75</t>
  </si>
  <si>
    <t>B4.76</t>
  </si>
  <si>
    <t>element NFS18</t>
  </si>
  <si>
    <t>dim (cm) 530/300</t>
  </si>
  <si>
    <t>B4.77</t>
  </si>
  <si>
    <t>element NFS19</t>
  </si>
  <si>
    <t>B4.78</t>
  </si>
  <si>
    <t>element NFS20</t>
  </si>
  <si>
    <t>dim (cm) 850/300</t>
  </si>
  <si>
    <t>B4.79</t>
  </si>
  <si>
    <t>element NFS21</t>
  </si>
  <si>
    <t>dim (cm) 240/300</t>
  </si>
  <si>
    <t>B4.80</t>
  </si>
  <si>
    <t>element NFS22</t>
  </si>
  <si>
    <t>dim (cm) 2340/300</t>
  </si>
  <si>
    <t>B4.81</t>
  </si>
  <si>
    <t>element NPS1</t>
  </si>
  <si>
    <t>dim (cm) 432/300</t>
  </si>
  <si>
    <t>B4.82</t>
  </si>
  <si>
    <t>element NPS2</t>
  </si>
  <si>
    <t>dim (cm) 452/300</t>
  </si>
  <si>
    <t>B4.83</t>
  </si>
  <si>
    <t>element NPS3</t>
  </si>
  <si>
    <t>B4.84</t>
  </si>
  <si>
    <t>dim (cm) 450/300</t>
  </si>
  <si>
    <t>element NPS3a</t>
  </si>
  <si>
    <t>B4.85</t>
  </si>
  <si>
    <t>element NPS4</t>
  </si>
  <si>
    <t>dim (cm) 446/300</t>
  </si>
  <si>
    <t>B4.86</t>
  </si>
  <si>
    <t>element NPS5</t>
  </si>
  <si>
    <t>B4.87</t>
  </si>
  <si>
    <t>element NPS5a</t>
  </si>
  <si>
    <t>B4.88</t>
  </si>
  <si>
    <t>element NPS6</t>
  </si>
  <si>
    <t>B4.89</t>
  </si>
  <si>
    <t>element NPS7</t>
  </si>
  <si>
    <t>B4.90</t>
  </si>
  <si>
    <t>element NPS8</t>
  </si>
  <si>
    <t>B4.91</t>
  </si>
  <si>
    <t>element NPS9</t>
  </si>
  <si>
    <t>vrata KDV1</t>
  </si>
  <si>
    <t>dim (cm) 315/350</t>
  </si>
  <si>
    <t>B4.92</t>
  </si>
  <si>
    <t>B4.93</t>
  </si>
  <si>
    <t>vrata KDV2</t>
  </si>
  <si>
    <t>dim (cm) 300/300</t>
  </si>
  <si>
    <t>B4.94</t>
  </si>
  <si>
    <t>dim (cm) 300/350</t>
  </si>
  <si>
    <t>vrata KDV3</t>
  </si>
  <si>
    <t>B4.95</t>
  </si>
  <si>
    <t>vrata KDV4</t>
  </si>
  <si>
    <t>B4.96</t>
  </si>
  <si>
    <t>vrata KDV5</t>
  </si>
  <si>
    <t>dim (cm) 200/300</t>
  </si>
  <si>
    <t>B4.97</t>
  </si>
  <si>
    <t>vrata KDV6</t>
  </si>
  <si>
    <t>B4.98</t>
  </si>
  <si>
    <t>B4.99</t>
  </si>
  <si>
    <t>vrata KV1</t>
  </si>
  <si>
    <t>dim (cm) 200/210</t>
  </si>
  <si>
    <t>B4.100</t>
  </si>
  <si>
    <t>vrata KV2</t>
  </si>
  <si>
    <t>B4.101</t>
  </si>
  <si>
    <t>vrata KV3</t>
  </si>
  <si>
    <t>dim (cm) 101/210</t>
  </si>
  <si>
    <t>B4.102</t>
  </si>
  <si>
    <t>vrata KV4</t>
  </si>
  <si>
    <t>B4.103</t>
  </si>
  <si>
    <t>vrata KPV1</t>
  </si>
  <si>
    <t>B4.104</t>
  </si>
  <si>
    <t>vrata KPV2</t>
  </si>
  <si>
    <t>B4.105</t>
  </si>
  <si>
    <t>vrata KPV3</t>
  </si>
  <si>
    <t>B4.106</t>
  </si>
  <si>
    <t>vrata KPV4</t>
  </si>
  <si>
    <t>vrata KPV5</t>
  </si>
  <si>
    <t>vrata KPV6</t>
  </si>
  <si>
    <t>dim (cm) 140/218</t>
  </si>
  <si>
    <t>vrata KPV7</t>
  </si>
  <si>
    <t>vrata KPV8</t>
  </si>
  <si>
    <t>dim (cm) 150/210</t>
  </si>
  <si>
    <t>vrata KVtp1</t>
  </si>
  <si>
    <t>vrata PPV1a</t>
  </si>
  <si>
    <t>vrata PPV1b</t>
  </si>
  <si>
    <t>B4.114</t>
  </si>
  <si>
    <t>vrata PDV1</t>
  </si>
  <si>
    <t>dim (cm) 300/340</t>
  </si>
  <si>
    <t>B4.115</t>
  </si>
  <si>
    <t>vrata PV1</t>
  </si>
  <si>
    <t>B4.116</t>
  </si>
  <si>
    <t>vrata PV2</t>
  </si>
  <si>
    <t>B4.117</t>
  </si>
  <si>
    <t>vrata PV3</t>
  </si>
  <si>
    <t>dim (cm) 150/218</t>
  </si>
  <si>
    <t>B4.118</t>
  </si>
  <si>
    <t>vrata PSV1</t>
  </si>
  <si>
    <t>dim (cm) 60/210</t>
  </si>
  <si>
    <t>B4.119</t>
  </si>
  <si>
    <t>dim (cm) 250/260</t>
  </si>
  <si>
    <t>vrata PV4</t>
  </si>
  <si>
    <t>B4.120</t>
  </si>
  <si>
    <t>vrata PKV</t>
  </si>
  <si>
    <t>dim (cm) 100/210</t>
  </si>
  <si>
    <t>B4.121</t>
  </si>
  <si>
    <t>vrata PVV1</t>
  </si>
  <si>
    <t>dim (cm) 300/240</t>
  </si>
  <si>
    <t>B4.122</t>
  </si>
  <si>
    <t>vrata PVV2</t>
  </si>
  <si>
    <t>B4.123</t>
  </si>
  <si>
    <t>vrata PV5</t>
  </si>
  <si>
    <t>B4.124</t>
  </si>
  <si>
    <t>B4.125</t>
  </si>
  <si>
    <t>vrata PPV2</t>
  </si>
  <si>
    <t>B4.126</t>
  </si>
  <si>
    <t>vrata PSV2</t>
  </si>
  <si>
    <t>dim (cm) 50/210</t>
  </si>
  <si>
    <t>B4.127</t>
  </si>
  <si>
    <t>dim (cm) 320/300</t>
  </si>
  <si>
    <t>B4.128</t>
  </si>
  <si>
    <t>dim (cm) 200/250</t>
  </si>
  <si>
    <t>B4.129</t>
  </si>
  <si>
    <t>vrata MPV1</t>
  </si>
  <si>
    <t>dim (cm) 160/240</t>
  </si>
  <si>
    <t>B4.130</t>
  </si>
  <si>
    <t>vrata MPV2</t>
  </si>
  <si>
    <t>dim (cm) 150/240</t>
  </si>
  <si>
    <t>B4.131</t>
  </si>
  <si>
    <t>vrata MPV3</t>
  </si>
  <si>
    <t>B4.132</t>
  </si>
  <si>
    <t>vrata MPV4</t>
  </si>
  <si>
    <t>B4.133</t>
  </si>
  <si>
    <t>vrata MPV5</t>
  </si>
  <si>
    <t>B4.134</t>
  </si>
  <si>
    <t>vrata MPV6</t>
  </si>
  <si>
    <t>B4.135</t>
  </si>
  <si>
    <t>vrata MV1</t>
  </si>
  <si>
    <t>B4.136</t>
  </si>
  <si>
    <t>vrata MV2</t>
  </si>
  <si>
    <t>B4.137</t>
  </si>
  <si>
    <t>vrata MDV1</t>
  </si>
  <si>
    <t>dim (cm) 80/210</t>
  </si>
  <si>
    <t>B4.138</t>
  </si>
  <si>
    <t>vrata MV3</t>
  </si>
  <si>
    <t>B4.139</t>
  </si>
  <si>
    <t>vrata MV4</t>
  </si>
  <si>
    <t>B4.140</t>
  </si>
  <si>
    <t>vrata MV5</t>
  </si>
  <si>
    <t>B4.141</t>
  </si>
  <si>
    <t>vrata MVV1</t>
  </si>
  <si>
    <t>B4.142</t>
  </si>
  <si>
    <t>vrata MDV2</t>
  </si>
  <si>
    <t>B4.143</t>
  </si>
  <si>
    <t>vrata MDV3</t>
  </si>
  <si>
    <t>dim (cm) 160/210</t>
  </si>
  <si>
    <t>B4.144</t>
  </si>
  <si>
    <t>vrata NPV1</t>
  </si>
  <si>
    <t>dim (cm) 125/240</t>
  </si>
  <si>
    <t>B4.145</t>
  </si>
  <si>
    <t>vrata NPV2</t>
  </si>
  <si>
    <t>B4.146</t>
  </si>
  <si>
    <t>vrata NV1</t>
  </si>
  <si>
    <t>B4.147</t>
  </si>
  <si>
    <t>vrata NV1a</t>
  </si>
  <si>
    <t>B4.148</t>
  </si>
  <si>
    <t>vrata NV1b</t>
  </si>
  <si>
    <t>B4.149</t>
  </si>
  <si>
    <t>vrata NV2</t>
  </si>
  <si>
    <t>B4.150</t>
  </si>
  <si>
    <t>vrata NV2a</t>
  </si>
  <si>
    <t>B4.151</t>
  </si>
  <si>
    <t>vrata NV3</t>
  </si>
  <si>
    <t>B4.152</t>
  </si>
  <si>
    <t>vrata NV4</t>
  </si>
  <si>
    <t>B4.153</t>
  </si>
  <si>
    <t>vrata NV5</t>
  </si>
  <si>
    <t>B4.154</t>
  </si>
  <si>
    <t>vrata NDV1</t>
  </si>
  <si>
    <t>B4.155</t>
  </si>
  <si>
    <t>vrata NVV1</t>
  </si>
  <si>
    <t>B4.156</t>
  </si>
  <si>
    <t>vrata NVV2</t>
  </si>
  <si>
    <t>dim (cm) 200/240</t>
  </si>
  <si>
    <t>SANITARNE KABINE</t>
  </si>
  <si>
    <t>B4.157</t>
  </si>
  <si>
    <t>kabina PSS1</t>
  </si>
  <si>
    <t>dim (cm) 195/180</t>
  </si>
  <si>
    <t>B4.158</t>
  </si>
  <si>
    <t>kabina MSS1</t>
  </si>
  <si>
    <t>kabina MSS2</t>
  </si>
  <si>
    <t>dim (cm) 130/180</t>
  </si>
  <si>
    <t>kabina MSS3</t>
  </si>
  <si>
    <t>dim (cm) 110/180</t>
  </si>
  <si>
    <t>dim (cm) 150/180 + 50/120</t>
  </si>
  <si>
    <t>kabina MSS4</t>
  </si>
  <si>
    <t>kabina NSS1</t>
  </si>
  <si>
    <t xml:space="preserve">dim (cm) 197+135/180 </t>
  </si>
  <si>
    <t>kabina NSS2</t>
  </si>
  <si>
    <t xml:space="preserve">dim (cm) 285+124+147/180 </t>
  </si>
  <si>
    <t>kabina NSS3</t>
  </si>
  <si>
    <t xml:space="preserve">dim (cm) 183+2x139/180 </t>
  </si>
  <si>
    <t>kabina NSS4</t>
  </si>
  <si>
    <t>B/3.0</t>
  </si>
  <si>
    <t>PVE STEKLENI PANELI</t>
  </si>
  <si>
    <t xml:space="preserve"> - dimenzije PV celic 20,00x20,00 cm</t>
  </si>
  <si>
    <t xml:space="preserve"> - razmik med celicami cca. 6,00 do 8,00 cm - skladno z izrisom panelov</t>
  </si>
  <si>
    <t xml:space="preserve"> - zunanje kaljeno steklo z nizko vsebnostjo železa 8 mm s posnetim robom  </t>
  </si>
  <si>
    <t xml:space="preserve"> - vmesna plast - transparentna PVB folija   </t>
  </si>
  <si>
    <t xml:space="preserve"> - fotovoltaična mreža tipa Cellnet      </t>
  </si>
  <si>
    <t xml:space="preserve"> - vmesna plast - transparentna PVB folija    </t>
  </si>
  <si>
    <t xml:space="preserve"> - notranje kaljeno steklo z nizko vsebnostjo železa 8 mm s posnetim robom</t>
  </si>
  <si>
    <t xml:space="preserve">Fasadni vertikalni PVE paneli tipa Ertex solar ali ekvivalentno:                                                                                                                                                                                                                                                                                                                 </t>
  </si>
  <si>
    <t xml:space="preserve"> - vgradni električni vodnik1,50 m MC4, zaščitni razred IP54</t>
  </si>
  <si>
    <t xml:space="preserve">Strešni horizontalni PVE paneli tipa Ertex solar ali ekvivalentno:                                                                                                                                                                                                                                                                                                                 </t>
  </si>
  <si>
    <t xml:space="preserve"> - zunanje kaljeno steklo z nizko vsebnostjo železa 12 mm s posnetim robom  </t>
  </si>
  <si>
    <t xml:space="preserve"> - notranje kaljeno steklo z nizko vsebnostjo železa 12 mm s posnetim robom</t>
  </si>
  <si>
    <t>FASADNI PVE PANELI</t>
  </si>
  <si>
    <t>PVE panel type 23a</t>
  </si>
  <si>
    <t>dim (mm) 1880/1160</t>
  </si>
  <si>
    <t xml:space="preserve"> - skupna debelina elementa 17,52 mm</t>
  </si>
  <si>
    <t>B3.1</t>
  </si>
  <si>
    <t>PVE panel type 23b</t>
  </si>
  <si>
    <t>dim (mm) 3020/1160</t>
  </si>
  <si>
    <t>B3.2</t>
  </si>
  <si>
    <t>B3.3</t>
  </si>
  <si>
    <t>PVE panel type 23c</t>
  </si>
  <si>
    <t>dim (mm) 1870/1160</t>
  </si>
  <si>
    <t>B3.4</t>
  </si>
  <si>
    <t>PVE panel type 24a</t>
  </si>
  <si>
    <t>B3.5</t>
  </si>
  <si>
    <t>PVE panel type 24b</t>
  </si>
  <si>
    <t>B3.6</t>
  </si>
  <si>
    <t>PVE panel type 24c</t>
  </si>
  <si>
    <t>B3.7</t>
  </si>
  <si>
    <t>PVE panel type 25a</t>
  </si>
  <si>
    <t>B3.8</t>
  </si>
  <si>
    <t>PVE panel type 25b</t>
  </si>
  <si>
    <t>B3.9</t>
  </si>
  <si>
    <t>PVE panel type 25c</t>
  </si>
  <si>
    <t>B3.10</t>
  </si>
  <si>
    <t>PVE panel type 26a</t>
  </si>
  <si>
    <t>B3.11</t>
  </si>
  <si>
    <t>PVE panel type 26b</t>
  </si>
  <si>
    <t>B3.12</t>
  </si>
  <si>
    <t>PVE panel type 26c</t>
  </si>
  <si>
    <t>B3.13</t>
  </si>
  <si>
    <t>PVE panel type 27a</t>
  </si>
  <si>
    <t>B3.14</t>
  </si>
  <si>
    <t>PVE panel type 27b</t>
  </si>
  <si>
    <t>B3.15</t>
  </si>
  <si>
    <t>PVE panel type 27c</t>
  </si>
  <si>
    <t>B3.16</t>
  </si>
  <si>
    <t>PVE panel type 28a</t>
  </si>
  <si>
    <t>dim (mm) 3020/1100</t>
  </si>
  <si>
    <t>B3.17</t>
  </si>
  <si>
    <t>dim (mm) 1870/1100</t>
  </si>
  <si>
    <t>B3.18</t>
  </si>
  <si>
    <t>dim (mm) 3020/1140</t>
  </si>
  <si>
    <t>PVE panel type 28b</t>
  </si>
  <si>
    <t>PVE panel type 29a</t>
  </si>
  <si>
    <t>dim (mm) 1870/1140</t>
  </si>
  <si>
    <t>PVE panel type 29b</t>
  </si>
  <si>
    <t>B3.19</t>
  </si>
  <si>
    <t>PVE panel type 30a</t>
  </si>
  <si>
    <t>B3.20</t>
  </si>
  <si>
    <t>PVE panel type 31b</t>
  </si>
  <si>
    <t>PVE panel type 30b</t>
  </si>
  <si>
    <t>B3.21</t>
  </si>
  <si>
    <t>PVE panel type 31a</t>
  </si>
  <si>
    <t>B3.22</t>
  </si>
  <si>
    <t>B3.23</t>
  </si>
  <si>
    <t>PVE panel type 32b</t>
  </si>
  <si>
    <t>B3.24</t>
  </si>
  <si>
    <t>PVE panel type 33</t>
  </si>
  <si>
    <t>dim (mm) 1870/1130</t>
  </si>
  <si>
    <t>B3.25</t>
  </si>
  <si>
    <t>PVE panel type 34</t>
  </si>
  <si>
    <t>B3.26</t>
  </si>
  <si>
    <t>PVE panel type 35</t>
  </si>
  <si>
    <t>B3.27</t>
  </si>
  <si>
    <t>PVE panel type 36</t>
  </si>
  <si>
    <t>B3.28</t>
  </si>
  <si>
    <t>PVE panel type 37a</t>
  </si>
  <si>
    <t>dim (mm) 1880/1120</t>
  </si>
  <si>
    <t>B3.29</t>
  </si>
  <si>
    <t>PVE panel type 37b</t>
  </si>
  <si>
    <t>dim (mm) 3020/1120</t>
  </si>
  <si>
    <t>B3.30</t>
  </si>
  <si>
    <t>PVE panel type 37c</t>
  </si>
  <si>
    <t>dim (mm) 1870/1120</t>
  </si>
  <si>
    <t>B3.31</t>
  </si>
  <si>
    <t>PVE panel type 38b</t>
  </si>
  <si>
    <t>B3.32</t>
  </si>
  <si>
    <t>PVE panel type 39b</t>
  </si>
  <si>
    <t>B3.33</t>
  </si>
  <si>
    <t>PVE panel type 40b</t>
  </si>
  <si>
    <t>B3.34</t>
  </si>
  <si>
    <t>PVE panel type 41c</t>
  </si>
  <si>
    <t>B3.35</t>
  </si>
  <si>
    <t>PVE panel type 42c</t>
  </si>
  <si>
    <t>B3.36</t>
  </si>
  <si>
    <t>PVE panel type 43c</t>
  </si>
  <si>
    <t>B3.37</t>
  </si>
  <si>
    <t>PVE panel type 1</t>
  </si>
  <si>
    <t>dim (mm) 4900/2320</t>
  </si>
  <si>
    <t>PVE panel type 2</t>
  </si>
  <si>
    <t>PVE panel type 3</t>
  </si>
  <si>
    <t>B3.38</t>
  </si>
  <si>
    <t>B3.39</t>
  </si>
  <si>
    <t>B3.40</t>
  </si>
  <si>
    <t>PVE panel type 4</t>
  </si>
  <si>
    <t>dim (mm) 5100/2320</t>
  </si>
  <si>
    <t>B3.41</t>
  </si>
  <si>
    <t>PVE panel type 5</t>
  </si>
  <si>
    <t>B3.42</t>
  </si>
  <si>
    <t>PVE panel type 6</t>
  </si>
  <si>
    <t>B3.43</t>
  </si>
  <si>
    <t>PVE panel type 7</t>
  </si>
  <si>
    <t>dim (mm) 4720/2320</t>
  </si>
  <si>
    <t>B3.44</t>
  </si>
  <si>
    <t>PVE panel type 8</t>
  </si>
  <si>
    <t>dim (mm) 4500/2320</t>
  </si>
  <si>
    <t>B3.45</t>
  </si>
  <si>
    <t>PVE panel type 9</t>
  </si>
  <si>
    <t>dim (mm) 4280/2320</t>
  </si>
  <si>
    <t>B3.46</t>
  </si>
  <si>
    <t>PVE panel type 10</t>
  </si>
  <si>
    <t>dim (mm) 4060/2320</t>
  </si>
  <si>
    <t>B3.47</t>
  </si>
  <si>
    <t>PVE panel type 11</t>
  </si>
  <si>
    <t>dim (mm) 3840/2320</t>
  </si>
  <si>
    <t xml:space="preserve"> - skupna debelina elementa 25,52 mm</t>
  </si>
  <si>
    <t>B3.48</t>
  </si>
  <si>
    <t>PVE panel type 12</t>
  </si>
  <si>
    <t>dim (mm) 3620/2320</t>
  </si>
  <si>
    <t>B3.49</t>
  </si>
  <si>
    <t>PVE panel type 13</t>
  </si>
  <si>
    <t>dim (mm) 3400/2320</t>
  </si>
  <si>
    <t>B3.50</t>
  </si>
  <si>
    <t>PVE panel type 14</t>
  </si>
  <si>
    <t>B3.51</t>
  </si>
  <si>
    <t>PVE panel type 15</t>
  </si>
  <si>
    <t>dim (mm) 4690/2320</t>
  </si>
  <si>
    <t>B3.52</t>
  </si>
  <si>
    <t>PVE panel type 16</t>
  </si>
  <si>
    <t>dim (mm) 4460/2320</t>
  </si>
  <si>
    <t>B3.53</t>
  </si>
  <si>
    <t>PVE panel type 17</t>
  </si>
  <si>
    <t>dim (mm) 4240/2320</t>
  </si>
  <si>
    <t>B3.54</t>
  </si>
  <si>
    <t>PVE panel type 18</t>
  </si>
  <si>
    <t>dim (mm) 4020/2320</t>
  </si>
  <si>
    <t>B3.55</t>
  </si>
  <si>
    <t>PVE panel type 19</t>
  </si>
  <si>
    <t>dim (mm) 3800/2320</t>
  </si>
  <si>
    <t>B3.56</t>
  </si>
  <si>
    <t>PVE panel type 20</t>
  </si>
  <si>
    <t>dim (mm) 1690/2320</t>
  </si>
  <si>
    <t>B3.57</t>
  </si>
  <si>
    <t>PVE panel type 21</t>
  </si>
  <si>
    <t>B3.58</t>
  </si>
  <si>
    <t>PVE panel type 22</t>
  </si>
  <si>
    <t>B/10.0</t>
  </si>
  <si>
    <t>DVIGALO</t>
  </si>
  <si>
    <t>B10.1</t>
  </si>
  <si>
    <t>V obsegu dobave dvigala morajo biti zajete naslednje postavke:</t>
  </si>
  <si>
    <t>Servisno tipkalo na strehi kabine</t>
  </si>
  <si>
    <r>
      <rPr>
        <b/>
        <sz val="10"/>
        <color indexed="8"/>
        <rFont val="Arial Narrow"/>
        <family val="2"/>
        <charset val="238"/>
      </rPr>
      <t xml:space="preserve">Dokumentacija. </t>
    </r>
    <r>
      <rPr>
        <sz val="10"/>
        <color indexed="8"/>
        <rFont val="Arial Narrow"/>
        <family val="2"/>
        <charset val="238"/>
      </rPr>
      <t>(delavniška dokumentacija, PID, POV navodila)</t>
    </r>
  </si>
  <si>
    <t>Šolanje skrbnika dvigala</t>
  </si>
  <si>
    <t xml:space="preserve"> Ploščice in napisi, ki pripadajo neposredno dvigalu, v skladu z SIST EN81-20/50.</t>
  </si>
  <si>
    <t xml:space="preserve"> Stroški za prisotnost montažnega osebja pri prevzemu dvigal in tehničnem pregledu objekta. </t>
  </si>
  <si>
    <t>Odstranitev pakirnega materiala</t>
  </si>
  <si>
    <r>
      <t xml:space="preserve"> Stroški tehničnega pregleda dvigala in </t>
    </r>
    <r>
      <rPr>
        <b/>
        <sz val="10"/>
        <color indexed="8"/>
        <rFont val="Arial Narrow"/>
        <family val="2"/>
        <charset val="238"/>
      </rPr>
      <t>pridobitev certifikata.</t>
    </r>
  </si>
  <si>
    <t>Enkratno naknadno čiščenje naprave po zaključku montaže.</t>
  </si>
  <si>
    <t xml:space="preserve"> Dostava uteži pri prevzemu s strani izvedencev.</t>
  </si>
  <si>
    <t>B10.2</t>
  </si>
  <si>
    <t>SKUPAJ DVIGALO</t>
  </si>
  <si>
    <r>
      <rPr>
        <b/>
        <sz val="10"/>
        <rFont val="Arial Narrow"/>
        <family val="2"/>
        <charset val="238"/>
      </rPr>
      <t>hitrost:</t>
    </r>
    <r>
      <rPr>
        <sz val="10"/>
        <rFont val="Arial Narrow"/>
        <family val="2"/>
      </rPr>
      <t xml:space="preserve"> min. 1.0 m/s
</t>
    </r>
    <r>
      <rPr>
        <b/>
        <sz val="10"/>
        <rFont val="Arial Narrow"/>
        <family val="2"/>
        <charset val="238"/>
      </rPr>
      <t>nosilnost:</t>
    </r>
    <r>
      <rPr>
        <sz val="10"/>
        <rFont val="Arial Narrow"/>
        <family val="2"/>
      </rPr>
      <t xml:space="preserve"> 13 oseb ali 1000 kg
</t>
    </r>
    <r>
      <rPr>
        <b/>
        <sz val="10"/>
        <rFont val="Arial Narrow"/>
        <family val="2"/>
        <charset val="238"/>
      </rPr>
      <t>višina:</t>
    </r>
    <r>
      <rPr>
        <sz val="10"/>
        <rFont val="Arial Narrow"/>
        <family val="2"/>
      </rPr>
      <t xml:space="preserve"> 8480 mm
</t>
    </r>
    <r>
      <rPr>
        <b/>
        <sz val="10"/>
        <rFont val="Arial Narrow"/>
        <family val="2"/>
        <charset val="238"/>
      </rPr>
      <t>Število izhod/vstop:</t>
    </r>
    <r>
      <rPr>
        <sz val="10"/>
        <rFont val="Arial Narrow"/>
        <family val="2"/>
      </rPr>
      <t xml:space="preserve"> 3 - neprehodna kabina         
</t>
    </r>
  </si>
  <si>
    <r>
      <rPr>
        <b/>
        <sz val="10"/>
        <rFont val="Arial Narrow"/>
        <family val="2"/>
      </rPr>
      <t>velikost AB jaška</t>
    </r>
    <r>
      <rPr>
        <sz val="10"/>
        <rFont val="Arial Narrow"/>
        <family val="2"/>
        <charset val="238"/>
      </rPr>
      <t xml:space="preserve"> (min): širina: 1750 mm, globina: 2440 mm</t>
    </r>
  </si>
  <si>
    <r>
      <rPr>
        <b/>
        <sz val="10"/>
        <rFont val="Arial Narrow"/>
        <family val="2"/>
      </rPr>
      <t>globina jame jaška:</t>
    </r>
    <r>
      <rPr>
        <sz val="10"/>
        <rFont val="Arial Narrow"/>
        <family val="2"/>
      </rPr>
      <t xml:space="preserve"> 1100 mm</t>
    </r>
  </si>
  <si>
    <r>
      <rPr>
        <b/>
        <sz val="10"/>
        <rFont val="Arial Narrow"/>
        <family val="2"/>
      </rPr>
      <t>dostopni prostor pod jaškom:</t>
    </r>
    <r>
      <rPr>
        <sz val="10"/>
        <rFont val="Arial Narrow"/>
        <family val="2"/>
      </rPr>
      <t xml:space="preserve"> NE</t>
    </r>
  </si>
  <si>
    <r>
      <rPr>
        <b/>
        <sz val="10"/>
        <rFont val="Arial Narrow"/>
        <family val="2"/>
      </rPr>
      <t>vrsta pogona:</t>
    </r>
    <r>
      <rPr>
        <sz val="10"/>
        <rFont val="Arial Narrow"/>
        <family val="2"/>
      </rPr>
      <t xml:space="preserve"> frekvenčno in napetostno krmiljeni pogon s trifaznim tokom s sinhronskim motorjem - </t>
    </r>
    <r>
      <rPr>
        <b/>
        <sz val="10"/>
        <rFont val="Arial Narrow"/>
        <family val="2"/>
      </rPr>
      <t>EcoDisc</t>
    </r>
    <r>
      <rPr>
        <sz val="10"/>
        <rFont val="Arial Narrow"/>
        <family val="2"/>
      </rPr>
      <t xml:space="preserve"> - z izvedbo brez reduktorja in </t>
    </r>
    <r>
      <rPr>
        <b/>
        <sz val="10"/>
        <rFont val="Arial Narrow"/>
        <family val="2"/>
      </rPr>
      <t>samodejno nastavljivim zavornim sistemom</t>
    </r>
    <r>
      <rPr>
        <sz val="10"/>
        <rFont val="Arial Narrow"/>
        <family val="2"/>
      </rPr>
      <t xml:space="preserve"> za varno, udobno in tiho obratovanje</t>
    </r>
  </si>
  <si>
    <r>
      <rPr>
        <b/>
        <sz val="10"/>
        <rFont val="Arial Narrow"/>
        <family val="2"/>
      </rPr>
      <t>pogonska moč:</t>
    </r>
    <r>
      <rPr>
        <sz val="10"/>
        <rFont val="Arial Narrow"/>
        <family val="2"/>
      </rPr>
      <t xml:space="preserve"> 6,4 kW, energetsko učinkovito razred "A" po standardu VDI 4707</t>
    </r>
  </si>
  <si>
    <r>
      <rPr>
        <b/>
        <sz val="10"/>
        <rFont val="Arial Narrow"/>
        <family val="2"/>
      </rPr>
      <t>število voženj na uro:</t>
    </r>
    <r>
      <rPr>
        <sz val="10"/>
        <rFont val="Arial Narrow"/>
        <family val="2"/>
      </rPr>
      <t xml:space="preserve"> do 180</t>
    </r>
  </si>
  <si>
    <r>
      <rPr>
        <b/>
        <sz val="10"/>
        <rFont val="Arial Narrow"/>
        <family val="2"/>
      </rPr>
      <t>Priključna napetost:</t>
    </r>
    <r>
      <rPr>
        <sz val="10"/>
        <rFont val="Arial Narrow"/>
        <family val="2"/>
      </rPr>
      <t xml:space="preserve"> 3 x 400 V, 50 Hz</t>
    </r>
  </si>
  <si>
    <r>
      <rPr>
        <b/>
        <sz val="10"/>
        <rFont val="Arial Narrow"/>
        <family val="2"/>
      </rPr>
      <t xml:space="preserve">Kabina </t>
    </r>
    <r>
      <rPr>
        <sz val="10"/>
        <rFont val="Arial Narrow"/>
        <family val="2"/>
      </rPr>
      <t xml:space="preserve">(po izboru naročnika): izbor iz predloženih katalogov, stene iz </t>
    </r>
    <r>
      <rPr>
        <b/>
        <sz val="10"/>
        <rFont val="Arial Narrow"/>
        <family val="2"/>
      </rPr>
      <t>brušene nerjaveče pločevine Asturias Satin</t>
    </r>
    <r>
      <rPr>
        <sz val="10"/>
        <rFont val="Arial Narrow"/>
        <family val="2"/>
      </rPr>
      <t xml:space="preserve">, tla po izboru naročnika debeline 23 mm, strop </t>
    </r>
    <r>
      <rPr>
        <b/>
        <sz val="10"/>
        <rFont val="Arial Narrow"/>
        <family val="2"/>
      </rPr>
      <t>CL80</t>
    </r>
    <r>
      <rPr>
        <sz val="10"/>
        <rFont val="Arial Narrow"/>
        <family val="2"/>
      </rPr>
      <t xml:space="preserve"> iz brušene nerjaveče pločevine </t>
    </r>
    <r>
      <rPr>
        <b/>
        <sz val="10"/>
        <rFont val="Arial Narrow"/>
        <family val="2"/>
      </rPr>
      <t>Asturias Satin</t>
    </r>
    <r>
      <rPr>
        <sz val="10"/>
        <rFont val="Arial Narrow"/>
        <family val="2"/>
      </rPr>
      <t xml:space="preserve"> in varčnimi LED svetilkami, ogledalo na zadnji steni v delni višini in delni širini, inox okroglo oprijemalo </t>
    </r>
    <r>
      <rPr>
        <b/>
        <sz val="10"/>
        <rFont val="Arial Narrow"/>
        <family val="2"/>
      </rPr>
      <t>HR53</t>
    </r>
    <r>
      <rPr>
        <sz val="10"/>
        <rFont val="Arial Narrow"/>
        <family val="2"/>
      </rPr>
      <t xml:space="preserve"> z zaobljenimi zaključki na stranski steni, zasilna avtomatska razsvetljava, avtomatska programljiva ventilacija, </t>
    </r>
    <r>
      <rPr>
        <b/>
        <sz val="10"/>
        <rFont val="Arial Narrow"/>
        <family val="2"/>
      </rPr>
      <t>GSM telefonski vmesnik</t>
    </r>
    <r>
      <rPr>
        <sz val="10"/>
        <rFont val="Arial Narrow"/>
        <family val="2"/>
      </rPr>
      <t xml:space="preserve"> s SIM kartico za prenos podatkov in povezavo med kabino in klicnim centrom za primer reševanja ujetih oseb iz kabine (omogoča klic na 4 predhodno programirane številke)</t>
    </r>
  </si>
  <si>
    <r>
      <rPr>
        <b/>
        <sz val="10"/>
        <rFont val="Arial Narrow"/>
        <family val="2"/>
      </rPr>
      <t>vrata kabine:</t>
    </r>
    <r>
      <rPr>
        <sz val="10"/>
        <rFont val="Arial Narrow"/>
        <family val="2"/>
      </rPr>
      <t xml:space="preserve"> avtomatska dvodelna, stransko teleskopsko odpiranje, s krili in okvirji iz brušene pločevine </t>
    </r>
    <r>
      <rPr>
        <b/>
        <sz val="10"/>
        <rFont val="Arial Narrow"/>
        <family val="2"/>
      </rPr>
      <t>Asturias Satin</t>
    </r>
    <r>
      <rPr>
        <sz val="10"/>
        <rFont val="Arial Narrow"/>
        <family val="2"/>
      </rPr>
      <t>, frekvenčno regulirani pogon, varovanje z infrardečo svetlobno zaveso in omejilnikom zaporne sile, svetla širina vrat 1100 mm, svetla višina min. 2100 mm</t>
    </r>
  </si>
  <si>
    <r>
      <rPr>
        <b/>
        <sz val="10"/>
        <rFont val="Arial Narrow"/>
        <family val="2"/>
      </rPr>
      <t>vrata jaška</t>
    </r>
    <r>
      <rPr>
        <sz val="10"/>
        <rFont val="Arial Narrow"/>
        <family val="2"/>
      </rPr>
      <t xml:space="preserve">: avtomatska dvodelna teleskopska polna vrata s krili in okvirji iz brušene nerjaveče pločevine Asturias Satin, širina: 1100 mm; višina min: 2100 mm, požarna odpornost EI60 - v 1. in 3. etaži, vzdrževalni panel (MAP) vgrajen na vratni okvir                                                                  </t>
    </r>
  </si>
  <si>
    <r>
      <t xml:space="preserve">Mikroprocesorsko krmiljenje: simplex krmiljenje gor in dol, požarno krmiljenje - evakuacijska vožnja v glavno postajo ob alarmu za požar po SIST EN 81-73, </t>
    </r>
    <r>
      <rPr>
        <b/>
        <sz val="10"/>
        <rFont val="Arial Narrow"/>
        <family val="2"/>
      </rPr>
      <t>električno in mehansko reševanje v primeru ujetih oseb v kabini</t>
    </r>
    <r>
      <rPr>
        <sz val="10"/>
        <rFont val="Arial Narrow"/>
        <family val="2"/>
        <charset val="238"/>
      </rPr>
      <t xml:space="preserve">, avtomatsko natančno pristajanje in niveliranje kabine, predčasno odpiranje vrat pri vožnji v postajo, filter proti radijskim motnjam, priklop na hišni agregat, servisni panel za vzdrževalca v najvišji postaji nameščen v vratnem okvirju, </t>
    </r>
    <r>
      <rPr>
        <b/>
        <sz val="10"/>
        <rFont val="Arial Narrow"/>
        <family val="2"/>
      </rPr>
      <t>napredne funkcije ko dvigalo ni v uporabi</t>
    </r>
    <r>
      <rPr>
        <sz val="10"/>
        <rFont val="Arial Narrow"/>
        <family val="2"/>
        <charset val="238"/>
      </rPr>
      <t xml:space="preserve"> (stand-by, avtomatski izklop razsvetljave, avtomatski izklop ventilatorja, sporočilni pokazatelji se zatemnijo), </t>
    </r>
    <r>
      <rPr>
        <b/>
        <sz val="10"/>
        <color theme="4"/>
        <rFont val="Arial Narrow"/>
        <family val="2"/>
      </rPr>
      <t>digitalni vmesnik API</t>
    </r>
    <r>
      <rPr>
        <sz val="10"/>
        <rFont val="Arial Narrow"/>
        <family val="2"/>
        <charset val="238"/>
      </rPr>
      <t xml:space="preserve"> (application programming interface) </t>
    </r>
    <r>
      <rPr>
        <b/>
        <sz val="10"/>
        <rFont val="Arial Narrow"/>
        <family val="2"/>
      </rPr>
      <t>za povezavo dvigala za storitve v oblaku</t>
    </r>
    <r>
      <rPr>
        <sz val="10"/>
        <rFont val="Arial Narrow"/>
        <family val="2"/>
        <charset val="238"/>
      </rPr>
      <t xml:space="preserve"> na osnovi</t>
    </r>
    <r>
      <rPr>
        <b/>
        <sz val="10"/>
        <rFont val="Arial Narrow"/>
        <family val="2"/>
      </rPr>
      <t xml:space="preserve"> IoT tehnologije</t>
    </r>
    <r>
      <rPr>
        <sz val="10"/>
        <rFont val="Arial Narrow"/>
        <family val="2"/>
        <charset val="238"/>
      </rPr>
      <t xml:space="preserve"> pametnih zgradb</t>
    </r>
  </si>
  <si>
    <t>omogočeno upravljanje dvigala brez prisotnosti osebe v kabini</t>
  </si>
  <si>
    <r>
      <rPr>
        <b/>
        <sz val="10"/>
        <rFont val="Arial Narrow"/>
        <family val="2"/>
      </rPr>
      <t>signalizacija KSS 280 series</t>
    </r>
    <r>
      <rPr>
        <sz val="10"/>
        <rFont val="Arial Narrow"/>
        <family val="2"/>
      </rPr>
      <t>: signalizacija primerna zahtevam invalidnih oseb po SIST EN 81-70 (omejitve gibanja, sluha, vida)</t>
    </r>
  </si>
  <si>
    <r>
      <rPr>
        <b/>
        <u/>
        <sz val="10"/>
        <rFont val="Arial Narrow"/>
        <family val="2"/>
      </rPr>
      <t>v kabini:</t>
    </r>
    <r>
      <rPr>
        <sz val="11"/>
        <color indexed="8"/>
        <rFont val="Calibri"/>
        <family val="2"/>
        <charset val="238"/>
      </rPr>
      <t xml:space="preserve"> </t>
    </r>
    <r>
      <rPr>
        <sz val="10"/>
        <color indexed="8"/>
        <rFont val="Arial Narrow"/>
        <family val="2"/>
        <charset val="238"/>
      </rPr>
      <t xml:space="preserve">vertikalno kabinsko tipkalo </t>
    </r>
    <r>
      <rPr>
        <b/>
        <sz val="10"/>
        <color rgb="FF000000"/>
        <rFont val="Arial Narrow"/>
        <family val="2"/>
      </rPr>
      <t>KSC</t>
    </r>
    <r>
      <rPr>
        <sz val="10"/>
        <color indexed="8"/>
        <rFont val="Arial Narrow"/>
        <family val="2"/>
        <charset val="238"/>
      </rPr>
      <t xml:space="preserve"> </t>
    </r>
    <r>
      <rPr>
        <b/>
        <sz val="10"/>
        <color rgb="FF000000"/>
        <rFont val="Arial Narrow"/>
        <family val="2"/>
      </rPr>
      <t>266</t>
    </r>
    <r>
      <rPr>
        <sz val="10"/>
        <color indexed="8"/>
        <rFont val="Arial Narrow"/>
        <family val="2"/>
        <charset val="238"/>
      </rPr>
      <t xml:space="preserve"> v kombinaciji iz brušene nerjaveče </t>
    </r>
    <r>
      <rPr>
        <b/>
        <sz val="10"/>
        <color rgb="FF000000"/>
        <rFont val="Arial Narrow"/>
        <family val="2"/>
      </rPr>
      <t>Asturias Satin</t>
    </r>
    <r>
      <rPr>
        <sz val="10"/>
        <color indexed="8"/>
        <rFont val="Arial Narrow"/>
        <family val="2"/>
        <charset val="238"/>
      </rPr>
      <t xml:space="preserve"> </t>
    </r>
    <r>
      <rPr>
        <b/>
        <sz val="10"/>
        <color rgb="FF000000"/>
        <rFont val="Arial Narrow"/>
        <family val="2"/>
      </rPr>
      <t>in polikarbonatnega stekla</t>
    </r>
    <r>
      <rPr>
        <sz val="10"/>
        <color indexed="8"/>
        <rFont val="Arial Narrow"/>
        <family val="2"/>
        <charset val="238"/>
      </rPr>
      <t xml:space="preserve"> v celotni višini kabine, tipke za vsako postajo, braillova reliefna pisava, tipka za odpiranje vrat, tipka za zapiranje vrat, tipka za alarm, digitalni LCD kazalnik preobremenitve, položaja kabine in puščice smeri vožnje v beli barvi na črnem ozadju, stikalno na ključ za prednostno vožnjo in rezervacijo kabine</t>
    </r>
  </si>
  <si>
    <r>
      <rPr>
        <b/>
        <u/>
        <sz val="10"/>
        <color rgb="FF000000"/>
        <rFont val="Arial Narrow"/>
        <family val="2"/>
      </rPr>
      <t>v glavni postaji</t>
    </r>
    <r>
      <rPr>
        <u/>
        <sz val="10"/>
        <color indexed="8"/>
        <rFont val="Arial Narrow"/>
        <family val="2"/>
        <charset val="238"/>
      </rPr>
      <t>:</t>
    </r>
    <r>
      <rPr>
        <sz val="10"/>
        <color indexed="8"/>
        <rFont val="Arial Narrow"/>
        <family val="2"/>
        <charset val="238"/>
      </rPr>
      <t xml:space="preserve"> inox pozivna tipka </t>
    </r>
    <r>
      <rPr>
        <b/>
        <sz val="10"/>
        <color rgb="FF000000"/>
        <rFont val="Arial Narrow"/>
        <family val="2"/>
      </rPr>
      <t>KLS 280</t>
    </r>
    <r>
      <rPr>
        <sz val="10"/>
        <color indexed="8"/>
        <rFont val="Arial Narrow"/>
        <family val="2"/>
        <charset val="238"/>
      </rPr>
      <t xml:space="preserve"> kvadratne oblike prilagojena za enostavno uporabo gibalno oviranih oseb, </t>
    </r>
    <r>
      <rPr>
        <b/>
        <sz val="10"/>
        <color rgb="FF000000"/>
        <rFont val="Arial Narrow"/>
        <family val="2"/>
      </rPr>
      <t>KSI 286 digitalni LCD</t>
    </r>
    <r>
      <rPr>
        <sz val="10"/>
        <color indexed="8"/>
        <rFont val="Arial Narrow"/>
        <family val="2"/>
        <charset val="238"/>
      </rPr>
      <t xml:space="preserve"> prikazovalnik položaja kabine in puščice smeri vožnje v beli barvi ter gong</t>
    </r>
  </si>
  <si>
    <r>
      <rPr>
        <b/>
        <u/>
        <sz val="10"/>
        <color rgb="FF000000"/>
        <rFont val="Arial Narrow"/>
        <family val="2"/>
      </rPr>
      <t>v ostalih postajah:</t>
    </r>
    <r>
      <rPr>
        <b/>
        <sz val="10"/>
        <color rgb="FF000000"/>
        <rFont val="Arial Narrow"/>
        <family val="2"/>
      </rPr>
      <t xml:space="preserve"> </t>
    </r>
    <r>
      <rPr>
        <sz val="10"/>
        <color indexed="8"/>
        <rFont val="Arial Narrow"/>
        <family val="2"/>
        <charset val="238"/>
      </rPr>
      <t xml:space="preserve"> inox pozivna tipka KLS 280 kvadratne oblike prilagojena za enostavno uporabo gibalno oviranih oseb, KSI 286 digitalni LCD prikazovalnik položaja kabine in puščice smeri vožnje v beli barvi ter gong, signalizacija in tipke nameščene na okvir vrat jaška</t>
    </r>
  </si>
  <si>
    <t>Izvedba naprave v skladu s standardom SIST EN 81-20, EN 81-50, SIST EN81-73, SIST EN81-28              dvigalo vezano na požarno centralo - v primeru nevarnosti se spusti v glavno postajo, vrata se avtomatsko odprejo                                                    celoten pogonski mehanizem znotraj dvigalnega jaška</t>
  </si>
  <si>
    <r>
      <rPr>
        <b/>
        <u/>
        <sz val="10"/>
        <color rgb="FF000000"/>
        <rFont val="Arial Narrow"/>
        <family val="2"/>
      </rPr>
      <t>Dodatno:</t>
    </r>
    <r>
      <rPr>
        <sz val="10"/>
        <color rgb="FF000000"/>
        <rFont val="Arial Narrow"/>
        <family val="2"/>
      </rPr>
      <t xml:space="preserve"> razsvetljava jaška, lestev za dostop v jamo jaška, vtičnica na strehi kabine in elektrifikacija jaška, </t>
    </r>
    <r>
      <rPr>
        <b/>
        <sz val="10"/>
        <color rgb="FF000000"/>
        <rFont val="Arial Narrow"/>
        <family val="2"/>
      </rPr>
      <t>dobava testiranih obešal za v strop jaška</t>
    </r>
    <r>
      <rPr>
        <sz val="10"/>
        <color rgb="FF000000"/>
        <rFont val="Arial Narrow"/>
        <family val="2"/>
      </rPr>
      <t xml:space="preserve">, </t>
    </r>
    <r>
      <rPr>
        <b/>
        <sz val="10"/>
        <color rgb="FF000000"/>
        <rFont val="Arial Narrow"/>
        <family val="2"/>
      </rPr>
      <t>montaža brez delovnega odra</t>
    </r>
    <r>
      <rPr>
        <sz val="10"/>
        <color rgb="FF000000"/>
        <rFont val="Arial Narrow"/>
        <family val="2"/>
      </rPr>
      <t xml:space="preserve"> v jašku</t>
    </r>
  </si>
  <si>
    <r>
      <rPr>
        <b/>
        <sz val="10"/>
        <rFont val="Arial Narrow"/>
        <family val="2"/>
      </rPr>
      <t>velikost AB jaška</t>
    </r>
    <r>
      <rPr>
        <sz val="10"/>
        <rFont val="Arial Narrow"/>
        <family val="2"/>
        <charset val="238"/>
      </rPr>
      <t xml:space="preserve"> (min): širina: 1800 mm, globina: 1800 mm</t>
    </r>
  </si>
  <si>
    <r>
      <rPr>
        <b/>
        <sz val="10"/>
        <rFont val="Arial Narrow"/>
        <family val="2"/>
      </rPr>
      <t>višina glave jaška:</t>
    </r>
    <r>
      <rPr>
        <sz val="10"/>
        <rFont val="Arial Narrow"/>
        <family val="2"/>
      </rPr>
      <t xml:space="preserve"> 3550 mm</t>
    </r>
  </si>
  <si>
    <r>
      <rPr>
        <b/>
        <sz val="10"/>
        <rFont val="Arial Narrow"/>
        <family val="2"/>
      </rPr>
      <t>višina glave jaška:</t>
    </r>
    <r>
      <rPr>
        <sz val="10"/>
        <rFont val="Arial Narrow"/>
        <family val="2"/>
      </rPr>
      <t xml:space="preserve"> 3900 mm</t>
    </r>
  </si>
  <si>
    <r>
      <rPr>
        <b/>
        <sz val="10"/>
        <rFont val="Arial Narrow"/>
        <family val="2"/>
      </rPr>
      <t xml:space="preserve">namestitev pogona: </t>
    </r>
    <r>
      <rPr>
        <sz val="10"/>
        <rFont val="Arial Narrow"/>
        <family val="2"/>
      </rPr>
      <t>sinhronski motor brez reduktorja z integriranim pogonskim diskom je pritrjen v glavi jaška na jeklenih vodilih kabine. Brez strojnice!</t>
    </r>
  </si>
  <si>
    <t>Kompletna izdelava, dobava in montaža električnega osebnega dvigala brez strojnice, s sistemskim certifikatom, v samostojnem AB jašku - zunanje stopnišče:
tipa Kone Monospace 300 DX, PW8/10-19 ali ekvivalentno</t>
  </si>
  <si>
    <t>Kompletna izdelava, dobava in montaža električnega osebnega dvigala brez strojnice, s sistemskim certifikatom, v samostojnem AB jašku - notranje stopnišče:
tipa Kone Monospace 300 DX, PW13/10-19 ali ekvivalentno</t>
  </si>
  <si>
    <r>
      <rPr>
        <b/>
        <sz val="10"/>
        <rFont val="Arial Narrow"/>
        <family val="2"/>
      </rPr>
      <t>pogonska moč:</t>
    </r>
    <r>
      <rPr>
        <sz val="10"/>
        <rFont val="Arial Narrow"/>
        <family val="2"/>
      </rPr>
      <t xml:space="preserve"> 4 kW, energetsko učinkovito razred "A" po standardu VDI 4707</t>
    </r>
  </si>
  <si>
    <r>
      <rPr>
        <b/>
        <sz val="10"/>
        <rFont val="Arial Narrow"/>
        <family val="2"/>
      </rPr>
      <t xml:space="preserve">svetle dimenzije kabine </t>
    </r>
    <r>
      <rPr>
        <sz val="10"/>
        <rFont val="Arial Narrow"/>
        <family val="2"/>
      </rPr>
      <t xml:space="preserve">(min): 1100 mm (širina) x 1400 mm (dolžina) x 2200 mm (višina) </t>
    </r>
  </si>
  <si>
    <r>
      <rPr>
        <b/>
        <sz val="10"/>
        <rFont val="Arial Narrow"/>
        <family val="2"/>
      </rPr>
      <t>vrata kabine:</t>
    </r>
    <r>
      <rPr>
        <sz val="10"/>
        <rFont val="Arial Narrow"/>
        <family val="2"/>
      </rPr>
      <t xml:space="preserve"> avtomatska dvodelna, stransko teleskopsko odpiranje, s krili in okvirji iz brušene pločevine </t>
    </r>
    <r>
      <rPr>
        <b/>
        <sz val="10"/>
        <rFont val="Arial Narrow"/>
        <family val="2"/>
      </rPr>
      <t>Asturias Satin</t>
    </r>
    <r>
      <rPr>
        <sz val="10"/>
        <rFont val="Arial Narrow"/>
        <family val="2"/>
      </rPr>
      <t>, frekvenčno regulirani pogon, varovanje z infrardečo svetlobno zaveso in omejilnikom zaporne sile, svetla širina vrat 900 mm, svetla višina min. 2100 mm</t>
    </r>
  </si>
  <si>
    <r>
      <rPr>
        <b/>
        <sz val="10"/>
        <rFont val="Arial Narrow"/>
        <family val="2"/>
      </rPr>
      <t>vrata jaška</t>
    </r>
    <r>
      <rPr>
        <sz val="10"/>
        <rFont val="Arial Narrow"/>
        <family val="2"/>
      </rPr>
      <t xml:space="preserve">: avtomatska dvodelna teleskopska polna vrata s krili in okvirji iz brušene nerjaveče pločevine Asturias Satin, širina: 900 mm; višina min: 2100 mm, brez požarne odpornosti, vzdrževalni panel (MAP) vgrajen na vratni okvir                                                                  </t>
    </r>
  </si>
  <si>
    <t>Kompletna izdelava, dobava in montaža električnega osebnega dvigala brez strojnice, s sistemskim certifikatom, v samostojnem jeklenem jašku - notranje panoramsko dvigalo:
tipa Kone Monospace 500 DX, PW08/10-19 ali ekvivalentno</t>
  </si>
  <si>
    <r>
      <rPr>
        <b/>
        <sz val="10"/>
        <rFont val="Arial Narrow"/>
        <family val="2"/>
        <charset val="238"/>
      </rPr>
      <t>hitrost:</t>
    </r>
    <r>
      <rPr>
        <sz val="10"/>
        <rFont val="Arial Narrow"/>
        <family val="2"/>
      </rPr>
      <t xml:space="preserve"> min. 1.0 m/s
</t>
    </r>
    <r>
      <rPr>
        <b/>
        <sz val="10"/>
        <rFont val="Arial Narrow"/>
        <family val="2"/>
        <charset val="238"/>
      </rPr>
      <t>nosilnost:</t>
    </r>
    <r>
      <rPr>
        <sz val="10"/>
        <rFont val="Arial Narrow"/>
        <family val="2"/>
      </rPr>
      <t xml:space="preserve"> 8 oseb ali 630 kg
</t>
    </r>
    <r>
      <rPr>
        <b/>
        <sz val="10"/>
        <rFont val="Arial Narrow"/>
        <family val="2"/>
        <charset val="238"/>
      </rPr>
      <t>višina:</t>
    </r>
    <r>
      <rPr>
        <sz val="10"/>
        <rFont val="Arial Narrow"/>
        <family val="2"/>
      </rPr>
      <t xml:space="preserve"> 8340 mm
</t>
    </r>
    <r>
      <rPr>
        <b/>
        <sz val="10"/>
        <rFont val="Arial Narrow"/>
        <family val="2"/>
        <charset val="238"/>
      </rPr>
      <t>Število izhod/vstop:</t>
    </r>
    <r>
      <rPr>
        <sz val="10"/>
        <rFont val="Arial Narrow"/>
        <family val="2"/>
      </rPr>
      <t xml:space="preserve"> 3 - neprehodna kabina         
</t>
    </r>
  </si>
  <si>
    <r>
      <rPr>
        <b/>
        <sz val="10"/>
        <rFont val="Arial Narrow"/>
        <family val="2"/>
        <charset val="238"/>
      </rPr>
      <t>hitrost:</t>
    </r>
    <r>
      <rPr>
        <sz val="10"/>
        <rFont val="Arial Narrow"/>
        <family val="2"/>
      </rPr>
      <t xml:space="preserve"> min. 1.0 m/s
</t>
    </r>
    <r>
      <rPr>
        <b/>
        <sz val="10"/>
        <rFont val="Arial Narrow"/>
        <family val="2"/>
        <charset val="238"/>
      </rPr>
      <t>nosilnost:</t>
    </r>
    <r>
      <rPr>
        <sz val="10"/>
        <rFont val="Arial Narrow"/>
        <family val="2"/>
      </rPr>
      <t xml:space="preserve"> 8 oseb ali 630 kg
</t>
    </r>
    <r>
      <rPr>
        <b/>
        <sz val="10"/>
        <rFont val="Arial Narrow"/>
        <family val="2"/>
        <charset val="238"/>
      </rPr>
      <t>višina:</t>
    </r>
    <r>
      <rPr>
        <sz val="10"/>
        <rFont val="Arial Narrow"/>
        <family val="2"/>
      </rPr>
      <t xml:space="preserve"> 12880 mm                        </t>
    </r>
    <r>
      <rPr>
        <b/>
        <sz val="10"/>
        <rFont val="Arial Narrow"/>
        <family val="2"/>
      </rPr>
      <t xml:space="preserve">                          Število postaj:</t>
    </r>
    <r>
      <rPr>
        <sz val="10"/>
        <rFont val="Arial Narrow"/>
        <family val="2"/>
      </rPr>
      <t xml:space="preserve"> 4
</t>
    </r>
    <r>
      <rPr>
        <b/>
        <sz val="10"/>
        <rFont val="Arial Narrow"/>
        <family val="2"/>
        <charset val="238"/>
      </rPr>
      <t>Število izhod/vstop:</t>
    </r>
    <r>
      <rPr>
        <sz val="10"/>
        <rFont val="Arial Narrow"/>
        <family val="2"/>
      </rPr>
      <t xml:space="preserve"> 5 - prehodna kabina         
</t>
    </r>
  </si>
  <si>
    <r>
      <rPr>
        <b/>
        <sz val="10"/>
        <rFont val="Arial Narrow"/>
        <family val="2"/>
      </rPr>
      <t xml:space="preserve">Namestitev dvigala: </t>
    </r>
    <r>
      <rPr>
        <sz val="10"/>
        <rFont val="Arial Narrow"/>
        <family val="2"/>
        <charset val="238"/>
      </rPr>
      <t>v betonskem in jeklenem jašku</t>
    </r>
  </si>
  <si>
    <r>
      <rPr>
        <b/>
        <sz val="10"/>
        <rFont val="Arial Narrow"/>
        <family val="2"/>
      </rPr>
      <t>velikost AB jaška</t>
    </r>
    <r>
      <rPr>
        <sz val="10"/>
        <rFont val="Arial Narrow"/>
        <family val="2"/>
        <charset val="238"/>
      </rPr>
      <t xml:space="preserve"> (min): širina: 1700 mm, globina: 1950 mm</t>
    </r>
  </si>
  <si>
    <r>
      <rPr>
        <b/>
        <sz val="10"/>
        <rFont val="Arial Narrow"/>
        <family val="2"/>
      </rPr>
      <t>višina glave jaška:</t>
    </r>
    <r>
      <rPr>
        <sz val="10"/>
        <rFont val="Arial Narrow"/>
        <family val="2"/>
      </rPr>
      <t xml:space="preserve"> 3500 mm</t>
    </r>
  </si>
  <si>
    <r>
      <rPr>
        <b/>
        <sz val="10"/>
        <rFont val="Arial Narrow"/>
        <family val="2"/>
      </rPr>
      <t xml:space="preserve">Kabina </t>
    </r>
    <r>
      <rPr>
        <sz val="10"/>
        <rFont val="Arial Narrow"/>
        <family val="2"/>
      </rPr>
      <t xml:space="preserve">(po izboru naročnika): izbor iz predloženih katalogov, steklene stene, tla po izboru naročnika debeline 23 mm, strop </t>
    </r>
    <r>
      <rPr>
        <b/>
        <sz val="10"/>
        <rFont val="Arial Narrow"/>
        <family val="2"/>
      </rPr>
      <t>CL96</t>
    </r>
    <r>
      <rPr>
        <sz val="10"/>
        <rFont val="Arial Narrow"/>
        <family val="2"/>
      </rPr>
      <t xml:space="preserve"> iz brušene nerjaveče pločevine </t>
    </r>
    <r>
      <rPr>
        <b/>
        <sz val="10"/>
        <rFont val="Arial Narrow"/>
        <family val="2"/>
      </rPr>
      <t>Asturias Satin</t>
    </r>
    <r>
      <rPr>
        <sz val="10"/>
        <rFont val="Arial Narrow"/>
        <family val="2"/>
      </rPr>
      <t xml:space="preserve"> in varčnimi LED okroglimi svetilkami, inox okroglo oprijemalo </t>
    </r>
    <r>
      <rPr>
        <b/>
        <sz val="10"/>
        <rFont val="Arial Narrow"/>
        <family val="2"/>
      </rPr>
      <t>HR53</t>
    </r>
    <r>
      <rPr>
        <sz val="10"/>
        <rFont val="Arial Narrow"/>
        <family val="2"/>
      </rPr>
      <t xml:space="preserve"> z zaobljenimi zaključki na stranski steni, zasilna avtomatska razsvetljava, avtomatska programljiva ventilacija, </t>
    </r>
    <r>
      <rPr>
        <b/>
        <sz val="10"/>
        <rFont val="Arial Narrow"/>
        <family val="2"/>
      </rPr>
      <t>GSM telefonski vmesnik</t>
    </r>
    <r>
      <rPr>
        <sz val="10"/>
        <rFont val="Arial Narrow"/>
        <family val="2"/>
      </rPr>
      <t xml:space="preserve"> s SIM kartico za prenos podatkov in povezavo med kabino in klicnim centrom za primer reševanja ujetih oseb iz kabine (omogoča klic na 4 predhodno programirane številke)</t>
    </r>
  </si>
  <si>
    <r>
      <rPr>
        <b/>
        <sz val="10"/>
        <rFont val="Arial Narrow"/>
        <family val="2"/>
      </rPr>
      <t>vrata kabine:</t>
    </r>
    <r>
      <rPr>
        <sz val="10"/>
        <rFont val="Arial Narrow"/>
        <family val="2"/>
      </rPr>
      <t xml:space="preserve"> avtomatska dvodelna teleskopska vrata s </t>
    </r>
    <r>
      <rPr>
        <b/>
        <sz val="10"/>
        <rFont val="Arial Narrow"/>
        <family val="2"/>
      </rPr>
      <t xml:space="preserve">steklenimi </t>
    </r>
    <r>
      <rPr>
        <sz val="10"/>
        <rFont val="Arial Narrow"/>
        <family val="2"/>
      </rPr>
      <t xml:space="preserve">krili in okvirji iz brušene pločevine </t>
    </r>
    <r>
      <rPr>
        <b/>
        <sz val="10"/>
        <rFont val="Arial Narrow"/>
        <family val="2"/>
      </rPr>
      <t>Asturias Satin</t>
    </r>
    <r>
      <rPr>
        <sz val="10"/>
        <rFont val="Arial Narrow"/>
        <family val="2"/>
      </rPr>
      <t>, frekvenčno regulirani pogon, varovanje z infrardečo svetlobno zaveso in omejilnikom zaporne sile, svetla širina vrat 900 mm, svetla višina min. 2100 mm</t>
    </r>
  </si>
  <si>
    <r>
      <rPr>
        <b/>
        <sz val="10"/>
        <rFont val="Arial Narrow"/>
        <family val="2"/>
      </rPr>
      <t>vrata jaška</t>
    </r>
    <r>
      <rPr>
        <sz val="10"/>
        <rFont val="Arial Narrow"/>
        <family val="2"/>
      </rPr>
      <t xml:space="preserve">: avtomatska dvodelna teleskopska vrata s </t>
    </r>
    <r>
      <rPr>
        <b/>
        <sz val="10"/>
        <rFont val="Arial Narrow"/>
        <family val="2"/>
      </rPr>
      <t>steklenimi</t>
    </r>
    <r>
      <rPr>
        <sz val="10"/>
        <rFont val="Arial Narrow"/>
        <family val="2"/>
      </rPr>
      <t xml:space="preserve"> krili in okvirji iz brušene nerjaveče pločevine Asturias Satin, širina: 900 mm; višina min: 2100 mm, brez požarne odpornosti,                                          </t>
    </r>
  </si>
  <si>
    <t>Transport do gradbišča, raztovarjanje in prenašanje težkih delov dvigala na gradbišču</t>
  </si>
  <si>
    <t>B10.3</t>
  </si>
  <si>
    <t>B10.4</t>
  </si>
  <si>
    <t>Kompletna izdelava, dobava in montaža hidravličnega  tovornega dvigala brez strojnice, s sistemskim certifikatom, v samostojnem betonskem jašku tipa Dvig lift design ali ekvivalentno</t>
  </si>
  <si>
    <r>
      <rPr>
        <b/>
        <sz val="10"/>
        <rFont val="Arial Narrow"/>
        <family val="2"/>
        <charset val="238"/>
      </rPr>
      <t>hitrost:</t>
    </r>
    <r>
      <rPr>
        <sz val="10"/>
        <rFont val="Arial Narrow"/>
        <family val="2"/>
      </rPr>
      <t xml:space="preserve"> min. 0,25 m/s
</t>
    </r>
    <r>
      <rPr>
        <b/>
        <sz val="10"/>
        <rFont val="Arial Narrow"/>
        <family val="2"/>
        <charset val="238"/>
      </rPr>
      <t>nosilnost:</t>
    </r>
    <r>
      <rPr>
        <sz val="10"/>
        <rFont val="Arial Narrow"/>
        <family val="2"/>
      </rPr>
      <t xml:space="preserve"> 2000 kg
</t>
    </r>
    <r>
      <rPr>
        <b/>
        <sz val="10"/>
        <rFont val="Arial Narrow"/>
        <family val="2"/>
        <charset val="238"/>
      </rPr>
      <t>višina:</t>
    </r>
    <r>
      <rPr>
        <sz val="10"/>
        <rFont val="Arial Narrow"/>
        <family val="2"/>
      </rPr>
      <t xml:space="preserve"> 4480 mm                           </t>
    </r>
    <r>
      <rPr>
        <b/>
        <sz val="10"/>
        <rFont val="Arial Narrow"/>
        <family val="2"/>
      </rPr>
      <t xml:space="preserve">                          Število postaj:</t>
    </r>
    <r>
      <rPr>
        <sz val="10"/>
        <rFont val="Arial Narrow"/>
        <family val="2"/>
      </rPr>
      <t xml:space="preserve"> 2 - neprehodna kabina
</t>
    </r>
  </si>
  <si>
    <r>
      <rPr>
        <b/>
        <sz val="10"/>
        <rFont val="Arial Narrow"/>
        <family val="2"/>
      </rPr>
      <t>Mikroprocesorsko krmiljenje:</t>
    </r>
    <r>
      <rPr>
        <sz val="10"/>
        <rFont val="Arial Narrow"/>
        <family val="2"/>
        <charset val="238"/>
      </rPr>
      <t xml:space="preserve"> poziv gor in dol v vsaki postaji s tipko stop, požarno krmiljenje oz. požarna vožnja v glavno postajo ob alarmu za požar, avtomatsko natančno pristajanje in niveliranje kabine</t>
    </r>
  </si>
  <si>
    <r>
      <rPr>
        <b/>
        <sz val="10"/>
        <rFont val="Arial Narrow"/>
        <family val="2"/>
      </rPr>
      <t>vrsta pogona:</t>
    </r>
    <r>
      <rPr>
        <sz val="10"/>
        <rFont val="Arial Narrow"/>
        <family val="2"/>
      </rPr>
      <t xml:space="preserve"> hidravlični</t>
    </r>
  </si>
  <si>
    <r>
      <rPr>
        <b/>
        <sz val="10"/>
        <rFont val="Arial Narrow"/>
        <family val="2"/>
      </rPr>
      <t xml:space="preserve">Namestitev dvigala: </t>
    </r>
    <r>
      <rPr>
        <sz val="10"/>
        <rFont val="Arial Narrow"/>
        <family val="2"/>
        <charset val="238"/>
      </rPr>
      <t>v betonskem jašku</t>
    </r>
  </si>
  <si>
    <r>
      <rPr>
        <b/>
        <sz val="10"/>
        <rFont val="Arial Narrow"/>
        <family val="2"/>
      </rPr>
      <t>velikost AB jaška</t>
    </r>
    <r>
      <rPr>
        <sz val="10"/>
        <rFont val="Arial Narrow"/>
        <family val="2"/>
        <charset val="238"/>
      </rPr>
      <t xml:space="preserve"> (min): širina: 2950 mm, globina: 2500 mm</t>
    </r>
  </si>
  <si>
    <r>
      <rPr>
        <b/>
        <sz val="10"/>
        <rFont val="Arial Narrow"/>
        <family val="2"/>
      </rPr>
      <t>globina jame jaška:</t>
    </r>
    <r>
      <rPr>
        <sz val="10"/>
        <rFont val="Arial Narrow"/>
        <family val="2"/>
      </rPr>
      <t xml:space="preserve"> 1400 mm</t>
    </r>
  </si>
  <si>
    <r>
      <rPr>
        <b/>
        <sz val="10"/>
        <rFont val="Arial Narrow"/>
        <family val="2"/>
      </rPr>
      <t xml:space="preserve">svetle dimenzije kabine </t>
    </r>
    <r>
      <rPr>
        <sz val="10"/>
        <rFont val="Arial Narrow"/>
        <family val="2"/>
      </rPr>
      <t xml:space="preserve">(min): 2200 mm (širina) x 1800 mm (dolžina) x 2100 mm (višina) </t>
    </r>
  </si>
  <si>
    <r>
      <rPr>
        <b/>
        <sz val="10"/>
        <rFont val="Arial Narrow"/>
        <family val="2"/>
      </rPr>
      <t>vrata kabine:</t>
    </r>
    <r>
      <rPr>
        <sz val="10"/>
        <rFont val="Arial Narrow"/>
        <family val="2"/>
      </rPr>
      <t xml:space="preserve"> vrat ni, zaščita pred ukleščenjem z infrardečo svetlobo</t>
    </r>
  </si>
  <si>
    <r>
      <rPr>
        <b/>
        <sz val="10"/>
        <rFont val="Arial Narrow"/>
        <family val="2"/>
      </rPr>
      <t>vrata jaška</t>
    </r>
    <r>
      <rPr>
        <sz val="10"/>
        <rFont val="Arial Narrow"/>
        <family val="2"/>
      </rPr>
      <t xml:space="preserve">: ročna dvokrilna, izdelana iz barvane pločevine - RAL 9003                                     </t>
    </r>
  </si>
  <si>
    <r>
      <rPr>
        <b/>
        <sz val="10"/>
        <rFont val="Arial Narrow"/>
        <family val="2"/>
      </rPr>
      <t>oprema kabine:</t>
    </r>
    <r>
      <rPr>
        <sz val="10"/>
        <rFont val="Arial Narrow"/>
        <family val="2"/>
      </rPr>
      <t xml:space="preserve"> stene izdelane iz barvane pločevine - RAL 9003. Tla rebrasta</t>
    </r>
  </si>
  <si>
    <r>
      <rPr>
        <b/>
        <sz val="10"/>
        <rFont val="Arial Narrow"/>
        <family val="2"/>
      </rPr>
      <t>Zunanja tipkala in pokazatelji:</t>
    </r>
    <r>
      <rPr>
        <sz val="10"/>
        <rFont val="Arial Narrow"/>
        <family val="2"/>
      </rPr>
      <t xml:space="preserve"> v vsaki postaji pozivno tipkalo, s pozivom gor in dol ter led lučko kabina v postaji, zasedeno in stikalom stop</t>
    </r>
  </si>
  <si>
    <r>
      <rPr>
        <b/>
        <u/>
        <sz val="10"/>
        <color rgb="FF000000"/>
        <rFont val="Arial Narrow"/>
        <family val="2"/>
      </rPr>
      <t>Dodatno:</t>
    </r>
    <r>
      <rPr>
        <sz val="10"/>
        <color rgb="FF000000"/>
        <rFont val="Arial Narrow"/>
        <family val="2"/>
      </rPr>
      <t xml:space="preserve"> razsvetljava jaška, lestev za dostop v jamo jaška, vtičnica na strehi kabine in elektrifikacija jaška, </t>
    </r>
    <r>
      <rPr>
        <b/>
        <sz val="10"/>
        <color rgb="FF000000"/>
        <rFont val="Arial Narrow"/>
        <family val="2"/>
      </rPr>
      <t>montaža brez delovnega odra</t>
    </r>
    <r>
      <rPr>
        <sz val="10"/>
        <color rgb="FF000000"/>
        <rFont val="Arial Narrow"/>
        <family val="2"/>
      </rPr>
      <t xml:space="preserve"> v jašku</t>
    </r>
  </si>
  <si>
    <t>Izvedba naprave v skladu s standardom SIST EN 81-20, EN 81-50, SIST EN81-73, SIST EN81-28              dvigalo vezano na požarno centralo - v primeru nevarnosti se spusti v glavno postajo,                              celoten pogonski mehanizem znotraj dvigalnega jaška</t>
  </si>
  <si>
    <t>Zagotovitev SMS kartice s prenosom podatkov za povezavo dvigala s klicnim centrom dobavitelja dvigala, v kolikor GSM signal ni zadosten v dvigalnem jašku se proti doplačilu vgradi dodatno anteno)</t>
  </si>
  <si>
    <t>B10.5</t>
  </si>
  <si>
    <t>Kompletna izdelava, dobava in montaža mostnega  tovornega dvigala, s sistemskim certifikatom, z novo žerjavno progo tipa INDENNA - MDE-H ali ekvivalentno</t>
  </si>
  <si>
    <r>
      <rPr>
        <b/>
        <sz val="10"/>
        <rFont val="Arial Narrow"/>
        <family val="2"/>
        <charset val="238"/>
      </rPr>
      <t>izvedba:</t>
    </r>
    <r>
      <rPr>
        <sz val="10"/>
        <rFont val="Arial Narrow"/>
        <family val="2"/>
      </rPr>
      <t xml:space="preserve"> enonosilčno
</t>
    </r>
    <r>
      <rPr>
        <b/>
        <sz val="10"/>
        <rFont val="Arial Narrow"/>
        <family val="2"/>
        <charset val="238"/>
      </rPr>
      <t>nosilnost:</t>
    </r>
    <r>
      <rPr>
        <sz val="10"/>
        <rFont val="Arial Narrow"/>
        <family val="2"/>
      </rPr>
      <t xml:space="preserve"> 2000 kg
</t>
    </r>
    <r>
      <rPr>
        <b/>
        <sz val="10"/>
        <rFont val="Arial Narrow"/>
        <family val="2"/>
        <charset val="238"/>
      </rPr>
      <t>razpon dvigala:</t>
    </r>
    <r>
      <rPr>
        <sz val="10"/>
        <rFont val="Arial Narrow"/>
        <family val="2"/>
      </rPr>
      <t xml:space="preserve"> 7000 mm                       </t>
    </r>
    <r>
      <rPr>
        <b/>
        <sz val="10"/>
        <rFont val="Arial Narrow"/>
        <family val="2"/>
      </rPr>
      <t xml:space="preserve">                      Višina dviganja:</t>
    </r>
    <r>
      <rPr>
        <sz val="10"/>
        <rFont val="Arial Narrow"/>
        <family val="2"/>
      </rPr>
      <t xml:space="preserve"> cca. 6000 mm
</t>
    </r>
  </si>
  <si>
    <r>
      <rPr>
        <b/>
        <sz val="10"/>
        <rFont val="Arial Narrow"/>
        <family val="2"/>
      </rPr>
      <t xml:space="preserve">Izvedba vitla: </t>
    </r>
    <r>
      <rPr>
        <sz val="10"/>
        <rFont val="Arial Narrow"/>
        <family val="2"/>
      </rPr>
      <t>SWF Krantechnik GmbH, vrvno z električnim vozičkom</t>
    </r>
  </si>
  <si>
    <t>Tip vitla: NB04L</t>
  </si>
  <si>
    <r>
      <rPr>
        <b/>
        <sz val="10"/>
        <rFont val="Arial Narrow"/>
        <family val="2"/>
      </rPr>
      <t xml:space="preserve">dvižna hitrost: </t>
    </r>
    <r>
      <rPr>
        <sz val="10"/>
        <rFont val="Arial Narrow"/>
        <family val="2"/>
      </rPr>
      <t>5/0,8m/min - 2 hitrosti</t>
    </r>
  </si>
  <si>
    <r>
      <rPr>
        <b/>
        <sz val="10"/>
        <rFont val="Arial Narrow"/>
        <family val="2"/>
      </rPr>
      <t>hitrost mačka:</t>
    </r>
    <r>
      <rPr>
        <sz val="10"/>
        <rFont val="Arial Narrow"/>
        <family val="2"/>
      </rPr>
      <t xml:space="preserve"> 0/20 m/min - frekvenčno regulirana</t>
    </r>
  </si>
  <si>
    <r>
      <rPr>
        <b/>
        <sz val="10"/>
        <rFont val="Arial Narrow"/>
        <family val="2"/>
      </rPr>
      <t>vožnja dvigala:</t>
    </r>
    <r>
      <rPr>
        <sz val="10"/>
        <rFont val="Arial Narrow"/>
        <family val="2"/>
      </rPr>
      <t xml:space="preserve"> 0/25 m/min - frekvenčno regulirana</t>
    </r>
  </si>
  <si>
    <t>razred dvigala: 2m po FEM-u</t>
  </si>
  <si>
    <r>
      <rPr>
        <b/>
        <sz val="10"/>
        <rFont val="Arial Narrow"/>
        <family val="2"/>
      </rPr>
      <t>način upravljanja:</t>
    </r>
    <r>
      <rPr>
        <sz val="10"/>
        <rFont val="Arial Narrow"/>
        <family val="2"/>
      </rPr>
      <t xml:space="preserve"> radijska komanda 6 tipk + STOP v TWIN izvedbi (2x oddajnik + 1x sprejemnik)</t>
    </r>
  </si>
  <si>
    <r>
      <rPr>
        <b/>
        <sz val="10"/>
        <rFont val="Arial Narrow"/>
        <family val="2"/>
      </rPr>
      <t>Barva dvigala:</t>
    </r>
    <r>
      <rPr>
        <sz val="10"/>
        <rFont val="Arial Narrow"/>
        <family val="2"/>
      </rPr>
      <t xml:space="preserve"> rdeča, RAL 3000</t>
    </r>
  </si>
  <si>
    <r>
      <t xml:space="preserve">Dodatno vključeno v ponudbo: </t>
    </r>
    <r>
      <rPr>
        <sz val="10"/>
        <rFont val="Arial Narrow"/>
        <family val="2"/>
      </rPr>
      <t>Navodila za uporabo, atesti in certifikati dvižne opreme, katalog dvižne opreme, katalog rezervnih delov, strojni in elektro načrti dvigala, napajanje vitla preko energetske verige, nalepke (nosilnost, serijska številka, letnica, proizvajalec), čelni nosilci s pogoni pripravljeni za tirnico 50 x 30</t>
    </r>
  </si>
  <si>
    <t>mostno dvigalo  INDENNA - MDE-H 2 t x 7 m</t>
  </si>
  <si>
    <t>žerjavna proga L = 19 m</t>
  </si>
  <si>
    <t>profili s tirnicami 50x30 mm se montirajo na predhodno pripravljene AB konzole</t>
  </si>
  <si>
    <t xml:space="preserve">4x odbojniki                   </t>
  </si>
  <si>
    <t>tehnična dokumentacija skupaj s statičnim izračunom</t>
  </si>
  <si>
    <r>
      <rPr>
        <b/>
        <sz val="10"/>
        <rFont val="Arial Narrow"/>
        <family val="2"/>
      </rPr>
      <t>barva konstrukcije:</t>
    </r>
    <r>
      <rPr>
        <sz val="10"/>
        <rFont val="Arial Narrow"/>
        <family val="2"/>
      </rPr>
      <t xml:space="preserve"> bela, RAL 9003</t>
    </r>
  </si>
  <si>
    <t>drsni vod L = 19 m</t>
  </si>
  <si>
    <t>PVC ohišje</t>
  </si>
  <si>
    <t>bakreni vodniki</t>
  </si>
  <si>
    <t>konzole</t>
  </si>
  <si>
    <t>glavno stikalo, nadometno 25A</t>
  </si>
  <si>
    <t>kabliranje od glavnega stikala do drsnega voda</t>
  </si>
  <si>
    <t xml:space="preserve">Transport </t>
  </si>
  <si>
    <t>razpakiranje in odstranitev pakirnega materiala</t>
  </si>
  <si>
    <t>do gradbišča, raztovarjanje in prenašanje težkih delov dvigala na gradbišču, z vsemi horizontalnimi in vertikalnimi transporti</t>
  </si>
  <si>
    <t>Montaža</t>
  </si>
  <si>
    <t>vgradnja sidrnih plošč v AB konzole (dimenzije sidrnih plošč v konzolah so 15x250x450 mm), zgornji rob sidrnih plošč na višini +181,00 m, pred betoniranjem obvezno preveriti horizontalnost sidrnih plošč, višinsko odstopanje sidrnih plošč v konzolah po celotni dolžini proge v toleranca +/- 10,00 mm( dokazilo z geodetskim posnetkom)</t>
  </si>
  <si>
    <t>mostnega dvigala, žerjavne proge, drsnega voda, zagon in nastavitve dvigala</t>
  </si>
  <si>
    <t>šolanje uporabnika</t>
  </si>
  <si>
    <t>MOV - 1500/1000/22 mm</t>
  </si>
  <si>
    <t>KI - 1500/1000/22 mm</t>
  </si>
  <si>
    <t>MOV - 2000/1000/22 mm</t>
  </si>
  <si>
    <t>Sistem notranjih vrat brez prekinjenega termičnega mostu (hladna profilacija), z zaokroženimi podboji.  Možnost je montaže lesenega ali steklenega krila, sistemska prilagodljivost pri suhi montaži na različne debeline zidu, med 90 in 230mm, če je potrebno, se pri tem lahko uporabijo dodatni modulni profili in tako po potrebi še bolj povečajo območje uporabe. Možna izdelave stranske svetlobe ali nadsvetlobe, možnost izdelave drsnih vrat odpiranja v steno ali ob steni, vrata enokrilna ali dvokrilna, okovje original ALU-K. Profil krila je na voljo v različnih izvedbah, glede na arhitektonske potrebe in zahteve.
Sistem omogoča vgradnjo stekel debeline od 6 do 30mm. Pri izbiri stekla mora uporabnik dosledno upoštevati navodila proizvajalca stekla in veljavne varnostne norme.
Izdelki iz te linije, so idealni za javne zgradbe, izobraževalne in zdravstvene ustanove, oz. povsod, kjer sta varnost in higiena bistvenega pomena. Dizajn profilov upošteva le bistvene stvari, brez izboklin v vmesnem prostoru med okvirjem in krilom, s čimer se izognemo zadrževanju prahu ter ostalih nečistoč in olajšamo čiščenje. 
Sistem ima vsa tesnila (statična in dinamična) iz elastomera EPDM.
Profili so izdelani iz primarne aluminijeve zlitine EN AW-6060 (UNI EN 755-2) statične stabilnosti T5.</t>
  </si>
  <si>
    <t>Kompletna dobava materiala in izdelava izolacije - horizontalno oblaganje stropa  povozne plošče proti zunanjim hladnim prostorom, z vsemi pomožnimi, pripravljalnimi in zaključnimi deli in odri ter vsemi potrebnimi horizontalnimi in vertikalnimi transporti. V postavki zajeti vse potrebne razreze in izdelavo odprtin za vgradnjo elektro in strojnih elementov</t>
  </si>
  <si>
    <t>►finalni oplesk bele barve, primeren za Heraklith podlago</t>
  </si>
  <si>
    <t>Kompletna dobava materiala in izdelava izolacije - horizontalno oblaganje stropa  kleti proti toplim prostorom pritličja, z vsemi pomožnimi, pripravljalnimi in zaključnimi deli in odri ter vsemi potrebnimi horizontalnimi in vertikalnimi transporti. V postavki zajeti vse potrebne razreze in izdelavo odprtin za vgradnjo elektro in strojnih elementov</t>
  </si>
  <si>
    <t>►toplotna izolacija iz plošč kamene volne 
za kontaktne fasade, tipa ki FKD-N Thermal, 
(λmax=0,034 w/mk, razplastna trdnost ≥ 7,5 kpa, razred gorljivosti A1)
debeline 20,00 cm, lepljenje in poglobljeno sidranje plošč z namenskimi vijačnimi fasadnimi pritrdili tipa PPV, dolžine min 140 mm, 6 kosov/m2 po sistemu W</t>
  </si>
  <si>
    <t>►toplotna izolacija iz stropnih izolacijskih dvoslojnih plošč iz kamene volne z vertikalno usmerjenimi mineralnimi vlakni - visoka razplastna trdnost, z 12,00 mm prekrivnim slojem iz negorljive lesne volne s posnetimi robovi 45°, utrjene z magnezitom, tipa KI Heraklith Tektalan A2 037/2 ali ekvivalentno, 
(λmax=0,037 w/mk, tlačna trdnost ≥ 30 kpa (10% stisljivost), razred gorljivosti A2)
debeline 5,00 cm, previdno vijačenje preko parne zapore v nosilno AB konstrukcijo, 6-7 pritrdil/m2, pritrdilni turbo vijaki z direktnim vijačenjem cca 25 mm v AB podlago</t>
  </si>
  <si>
    <t>►toplotna izolacija iz stropnih izolacijskih dvoslojnih plošč iz kamene volne z vertikalno usmerjenimi mineralnimi vlakni - visoka razplastna trdnost, z 12,00 mm prekrivnim slojem iz negorljive lesne volne s posnetimi robovi 45°, utrjene z magnezitom, tipa KI Heraklith Tektalan A2 037/2 ali ekvivalentno, 
(λmax=0,037 w/mk, tlačna trdnost ≥ 30 kpa (10% stisljivost), razred gorljivosti A2)
debeline 15,00 cm, previdno vijačenje preko parne zapore v nosilno AB konstrukcijo,  6-7 pritrdil/m2, pritrdilni turbo vijaki z direktnim vijačenjem cca 25 mm v AB podlago</t>
  </si>
  <si>
    <t>►toplotna izolacija iz stropnih izolacijskih dvoslojnih plošč iz kamene volne z vertikalno usmerjenimi mineralnimi vlakni - visoka razplastna trdnost, z 12,00 mm prekrivnim slojem iz negorljive lesne volne s posnetimi robovi 45°, utrjene z magnezitom, tipa KI Heraklith Tektalan A2 037/2 ali ekvivalentno, 
(λmax=0,037 w/mk, tlačna trdnost ≥ 30 kpa (10% stisljivost), razred gorljivosti A2)
debeline 12,50 cm, previdno vijačenje preko parne zapore v nosilno AB konstrukcijo,  6-7 pritrdil/m2, pritrdilni turbo vijaki z direktnim vijačenjem cca 25 mm v AB podlago</t>
  </si>
  <si>
    <t>B9.13</t>
  </si>
  <si>
    <t>Kompletna dobava in izvedba zvočno izolativnih pregradnih alu sendvič panelov na stiku predelnih sten in zunanjih oken, sestave: alu pločevina 0,70 mm - trda zvočno izolacijska plošča iz mineralne volne 5,00 cm - alu pločevina 0,70 mm, vključno z vsemi kotnim profili in zaključnimi letvami - brez videnga pritrjevanja. Paneli so obojestransko barvani z mat prašno barvo - RAL 9003, vključno  z  vsem pritrdilnim in zaključnim materialom ter vsemi  potrebnimi  odri  in  prenosi ter transporti.</t>
  </si>
  <si>
    <t>MOV - 2400x300 mm</t>
  </si>
  <si>
    <t>KI - 2200x300 mm</t>
  </si>
  <si>
    <t>B2.19</t>
  </si>
  <si>
    <r>
      <t xml:space="preserve">Kompletna izdelava, dobava in montaža </t>
    </r>
    <r>
      <rPr>
        <u/>
        <sz val="10"/>
        <rFont val="Arial Narrow"/>
        <family val="2"/>
        <charset val="238"/>
      </rPr>
      <t xml:space="preserve">jeklenih industrijskih stopnic s pohodnimi rešetkami in varnostno ograjo </t>
    </r>
    <r>
      <rPr>
        <sz val="10"/>
        <rFont val="Arial Narrow"/>
        <family val="2"/>
      </rPr>
      <t xml:space="preserve"> - jekleni profil, S355 J2, z vsem potrebnim spojnim in pritrdilnim materialom. Obračun po kg vgrajenega materiala.  Vključno z vsemi pomožnimi, pripravljalnimi in zaključnimi deli ter  vsemi  potrebnimi horizontalnimi in vertikalnimi transporti. </t>
    </r>
  </si>
  <si>
    <t>celica 1</t>
  </si>
  <si>
    <t>osnovna nosilna konstrukcija</t>
  </si>
  <si>
    <t>vroče cinkane stopniščne rešetke 270/1000 mm tipa klasik 33x11, nosilni trak 35/2 mm, prečni trak 8/2 mm</t>
  </si>
  <si>
    <t>celica 2</t>
  </si>
  <si>
    <t>celica 3</t>
  </si>
  <si>
    <t>celica 4</t>
  </si>
  <si>
    <t>celica 5</t>
  </si>
  <si>
    <t>celica 6</t>
  </si>
  <si>
    <t>B2.20</t>
  </si>
  <si>
    <r>
      <t xml:space="preserve">Kompletna izdelava, dobava in montaža </t>
    </r>
    <r>
      <rPr>
        <u/>
        <sz val="10"/>
        <rFont val="Arial Narrow"/>
        <family val="2"/>
        <charset val="238"/>
      </rPr>
      <t>jeklene nosilne konstrukcije zunanjega stopnišča</t>
    </r>
    <r>
      <rPr>
        <sz val="10"/>
        <rFont val="Arial Narrow"/>
        <family val="2"/>
      </rPr>
      <t xml:space="preserve"> - jekleni profil, S355 J2, z vsem potrebnim spojnim in pritrdilnim materialom. Obračun po kg vgrajenega materiala.  Vključno z vsemi pomožnimi, pripravljalnimi in zaključnimi deli ter  vsemi  potrebnimi horizontalnimi in vertikalnimi transporti. </t>
    </r>
  </si>
  <si>
    <t>vroče cinkane pohodne rešetke na podestu 1000/1000 mm tipa klasik 33x11, nosilni trak 30/3 mm, prečni trak 8/2 mm</t>
  </si>
  <si>
    <t>vroče cinkane pohodne rešetke na podestu tipa klasik 33x11, nosilni trak 30/3 mm, prečni trak 8/2 mm</t>
  </si>
  <si>
    <t>vroče cinkane stopniščne rešetke 270/1200 mm tipa klasik 33x11, nosilni trak 35/2 mm, prečni trak 8/2 mm</t>
  </si>
  <si>
    <t>varnostna ograja - okvir iz kvadratne cevi 40/40/4 mm (43 m1), vertikalne prečke 40/5 mm (160 m1)</t>
  </si>
  <si>
    <t>varnostna ograja - okvir iz kvadratne cevi 40/40/4 mm, vertikalne prečke 40/5 mm - ni potrebna protipožarna zaščita</t>
  </si>
  <si>
    <t>B2.21</t>
  </si>
  <si>
    <t>fasadni okvirji iz L profila 50/50/5 mm</t>
  </si>
  <si>
    <t xml:space="preserve">Kompletna dobava materiala in izdelava strehe zunanjega stopnišča, skupaj z vsemi pomožnimi, pripravljalnimi in zaključnimi deli in odri ter vsemi potrebnimi horizontalnimi in vertikalnimi transporti. </t>
  </si>
  <si>
    <t>B1.15</t>
  </si>
  <si>
    <t xml:space="preserve"> - UV obstojna sintetična večplastna tesnilna folija  ojačana s poliestrom 0,20 cm, tipa Sarnafil TS 77-20 ali ekvivalentno, barva RAL 9016 SR</t>
  </si>
  <si>
    <t xml:space="preserve"> - ločilni sloj - UV stabilen ojačitveni geotekstil iz polipropilena, natezne trdnosti min. 16 kN/m tipa Polyfelt TS 50 ali ekvivalentno. V postavki upoštevati potrebne preklope</t>
  </si>
  <si>
    <r>
      <t xml:space="preserve">Kompletna izdelava, dobava in montaža </t>
    </r>
    <r>
      <rPr>
        <u/>
        <sz val="10"/>
        <rFont val="Arial Narrow"/>
        <family val="2"/>
        <charset val="238"/>
      </rPr>
      <t>jeklene fasade in atike zunanjega stopnišča</t>
    </r>
    <r>
      <rPr>
        <sz val="10"/>
        <rFont val="Arial Narrow"/>
        <family val="2"/>
      </rPr>
      <t xml:space="preserve"> - jekleni profil, S355 J2, z vsem potrebnim spojnim in pritrdilnim materialom. Obračun po kg vgrajenega materiala.  Vključno z vsemi pomožnimi, pripravljalnimi in zaključnimi deli ter  vsemi  potrebnimi horizontalnimi in vertikalnimi transporti. </t>
    </r>
  </si>
  <si>
    <t xml:space="preserve">atika iz UPN280 profilov, pritrjenih na obod stopniščne jeklene konstrukcije, nad fasadne panele iz ekspandirane pločevine
</t>
  </si>
  <si>
    <t>B9.14</t>
  </si>
  <si>
    <t>A6.30</t>
  </si>
  <si>
    <t>Kompletna dobava materiala in izdelava zaključnega fasadnega ometa na oblogi stropa strehe zunanjega stopnišča, z vsemi pomožnimi, pripravljalnimi in zaključnimi deli in odri ter vsemi potrebnimi horizontalnimi in vertikalnimi transporti. V postavki zajeti vse potrebne razreze in izdelavo odprtin za vgradnjo elektro in strojnih elementov</t>
  </si>
  <si>
    <t>Kompletna izvedba preboja AB atike strehe sušilnice in izvedba nerjavnega horizontalnega izpusta meteornih vod s priključitivjo na zunanji meteorni kotliček, okrogla izvedba horizontalnega izpusta fi 75 mm, skupaj z vsemi pomožnimi, pripravljalnimi in zaključnimi deli in odri ter vsemi potrebnimi horizontalnimi in vertikalnimi transporti. Detajl tesnjena iztoka in primarne strešne HI po detajlu dobavitelja HI membrane</t>
  </si>
  <si>
    <t xml:space="preserve">Dobava in vgradnja meteorne vertikale z meteronim kotličkom in priključitvijo na horizontalni žleb nadstrešnice uvozne klančine. Vertikala fi 100 mm iz pocinkane in barvne pločevine RAL 9003 signal white se zaključi s prostim iztokom na asfaltno površino, vključno z vsemi potrebnimi koleni ter skupaj s konzolnimi nosilci in z vsemi pomožnimi, pripravljalnimi in zaključnimi deli in odri ter vsemi potrebnimi horizontalnimi in vertikalnimi transporti. </t>
  </si>
  <si>
    <t xml:space="preserve">Dobava in vgradnja meteorne vertikale z meteronim kotličkom in priključitvijo na horizontalni izpust s strehe sušilnice. Vertikala fi 110 mm iz pocinkane in barvne pločevine RAL 9003 signal white se zaključi s priključkom na horizontalno meteorno kanalizacijo, pod ploščo kleti, vključno z vsemi potrebnimi koleni ter skupaj s konzolnimi nosilci in z vsemi pomožnimi, pripravljalnimi in zaključnimi deli in odri ter vsemi potrebnimi horizontalnimi in vertikalnimi transporti. </t>
  </si>
  <si>
    <t>Kompletna izvedba preboja AB atike zelene strehe ob zunanjem stopnišču in izvedba nerjavnega horizontalnega izpusta meteornih vod s priključitivjo na zunanji meteorni kotliček, okrogla izvedba horizontalnega izpusta fi 40 mm, skupaj z vsemi pomožnimi, pripravljalnimi in zaključnimi deli in odri ter vsemi potrebnimi horizontalnimi in vertikalnimi transporti. Detajl tesnjena iztoka in primarne strešne HI po detajlu dobavitelja HI membrane</t>
  </si>
  <si>
    <t xml:space="preserve">Dobava in vgradnja meteorne vertikale z meteronim kotličkom in priključitvijo na horizontalni izpust z zelene strehe sušilnice. Vertikala fi 110 mm iz pocinkane in barvne pločevine RAL 9003 signal white se zaključi s priključkom na horizontalno meteorno kanalizacijo, pod ploščo kleti, vključno z vsemi potrebnimi koleni ter skupaj s konzolnimi nosilci in z vsemi pomožnimi, pripravljalnimi in zaključnimi deli in odri ter vsemi potrebnimi horizontalnimi in vertikalnimi transporti. </t>
  </si>
  <si>
    <t>B1.16</t>
  </si>
  <si>
    <t>B1.17</t>
  </si>
  <si>
    <t>B1.18</t>
  </si>
  <si>
    <t>B1.19</t>
  </si>
  <si>
    <t>B1.20</t>
  </si>
  <si>
    <t>B1.21</t>
  </si>
  <si>
    <t>B1.22</t>
  </si>
  <si>
    <t>B1.23</t>
  </si>
  <si>
    <t>B1.24</t>
  </si>
  <si>
    <t>B1.25</t>
  </si>
  <si>
    <t>Kompletna izvedba preboj ab atike in izvedba nerjavnega varnostnega preliva s strehe sušilnice, notranji premera fi40 mm, skupaj z vsemi pomožnimi, pripravljalnimi in zaključnimi deli in odri ter vsemi potrebnimi horizontalnimi in vertikalnimi transporti. Detajl tesnjena iztoka in primarne strešne HI po detajlu dobavitelja HI membrane</t>
  </si>
  <si>
    <t>Kompletna izvedba preboja ab atike in izvedba nerjavnega izpusta meteorne vode na nižji del zelene strehe, notranji premera fi40 mm, skupaj z vsemi pomožnimi, pripravljalnimi in zaključnimi deli in odri ter vsemi potrebnimi horizontalnimi in vertikalnimi transporti. Detajl tesnjena iztoka in primarne strešne HI po detajlu dobavitelja HI membrane</t>
  </si>
  <si>
    <t>Kompletna izvedba preboja ab atike in izvedba nerjavnega varnostnega preliva zelene strehe, notranji premera fi40 mm, skupaj z vsemi pomožnimi, pripravljalnimi in zaključnimi deli in odri ter vsemi potrebnimi horizontalnimi in vertikalnimi transporti. Detajl tesnjena iztoka in primarne strešne HI po detajlu dobavitelja HI membrane</t>
  </si>
  <si>
    <t>Kompletna izvedba preboja jeklene atike strehe zunanje stopnišča in izvedba nerjavnega horizontalnega izpusta meteornih vod na nižjo streho, pravototna izvedba 100/400 mm, previs iztoka min. 50 mm, skupaj z vsemi pomožnimi, pripravljalnimi in zaključnimi deli in odri ter vsemi potrebnimi horizontalnimi in vertikalnimi transporti. Detajl tesnjena iztoka in primarne strešne HI po detajlu dobavitelja HI membrane</t>
  </si>
  <si>
    <t>B2.22</t>
  </si>
  <si>
    <t xml:space="preserve">Kompletna dobava in montaža zunanjih poštnih nabiralnikov iz termično pocinkane in barvane pločevine, RAL 9003 - omarica s štirimi horizontalnimi nabiralniki, skupne dimenzije 400/220/538 mm (Š/G/V). Dimenzija odprtine 270/16 mm (Š/V), skupaj s pritrdilnim materialom, z vsemi pomožnimi, pripravljalnimi in zaključnimi deli in odri ter vsemi potrebnimi horizontalnimi in vertikalnimi transporti. </t>
  </si>
  <si>
    <t>B2.23</t>
  </si>
  <si>
    <t>B2.24</t>
  </si>
  <si>
    <r>
      <t xml:space="preserve">Kompletna izdelava, dobava in montaža </t>
    </r>
    <r>
      <rPr>
        <u/>
        <sz val="10"/>
        <rFont val="Arial Narrow"/>
        <family val="2"/>
        <charset val="238"/>
      </rPr>
      <t>jeklenega nosilca HEA 160, za podporo južne steklene fasade</t>
    </r>
    <r>
      <rPr>
        <sz val="10"/>
        <rFont val="Arial Narrow"/>
        <family val="2"/>
      </rPr>
      <t xml:space="preserve"> - jekleni profil, S355 J2, z vsem potrebnim spojnim in pritrdilnim materialom. Obračun po kg vgrajenega materiala.  Vključno z vsemi pomožnimi, pripravljalnimi in zaključnimi deli ter  vsemi  potrebnimi horizontalnimi in vertikalnimi transporti. </t>
    </r>
  </si>
  <si>
    <t>nosilec HEA160</t>
  </si>
  <si>
    <t>B2.25</t>
  </si>
  <si>
    <r>
      <t xml:space="preserve">Kompletna izdelava, dobava in montaža </t>
    </r>
    <r>
      <rPr>
        <u/>
        <sz val="10"/>
        <rFont val="Arial Narrow"/>
        <family val="2"/>
        <charset val="238"/>
      </rPr>
      <t>jeklenega stebra 200/150/8, za vpetje južne zasteklitve sejnih sob</t>
    </r>
    <r>
      <rPr>
        <sz val="10"/>
        <rFont val="Arial Narrow"/>
        <family val="2"/>
      </rPr>
      <t xml:space="preserve"> - jekleni profil, S355 J2, z vsem potrebnim spojnim in pritrdilnim materialom. Obračun po kg vgrajenega materiala.  Vključno z vsemi pomožnimi, pripravljalnimi in zaključnimi deli ter  vsemi  potrebnimi horizontalnimi in vertikalnimi transporti. </t>
    </r>
  </si>
  <si>
    <t>Element je del primarne nosilne konstrukcije, zato jer potrebno celotno nosilno konstrukcijo zaščititi z ognjeodpornim intumescentnim premazom na vodni osnovi (EN 13381-8) tipa Promapaint-SC3 oziroma Promapaint-SC4 ali ekvivalentno. Premaz mora zagotavljati požarno odpornost min. 60 min. Izvajalec pred izvedbo predloži ustrezne elaborat z definiranimi potrebnimi debelinami premaza za posamezne profile. Potrebno upoštevati, da je konstrukcija izpostavljena vremenskim vplivom.</t>
  </si>
  <si>
    <t>2x steber 200/150/8 mm, h=5,25 m</t>
  </si>
  <si>
    <t>deb. 10,00 cm - armiran, vključno z mrežo q-283</t>
  </si>
  <si>
    <t>Nabava,  dobava  in vgradnja toplotne izolacije kot podlaga nastopnih ploskev notranjega stopnišča v vhodni avli,  deb. d=5 cm, iz XPS 300 gladkih plošč, vključno z vsemi pomožnimi, pripravljalnimi in zaključnimi deli ter  vsemi  potrebnimi horizontalnimi in vertikalnimi transporti</t>
  </si>
  <si>
    <t>B2.26</t>
  </si>
  <si>
    <r>
      <t xml:space="preserve">Kompletna izdelava, dobava in montaža </t>
    </r>
    <r>
      <rPr>
        <u/>
        <sz val="10"/>
        <rFont val="Arial Narrow"/>
        <family val="2"/>
        <charset val="238"/>
      </rPr>
      <t xml:space="preserve">jeklene nosilne konstrukcije dvigalnega jaška notranjega panoramskega dvigala  </t>
    </r>
    <r>
      <rPr>
        <sz val="10"/>
        <rFont val="Arial Narrow"/>
        <family val="2"/>
      </rPr>
      <t xml:space="preserve"> - jekleni profil, S355 J2, z vsem potrebnim spojnim in pritrdilnim materialom. Obračun po kg vgrajenega materiala.  Vključno z vsemi pomožnimi, pripravljalnimi in zaključnimi deli ter  vsemi  potrebnimi horizontalnimi in vertikalnimi transporti. </t>
    </r>
  </si>
  <si>
    <t>B2.27</t>
  </si>
  <si>
    <t xml:space="preserve">Kompletna izdelava, dobava in montaža zasteklitve dvigalnega jaška panoramskega dvigala, točkovno konzolno vpetje z jeklenimi distančniki bele barve, kaljeno lepljeno steklo 2x 8 mm - optiwhite, debelino stekla potrditi na osnovi statike dobavitelja stekel in načina vpetja, skupaj s pritrdilnim materialom, z vsemi pomožnimi, pripravljalnimi in zaključnimi deli in odri ter vsemi potrebnimi horizontalnimi in vertikalnimi transporti. </t>
  </si>
  <si>
    <t>MOV stranice</t>
  </si>
  <si>
    <t>MOV streha</t>
  </si>
  <si>
    <t>B2.28</t>
  </si>
  <si>
    <r>
      <t xml:space="preserve">Kompletna izdelava, dobava in montaža </t>
    </r>
    <r>
      <rPr>
        <u/>
        <sz val="10"/>
        <rFont val="Arial Narrow"/>
        <family val="2"/>
        <charset val="238"/>
      </rPr>
      <t>primarne nosilne konstrukcije pisarn v nadstropni etaži</t>
    </r>
    <r>
      <rPr>
        <sz val="10"/>
        <rFont val="Arial Narrow"/>
        <family val="2"/>
      </rPr>
      <t xml:space="preserve"> - jekleni profil, S355 J2, z vsem potrebnim spojnim in pritrdilnim materialom. Obračun po kg vgrajenega materiala.  Vključno z vsemi pomožnimi, pripravljalnimi in zaključnimi deli ter  vsemi  potrebnimi horizontalnimi in vertikalnimi transporti. </t>
    </r>
  </si>
  <si>
    <t xml:space="preserve">hi-bond strešna pločevina tipa Arcelormittal 85/280/t=0,75 mm </t>
  </si>
  <si>
    <t>jeklena podkonstrukcija atike - profili 80/80/4 mm - zgolj barvano, brez ognjeodpornega premaza</t>
  </si>
  <si>
    <t xml:space="preserve">Kompletna dobava in montaža odkapne pločevine zaključne atične obrobe iz pocinkane in barvane pločevine, debeline min. 0,70 mm, RAL 9003 signal White, r.š. do 80 cm, z vso potrebno pripadajočo podkonstrukcijo (ni všteta v razvito širino), nevidno pritrjevanje, stikovanje posameznih pločevin se izvede z dvojnim pokončnim kleparskim zgibom, vidno kovičenje ni dovoljeno, skupaj z vsemi pomožnimi, pripravljalnimi in zaključnimi deli in odri ter vsemi potrebnimi horizontalnimi in vertikalnimi transporti. </t>
  </si>
  <si>
    <t xml:space="preserve">Kompletna dobava materiala in izvedba oblaganja stranic atike jeklenega dela nadstropne etaže atike z OSB/3 ploščo 15,00 mm, kot podlaga za zaključno atično izolacijo in finalno obrobo z vsemi pomožnimi, pripravljalnimi in zaključnimi  deli ter vgradnim materialom, odri ter  vsemi  potrebnimi horizontalnimi in vertikalnimi transporti   </t>
  </si>
  <si>
    <t xml:space="preserve">Kompletna dobava materiala in vgradnja izolacije atike med oba sloja OSB obloge, skupaj z vsemi pomožnimi, pripravljalnimi in zaključnimi deli in odri ter vsemi potrebnimi horizontalnimi in vertikalnimi transporti. </t>
  </si>
  <si>
    <t>dimenzijsko obstojne plošče iz kamene volne tipa KI Natur Board Venti ali ekvivalentno, debeline 6,00 cm  (λmax=0,035 w/mk)</t>
  </si>
  <si>
    <t>dodatna podkonstrukcija za vgradnjo zunanjega stavbnega pohištva - profili 80/60/5 mm</t>
  </si>
  <si>
    <t>B2.29</t>
  </si>
  <si>
    <t>AKZ skladno z AKZ elaboratom, ki ga izdela izvajalec in potrdi projektant. Celotna jeklena konstrukcija mora biti vroče cinkana in barvana
Barva zaključnega premaza -  RAL 9003 signal white - mat</t>
  </si>
  <si>
    <t xml:space="preserve">AKZ skladno z AKZ elaboratom, ki ga izdela izvajalec in potrdi projektant. Celotna jeklena konstrukcija mora biti vroče cinkana in barvana
Barva zaključnega premaza -  RAL 9003 signal white - mat
</t>
  </si>
  <si>
    <r>
      <t xml:space="preserve">Kompletna izdelava, dobava in montaža </t>
    </r>
    <r>
      <rPr>
        <u/>
        <sz val="10"/>
        <rFont val="Arial Narrow"/>
        <family val="2"/>
        <charset val="238"/>
      </rPr>
      <t xml:space="preserve"> nosilne podkonstrukcije fasadnih PV panelov</t>
    </r>
    <r>
      <rPr>
        <sz val="10"/>
        <rFont val="Arial Narrow"/>
        <family val="2"/>
      </rPr>
      <t xml:space="preserve"> - jekleni profil, S355 J2, z vsem potrebnim spojnim in pritrdilnim materialom. Obračun po kg vgrajenega materiala.  Vključno z vsemi pomožnimi, pripravljalnimi in zaključnimi deli ter  vsemi  potrebnimi horizontalnimi in vertikalnimi transporti. </t>
    </r>
  </si>
  <si>
    <t>podkonstrukcija PV panelov - IPE 180</t>
  </si>
  <si>
    <t>B2.30</t>
  </si>
  <si>
    <t>podkonstrukcija pohodnih rešetk - IPE 80</t>
  </si>
  <si>
    <t>horizontalni vezni profil podkonstrukcije sončne elektrarne - profil 100/60/4 mm</t>
  </si>
  <si>
    <t xml:space="preserve">Kompletna izdelava, dobava in montaža distančnikov za prekinitev toplotnega mosta na stiku jekla in AB konstrukcije tipa, Schoeck Isokorb T SKP-WU-M1-V2 ali ekvivalentno. Dobavitelj pripravi ustrezen elaborat na osnovi katerega se dobavijo ustrezni elementi, glede na mesto in način vgradnje, skupaj s pritrdilnim materialom, z vsemi pomožnimi, pripravljalnimi in zaključnimi deli in odri ter vsemi potrebnimi horizontalnimi in vertikalnimi transporti. </t>
  </si>
  <si>
    <t>B2.31</t>
  </si>
  <si>
    <t xml:space="preserve">Kompletna dobava in montaža pohodnih vročecinkanih rešetk tipa klasik 33x33 mm, nosilni trak 30/2 mm, prečni trak 8/2 mm. Širina rešetke 700 mm, skupaj s pritrdilnim materialom, z vsemi pomožnimi, pripravljalnimi in zaključnimi deli in odri ter vsemi potrebnimi horizontalnimi in vertikalnimi transporti. </t>
  </si>
  <si>
    <t>v sklopu dobave pohodnih rešetke je potrebno dobaviti tudi talna dvižna vratca s pripadajočimi nasadili in podkonstrukcijo za vpenjanje in naleganje, za osebni dostop med posameznimi podesti, dimenzije min 600/800 mm, skupaj s pripadjočo premično lestvijo ter pritrdilnim materialom, z vsemi pomožnimi, pripravljalnimi in zaključnimi deli - 9 kom</t>
  </si>
  <si>
    <t xml:space="preserve">Kompletna dobava in montaža alu profiliranega profila za horizontalno vpenjanje steklenih PV panelov, tipa Schueco AOC 75 ST ali ekvivalentno, skupaj s pritrdilnim in tesnilnim materialom, z vsemi pomožnimi, pripravljalnimi in zaključnimi deli in odri ter vsemi potrebnimi horizontalnimi in vertikalnimi transporti. </t>
  </si>
  <si>
    <t xml:space="preserve">Kompletna dobava in montaža alu profila za vertikalne obrobe posameznih PV panelov, tipa Schueco 527420 (20,00 mm) ali ekvivalentno, skupaj s pritrdilnim materialom, z vsemi pomožnimi, pripravljalnimi in zaključnimi deli in odri ter vsemi potrebnimi horizontalnimi in vertikalnimi transporti. </t>
  </si>
  <si>
    <t>B2.32</t>
  </si>
  <si>
    <t>B2.33</t>
  </si>
  <si>
    <t>pravokotni profil 80/80/4 mm</t>
  </si>
  <si>
    <t xml:space="preserve">Kompletna dobava materiala in izvedba oblaganja zapore prehoda vezni hodnik in višja ravna streha - južni del, z OSB/3 ploščo 25,00 mm, z vsemi pomožnimi, pripravljalnimi in zaključnimi  deli ter vgradnim materialom, odri ter  vsemi  potrebnimi horizontalnimi in vertikalnimi transporti   </t>
  </si>
  <si>
    <t>B2.34</t>
  </si>
  <si>
    <t>MOV l=6,50 m</t>
  </si>
  <si>
    <t>MOV l=5,50 m</t>
  </si>
  <si>
    <t xml:space="preserve">Kompletna dobava in montaža kovinskih dvo osnih tračnic za montažo elementov odrske tehnike, pod stropom večnamenske dvorane, vgradnja 30 cm pod nivojem spuščenega stropa, črna barva RAL 9005, vključno z vso potrebno podkonstrukcijo za vgradnjo pod spuščeni strop, skupaj s pritrdilnim materialom, z vsemi pomožnimi, pripravljalnimi in zaključnimi deli in odri ter vsemi potrebnimi horizontalnimi in vertikalnimi transporti. </t>
  </si>
  <si>
    <r>
      <t xml:space="preserve">Kompletna izdelava, dobava in montaža </t>
    </r>
    <r>
      <rPr>
        <u/>
        <sz val="10"/>
        <rFont val="Arial Narrow"/>
        <family val="2"/>
        <charset val="238"/>
      </rPr>
      <t>podkonstrukcije za zapiranje prehoda nižji vezni hodnik in višji južni del ravne strehe</t>
    </r>
    <r>
      <rPr>
        <sz val="10"/>
        <rFont val="Arial Narrow"/>
        <family val="2"/>
      </rPr>
      <t xml:space="preserve"> - jekleni profil, S355 J2, z vsem potrebnim spojnim in pritrdilnim materialom. Obračun po kg vgrajenega materiala.  Vključno z vsemi pomožnimi, pripravljalnimi in zaključnimi deli ter  vsemi  potrebnimi horizontalnimi in vertikalnimi transporti. </t>
    </r>
  </si>
  <si>
    <t>B2.35</t>
  </si>
  <si>
    <r>
      <t xml:space="preserve">Kompletna izdelava, dobava in montaža </t>
    </r>
    <r>
      <rPr>
        <u/>
        <sz val="10"/>
        <rFont val="Arial Narrow"/>
        <family val="2"/>
        <charset val="238"/>
      </rPr>
      <t xml:space="preserve"> nosilne konstrukcije nadstreška atrija</t>
    </r>
    <r>
      <rPr>
        <sz val="10"/>
        <rFont val="Arial Narrow"/>
        <family val="2"/>
      </rPr>
      <t xml:space="preserve"> - jekleni profil, S355 J2, z vsem potrebnim spojnim in pritrdilnim materialom. Obračun po kg vgrajenega materiala.  Vključno z vsemi pomožnimi, pripravljalnimi in zaključnimi deli ter  vsemi  potrebnimi horizontalnimi in vertikalnimi transporti. </t>
    </r>
  </si>
  <si>
    <t>AKZ skladno z AKZ elaboratom, ki ga izdela izvajalec in potrdi projektant. Celotna jeklena konstrukcija mora biti vroče cinkana in barvana
Barva zaključnega premaza -  Seren Gold - mat</t>
  </si>
  <si>
    <t>primarni stebri in nosilci - HEA 700</t>
  </si>
  <si>
    <t>sekundani nosilci 220/140/5 mm</t>
  </si>
  <si>
    <t>zavetrovanje - 90/90/5 mm</t>
  </si>
  <si>
    <t>STREŠNI PVE PANELI</t>
  </si>
  <si>
    <t>B2.36</t>
  </si>
  <si>
    <t xml:space="preserve">Kompletna izdelava, dobava in montaža distančnikov za prekinitev toplotnega mosta na stiku jeklenih profilov HEA700 in AB konstrukcije, tipa Schoeck Isokorb ali ekvivalentno.  Glede na velikost profila mora dobavitelj pripravi ustrezen predlog izvedbe distančnikov, skupaj s pritrdilnim materialom, z vsemi pomožnimi, pripravljalnimi in zaključnimi deli in odri ter vsemi potrebnimi horizontalnimi in vertikalnimi transporti. </t>
  </si>
  <si>
    <t>B2.37</t>
  </si>
  <si>
    <t xml:space="preserve">Kompletna izdelava, dobava in montaža aluminjaste podkonstrukcije strešnih PV panelov, ki mora zagotavljati ustrezen naklon panelov in polno naleganje po celotni dolžini oboda posameznega panela. Podkonstrukcijo je potrebno izdelati in vgraditi v sodelovanju z dobaviteljem PV panelov, skladno z njihovimi detajli pritrditve in poteka električnih vodnikov, skupaj s pritrdilnim materialom, z vsemi pomožnimi, pripravljalnimi in zaključnimi deli in odri ter vsemi potrebnimi horizontalnimi in vertikalnimi transporti. </t>
  </si>
  <si>
    <t>osnovna alu konstrukcija - izgled:naravni eloksiran aluminij</t>
  </si>
  <si>
    <t>tesnilno pokrivni profil</t>
  </si>
  <si>
    <t>B1.26</t>
  </si>
  <si>
    <t>Kompletna dobava materiala in izvedba notranje ogrevane žlote nadstreška atrija iz pocinkane in barvane pločevine, debelina pločevine min. 0,70 mm, razvite širine do 85,00 cm, z vso potrebno podkonstrukcijo za vpetje žlote v alu podkonstrukcijo panelov in zagotavljanje ustreznih padcev (podkonstrukcija ni vključena v razvito širino. V postavki zajeti dobavo in vgradnjo ustreznih grelnih kablov in priključitev na interno električno omrežje preko termostatskega stikala, vključno s tipalom zunanje temperature,  skupaj z vsemi pomožnimi, pripravljalnimi in zaključnimi deli in odri ter vsemi potrebnimi horizontalnimi in vertikalnimi transporti.</t>
  </si>
  <si>
    <t xml:space="preserve">Kompletna dobava materiala in izvedba kapnega ogrevanega žleba, na zahodni strani nadstreška atrija iz pocinkane in barvane pločevine, debelina pločevine min. 0,70 mm, razvite širine do 50,00 cm, z vso potrebno podkonstrukcijo za vpetje žleba v alu podkonstrukcijo panelov in zagotavljanje ustreznih padcev (podkonstrukcija ni vključena v razvito širino). V postavki zajeti dobavo in vgradnjo ustreznih grelnih kablov in priključitev na interno električno omrežje preko termostatskega stikala, vključno s tipalom zunanje temperature,  skupaj z vsemi pomožnimi, pripravljalnimi in zaključnimi deli in odri ter vsemi potrebnimi horizontalnimi in vertikalnimi transporti. </t>
  </si>
  <si>
    <t>B1.27</t>
  </si>
  <si>
    <t>B1.28</t>
  </si>
  <si>
    <t xml:space="preserve">Dobava in vgradnja meteorne vertikale z meteronim kotličkom (6 kom) in priključitvijo na horizontalni žleb oziroma žloto nadstrešnice atrija. Vertikala fi 110 mm iz pocinkane in barvne pločevine Seren Gold se zaključi s prostim iztokom na  osnovno ravno streho pod kotom 90°, vključno z vsemi potrebnimi koleni ter skupaj s konzolnimi nosilci in z vsemi pomožnimi, pripravljalnimi in zaključnimi deli in odri ter vsemi potrebnimi horizontalnimi in vertikalnimi transporti. </t>
  </si>
  <si>
    <t>B1.29</t>
  </si>
  <si>
    <t xml:space="preserve">Kompletna dobava materiala in izvedba vetrne obrobe, po celotni vzhodni strani nadstreška atrija v višini alu podkonstrukcije iz pocinkane in barvane pločevine, Seren Gold, debelina pločevine min. 0,70 mm, razvite širine do 80,00 cm, z vso potrebno podkonstrukcijo za vpetje  in izvedbo trdne podlage za naleganje obrobe v alu podkonstrukcijo panelov,  skupaj z vsemi pomožnimi, pripravljalnimi in zaključnimi deli in odri ter vsemi potrebnimi horizontalnimi in vertikalnimi transporti. </t>
  </si>
  <si>
    <t>B2.38</t>
  </si>
  <si>
    <t xml:space="preserve">AKZ skladno z AKZ elaboratom, ki ga izdela izvajalec in potrdi projektant. Celotna jeklena konstrukcija mora biti vroče cinkana 
</t>
  </si>
  <si>
    <t>B2.39</t>
  </si>
  <si>
    <t xml:space="preserve">Kompletna dobava in montaža pohodnih vročecinkanih rešetk na podestu klimata in TČ - jug, tipa klasik 33x33 mm, nosilni trak 30/2 mm, prečni trak 8/2 mm, skupaj s pritrdilnim materialom, z vsemi pomožnimi, pripravljalnimi in zaključnimi deli in odri ter vsemi potrebnimi horizontalnimi in vertikalnimi transporti. </t>
  </si>
  <si>
    <t>B2.40</t>
  </si>
  <si>
    <t>osnovna konstrukcija</t>
  </si>
  <si>
    <t>B1.30</t>
  </si>
  <si>
    <t xml:space="preserve">Kompletna dobava materiala in izdelava strehe zunanjega podesta za klimate - sever, skupaj z vsemi pomožnimi, pripravljalnimi in zaključnimi deli in odri ter vsemi potrebnimi horizontalnimi in vertikalnimi transporti. </t>
  </si>
  <si>
    <r>
      <t xml:space="preserve">Kompletna izdelava, dobava in montaža </t>
    </r>
    <r>
      <rPr>
        <u/>
        <sz val="10"/>
        <rFont val="Arial Narrow"/>
        <family val="2"/>
        <charset val="238"/>
      </rPr>
      <t>jeklene fasade in atike zunanjega podesta klimatov - sever</t>
    </r>
    <r>
      <rPr>
        <sz val="10"/>
        <rFont val="Arial Narrow"/>
        <family val="2"/>
      </rPr>
      <t xml:space="preserve"> - jekleni profil, S355 J2, z vsem potrebnim spojnim in pritrdilnim materialom. Obračun po kg vgrajenega materiala.  Vključno z vsemi pomožnimi, pripravljalnimi in zaključnimi deli ter  vsemi  potrebnimi horizontalnimi in vertikalnimi transporti. </t>
    </r>
  </si>
  <si>
    <t>fasadni T profil 60/60/7 mm</t>
  </si>
  <si>
    <t>polnila v fasadnih T profilih iz cinkane in barvane ekspandirane pločevine tipa romboid 62x20x7 mm - min. 30% prepustnost - barva RAL 9003 signal white, vključno z integriranimi fasadnimi 2x dvokrilnimi vrati 220/250 cm in enojnimi enokrilnimi 95/250 cm, z okvirji kril in polnilom iz ekspandirane pločevine, trojnimi nasadili in alu kljuko ter cilindrično ključavnico</t>
  </si>
  <si>
    <t xml:space="preserve">atika iz UPN280 profilov, pritrjenih na obod strešne jeklene konstrukcije, nad fasadne panele iz ekspandirane pločevine - barva RAL 9003 signal white
</t>
  </si>
  <si>
    <t>polnila v fasadnih okvirjih iz cinkane in barvane ekspandirane pločevine tipa romboid 62x20x7 mm - min. 30% prepustnost  - barva RAL 9003 signal white, vključno z integriranimi fasadnimi eno krilnimi vrati 125/250 cm in obojestransko obsvetlobo, z okvirji krila in polnilom iz ekspandirane pločevine, trojnimi nasadili in alu kljuko ter cilindrično ključavnico</t>
  </si>
  <si>
    <t>B2.41</t>
  </si>
  <si>
    <t>B2.42</t>
  </si>
  <si>
    <t>B2.43</t>
  </si>
  <si>
    <t>B2.44</t>
  </si>
  <si>
    <t>B1.31</t>
  </si>
  <si>
    <t>Kompletna izvedba preboja jeklene atike strehe prostora za klimate sever in izvedba nerjavnega horizontalnega izpusta meteornih vod s priključitivjo na zunanji meteorni kotliček, okrogla izvedba horizontalnega izpusta fi 50 mm, skupaj z vsemi pomožnimi, pripravljalnimi in zaključnimi deli in odri ter vsemi potrebnimi horizontalnimi in vertikalnimi transporti. Detajl tesnjena iztoka in primarne strešne HI po detajlu dobavitelja HI membrane</t>
  </si>
  <si>
    <t>Kompletna izvedba preboj ab atike in izvedba nerjavnega varnostnega preliva s strehe prostora klimatov sever, notranji premera fi40 mm, skupaj z vsemi pomožnimi, pripravljalnimi in zaključnimi deli in odri ter vsemi potrebnimi horizontalnimi in vertikalnimi transporti. Detajl tesnjena iztoka in primarne strešne HI po detajlu dobavitelja HI membrane</t>
  </si>
  <si>
    <t>B1.32</t>
  </si>
  <si>
    <t>B1.33</t>
  </si>
  <si>
    <t>B1.34</t>
  </si>
  <si>
    <t>Izdelava opaža ab notranjih stopnic - KI, opaž rame in podesta, opaž čelnih in stranskih stranic, skupaj s potrebnim opiranjem, opaženje, razopaženje, čiščenje  in zlaganje po končanih delih. V ceni upoštevati uporabo delovnih odrov!</t>
  </si>
  <si>
    <t>Izdelava opaža roba podložne plošče za postavitev ventilatorjev digestorijev, višine 10,00 cm, skupaj s potrebnim opiranjem; opaženje, razopaženje, čiščenje in zlaganjem po konačnih delih</t>
  </si>
  <si>
    <t>A4.33</t>
  </si>
  <si>
    <t xml:space="preserve">Kompletna dobava in montaža pohodnih vročecinkanih rešetk na severnem podestu klimatov tipa klasik 33x33 mm, nosilni trak 30/2 mm, prečni trak 8/2 mm, skupaj s pritrdilnim materialom, z vsemi pomožnimi, pripravljalnimi in zaključnimi deli in odri ter vsemi potrebnimi horizontalnimi in vertikalnimi transporti. </t>
  </si>
  <si>
    <r>
      <t xml:space="preserve">Kompletna izdelava, dobava in montaža </t>
    </r>
    <r>
      <rPr>
        <u/>
        <sz val="10"/>
        <rFont val="Arial Narrow"/>
        <family val="2"/>
      </rPr>
      <t xml:space="preserve">podesta </t>
    </r>
    <r>
      <rPr>
        <u/>
        <sz val="10"/>
        <rFont val="Arial Narrow"/>
        <family val="2"/>
        <charset val="238"/>
      </rPr>
      <t>klimatov na severni strani strehe</t>
    </r>
    <r>
      <rPr>
        <sz val="10"/>
        <rFont val="Arial Narrow"/>
        <family val="2"/>
      </rPr>
      <t xml:space="preserve"> - jekleni profil, S355 J2, z vsem potrebnim spojnim in pritrdilnim materialom. Obračun po kg vgrajenega materiala.  Vključno z vsemi pomožnimi, pripravljalnimi in zaključnimi deli ter  vsemi  potrebnimi horizontalnimi in vertikalnimi transporti. </t>
    </r>
  </si>
  <si>
    <t>B2.45</t>
  </si>
  <si>
    <t xml:space="preserve">AKZ skladno z AKZ elaboratom, ki ga izdela izvajalec in potrdi projektant. Celotna jeklena konstrukcija mora biti vroče cinkana in barvana (razen talne konstrukcije, ki je samo cinkana)
</t>
  </si>
  <si>
    <t>kvadratni profili - 60/60/5 mm</t>
  </si>
  <si>
    <r>
      <t xml:space="preserve">Kompletna izdelava, dobava in montaža </t>
    </r>
    <r>
      <rPr>
        <u/>
        <sz val="10"/>
        <rFont val="Arial Narrow"/>
        <family val="2"/>
      </rPr>
      <t>podkonstrukcije izhodov prezračevalnih kanalov in instalacijskih cevi na streho objekta</t>
    </r>
    <r>
      <rPr>
        <sz val="10"/>
        <rFont val="Arial Narrow"/>
        <family val="2"/>
      </rPr>
      <t xml:space="preserve"> - jekleni profil, S355 J2, z vsem potrebnim spojnim in pritrdilnim materialom. Obračun po kg vgrajenega materiala.  Vključno z vsemi pomožnimi, pripravljalnimi in zaključnimi deli ter  vsemi  potrebnimi horizontalnimi in vertikalnimi transporti. </t>
    </r>
  </si>
  <si>
    <t>Kompletna izdelava, dobava in vgradnja betona C12/15, v mikroarmirane konstrukcije, prereza do 0.12 m3/m2/m1, vključno z vsemi pomožnimi deli in transportom do mesta vgrajevanja:</t>
  </si>
  <si>
    <t>►podložni betonski podstavek za postavitev ventilatorjev digestorijev na strehi objekta</t>
  </si>
  <si>
    <t>Kompletna priprava podlage za vgradnjo podložne betonske plošče ventilatorjev digestorijev, v sestavi:</t>
  </si>
  <si>
    <t xml:space="preserve"> -  UV obstojna sintetična večplastna tesnilna folija  ojačana s poliestrom 0,20 cm, tipa Sarnafil TG 66-20 ali ekvivalentno</t>
  </si>
  <si>
    <t>B1.35</t>
  </si>
  <si>
    <t>B2.46</t>
  </si>
  <si>
    <r>
      <t xml:space="preserve">Kompletna izdelava, dobava in montaža </t>
    </r>
    <r>
      <rPr>
        <u/>
        <sz val="10"/>
        <rFont val="Arial Narrow"/>
        <family val="2"/>
      </rPr>
      <t>podkonstrukcije nadstreška ventilatorjev digestorijev</t>
    </r>
    <r>
      <rPr>
        <sz val="10"/>
        <rFont val="Arial Narrow"/>
        <family val="2"/>
      </rPr>
      <t xml:space="preserve"> - jekleni profil, S355 J2, z vsem potrebnim spojnim in pritrdilnim materialom. Obračun po kg vgrajenega materiala.  Vključno z vsemi pomožnimi, pripravljalnimi in zaključnimi deli ter  vsemi  potrebnimi horizontalnimi in vertikalnimi transporti. </t>
    </r>
  </si>
  <si>
    <t>Kompletna dobava materiala in izvedba oblaganja nosilne konstrukcije prehodov prezračevalnih kanalov in cevi strojnih instalacij skozi streho objekta, z vsemi pomožnimi, pripravljalnimi in zaključnimi  deli ter vgradnim in zaključnim materialom, odri ter  vsemi  potrebnimi horizontalnimi in vertikalnimi transporti. v sestavi:</t>
  </si>
  <si>
    <t xml:space="preserve"> - zapora konstrukcije z OSB/3 ploščami, debeline 15,00 mm</t>
  </si>
  <si>
    <t xml:space="preserve"> - Trde strešne plošče iz kamene volne, tipa KI SmartRoof Thermal ali ekvivalentno, debeline 16,00 cm  (0,036 W/mK,  /min. 50 kPa, razred gorljivosti A1)</t>
  </si>
  <si>
    <t xml:space="preserve"> - Trde izolacijske plošče iz ekstrudiranega polistirena z gladko površino, tipa Fibran XPS 300 ali ekvivalentno, debeline 16,00 cm  (0,036 W/mK,  /min. 300 kPa)</t>
  </si>
  <si>
    <t xml:space="preserve"> - Trde izolacijske plošče iz ekstrudiranega polistirena z gladko površino - podzidek, tipa Fibran XPS 300 ali ekvivalentno, debeline 12,00 cm  (0,036 W/mK,  /min. 300 kPa)</t>
  </si>
  <si>
    <t>B2.47</t>
  </si>
  <si>
    <t xml:space="preserve">Na čelni stranici rezervoarja je pod stropom potrebno predvideti revizijska vratca dimenzij 700/1600 mm, vključno z dostopno obojestransko lestvijo
</t>
  </si>
  <si>
    <t>B9.15</t>
  </si>
  <si>
    <t xml:space="preserve">Kompletna izdelava, dobava in vgradnja hladilne komore v prostorih Kemijskega inštituta. Vključno z vsemi pomožnimi, pripravljalnimi in zaključnimi deli ter  vsemi  potrebnimi horizontalnimi in vertikalnimi transporti. </t>
  </si>
  <si>
    <t>HLADILNA KOMORA:</t>
  </si>
  <si>
    <r>
      <rPr>
        <b/>
        <sz val="10"/>
        <rFont val="Arial Narrow"/>
        <family val="2"/>
      </rPr>
      <t>zunanje mere:</t>
    </r>
    <r>
      <rPr>
        <sz val="10"/>
        <rFont val="Arial Narrow"/>
        <family val="2"/>
      </rPr>
      <t xml:space="preserve"> 7850x2850x2600 mm (šxgxv)</t>
    </r>
  </si>
  <si>
    <t>paneli se vgrajujejo neposredno na tla, ki jih predhodno pripravi ivajalec (temeljna plošča v predeu komore je pogolbljena za 18,00 cm)</t>
  </si>
  <si>
    <t>paneli d=100 mm, obojestransko kaširani s pločevino v beli barvi, vrata hladilniška enokrilna 1x 1200x2100 mm (svetla odprtina) za temp. 0°C, sanitarni zaključki spojev, brez tanega poda</t>
  </si>
  <si>
    <r>
      <rPr>
        <b/>
        <sz val="10"/>
        <rFont val="Arial Narrow"/>
        <family val="2"/>
      </rPr>
      <t>območje delovanja komore</t>
    </r>
    <r>
      <rPr>
        <sz val="10"/>
        <rFont val="Arial Narrow"/>
        <family val="2"/>
      </rPr>
      <t>: od -2°C do 8°C</t>
    </r>
  </si>
  <si>
    <t>hladilni agregat kapacitete, oddaljenost do 10,00 m, hermetični kompresor, ekološki freon R449a</t>
  </si>
  <si>
    <t>Dinamični uparjalnik, ventilirano odtajevanje</t>
  </si>
  <si>
    <t>krmilna omarica, regulator temp., avtomatsko odtaljevanje, stalen prikaz temperature</t>
  </si>
  <si>
    <t>DOSTAVA IN MONTAŽA KOMORE</t>
  </si>
  <si>
    <t xml:space="preserve"> - postavitev komore</t>
  </si>
  <si>
    <t xml:space="preserve"> - dodatno varnostno kitanje panelnih blokov</t>
  </si>
  <si>
    <t xml:space="preserve"> - izdelava in montaža nosilcev agregata</t>
  </si>
  <si>
    <t xml:space="preserve"> - montaža povezovalnega sistema za hladilni plin in el. Kablov</t>
  </si>
  <si>
    <t xml:space="preserve"> - polnjenje plina</t>
  </si>
  <si>
    <t xml:space="preserve"> - vgradnja odtočnih cevi za kondenzno vodo in priklop na interno inštalacijo</t>
  </si>
  <si>
    <t xml:space="preserve"> - testiranje in nastavitev hladilnega sistema ter šolanje uporabnika</t>
  </si>
  <si>
    <r>
      <t xml:space="preserve">Kompletna izvedba </t>
    </r>
    <r>
      <rPr>
        <i/>
        <u/>
        <sz val="10"/>
        <rFont val="Arial Narrow"/>
        <family val="2"/>
        <charset val="238"/>
      </rPr>
      <t>izolacije in zaključnega tlaka v prostoru sušilnice in skladišča jeklenk</t>
    </r>
    <r>
      <rPr>
        <sz val="10"/>
        <rFont val="Arial Narrow"/>
        <family val="2"/>
      </rPr>
      <t xml:space="preserve"> z vsemi pomožnimi, pripravljalnimi in zaključnimi deli ter vsemi potrebnimi horizontalnimi in vertikalnimi transporti. Dela izvesti po navodilih proizvajalca, z vsemi pomožnimi deli ter vgradnim in zaključnim materialom, v sestavi:</t>
    </r>
  </si>
  <si>
    <t>Dobava in vgradnja armiranega antistatičnega metličenega betona, debeline 16,00 cm</t>
  </si>
  <si>
    <t>Kompletna dobava materiala in izdelava izolacije - horizontalno oblaganje stropa uvozne klančine proti zunanjim hladnim prostorom, z vsemi pomožnimi, pripravljalnimi in zaključnimi deli in odri ter vsemi potrebnimi horizontalnimi in vertikalnimi transporti. V postavki zajeti vse potrebne razreze in izdelavo odprtin za vgradnjo elektro in strojnih elementov</t>
  </si>
  <si>
    <t xml:space="preserve"> - kvadratni profili - 60/60/5 mm</t>
  </si>
  <si>
    <t xml:space="preserve"> - samonosilen panel z enojno kovinsko zunajo ploščo in 1,00 cm debelo izolacijo iz poliuretanske pene; notranja plošča je narejena iz reliefnega aluminija, tipa Metrapan Smart ali ekvivalentno, barva RAL 9003 signal white, skupaj s pritrdilnim materialom, z vsemi pomožnimi, pripravljalnimi in zaključnimi deli in odri ter vsemi potrebnimi horizontalnimi in vertikalnimi transporti. Naklon strešne kritine min. 5°, padec v smeri S - J</t>
  </si>
  <si>
    <t>Škatlaste nosine stebre podesta je potrebno v celoti zaponkiti s poliuretansko ekspanzijsko peno, da se prepreči vdor hladnega zraka v notranjost strešne izolacije.</t>
  </si>
  <si>
    <t>B2.48</t>
  </si>
  <si>
    <r>
      <t xml:space="preserve">Kompletna izdelava, dobava in montaža </t>
    </r>
    <r>
      <rPr>
        <u/>
        <sz val="10"/>
        <rFont val="Arial Narrow"/>
        <family val="2"/>
        <charset val="238"/>
      </rPr>
      <t xml:space="preserve"> podesta klimata in TČ na južni strani strehe</t>
    </r>
    <r>
      <rPr>
        <sz val="10"/>
        <rFont val="Arial Narrow"/>
        <family val="2"/>
      </rPr>
      <t xml:space="preserve"> - jekleni profil, S355 J2, z vsem potrebnim spojnim in pritrdilnim materialom. Obračun po kg vgrajenega materiala.  Vključno z vsemi pomožnimi, pripravljalnimi in zaključnimi deli ter  vsemi  potrebnimi horizontalnimi in vertikalnimi transporti. </t>
    </r>
  </si>
  <si>
    <r>
      <t xml:space="preserve">Kompletna izdelava, dobava in montaža </t>
    </r>
    <r>
      <rPr>
        <u/>
        <sz val="10"/>
        <rFont val="Arial Narrow"/>
        <family val="2"/>
        <charset val="238"/>
      </rPr>
      <t xml:space="preserve"> podesta agregata na severni strani strehe</t>
    </r>
    <r>
      <rPr>
        <sz val="10"/>
        <rFont val="Arial Narrow"/>
        <family val="2"/>
      </rPr>
      <t xml:space="preserve"> - jekleni profil, S355 J2, z vsem potrebnim spojnim in pritrdilnim materialom. Obračun po kg vgrajenega materiala.  Vključno z vsemi pomožnimi, pripravljalnimi in zaključnimi deli ter  vsemi  potrebnimi horizontalnimi in vertikalnimi transporti. </t>
    </r>
  </si>
  <si>
    <t xml:space="preserve"> - dodatni sloj izolacije pod naklonskimi ploščami: Trde strešne plošče iz kamene volne, tipa KI SmartRoof Thermal ali ekvivalentno, debeline 12,00 cm (0,036 W/mK,  /min. 50 kPa, razred gorljivosti A1)</t>
  </si>
  <si>
    <t xml:space="preserve"> - dodatni sloj izolacije pod naklonskimi ploščami: Trde strešne plošče iz kamene volne, tipa KI SmartRoof Thermal ali ekvivalentno, debeline 24,00 cm (10,00 + 14,00 cm) (0,036 W/mK,  /min. 50 kPa, razred gorljivosti A1)</t>
  </si>
  <si>
    <t>B2.49</t>
  </si>
  <si>
    <t>dostop na južni del strehe</t>
  </si>
  <si>
    <t>Škatlaste nosilne stebre podesta je potrebno v celoti zaponkiti s poliuretansko ekspanzijsko peno, da se prepreči vdor hladnega zraka v notranjost strešne izolacije.</t>
  </si>
  <si>
    <t>osnovna konstrukcija UPN200</t>
  </si>
  <si>
    <t>vroče cinkane pohodne rešetke na zgornjem  podestu tipa klasik 33x11, nosilni trak 30/3 mm, prečni trak 8/2 mm, dimenzije 500/1000 mm</t>
  </si>
  <si>
    <t xml:space="preserve">varnostna ograja - okvir iz kvadratne cevi 40/40/4 mm, vertikalne prečke 40/5 mm </t>
  </si>
  <si>
    <t xml:space="preserve">AKZ skladno z AKZ elaboratom, ki ga izdela izvajalec in potrdi projektant. Celotna jeklena konstrukcija mora biti vroče cinkana in barvana
Barva zaključnega premaza -  RAL 9003 signal white - mat </t>
  </si>
  <si>
    <t>Izdelava opaža za nadvišanje zgornje grede pilotne stene kot podlaga za vgradnjo hidroizolacijeab izravnalni zid, višine do 50,00 cm, skupaj s potrebnim opiranjem, opaženje, razopaženje, čiščenje  in zlaganje po končanih delih</t>
  </si>
  <si>
    <t>Izdelava obloge zagatnic s troslojnimi opažnimi ploščami z melaminsko oblogo, d 027 mm, kot podlaga za vgradnjo hidroizolacijske membrane, vključno z nadvišanjem za podlago hidroizolacije, skupaj s potrebnim pritrjevanjem. Plošče se ne odstranjujeo. Vključno z vsemi pomožnimi deli ter vertikalnimi in horizontalnimi transporti</t>
  </si>
  <si>
    <t>B9.16</t>
  </si>
  <si>
    <t>B9.17</t>
  </si>
  <si>
    <t>B9.18</t>
  </si>
  <si>
    <t>B9.19</t>
  </si>
  <si>
    <t>B9.20</t>
  </si>
  <si>
    <t>►podložni betonski podstavek za postavitev servisnih stopnic na južni del strehe</t>
  </si>
  <si>
    <t xml:space="preserve">Kompletna izdelava, dobava in vgradnja zbiralenga rezervoarja odpadnih vod v procesni hali kemijskega inštituta, kamor so speljane vode iz zbirnega črpališča. Rezervoar iz nerjavn pločevine odporne na kemikalije tipa 1.4571, debeline 3,00 mm, dimenzij cca. 8000/1000/3600 mm je umeščen v ležišče med dve AB steni, postavljen je na integriran podstavek, tako da je dno rezervoarja, ki je v naklonu, v najnižji točki vsaj 50,00 cm nad finalnim tlakom procesne hale (najnižji del rezervoarja mora biti na zunanji čelni stranici, kjer je predviden izpust vsebine). Spajanje posameznih delov rezervoarja izvajati s TIG ali laserskim varjenjem. V rezervoar je speljana dovodna jeklena nerjavna cev, odporna na kemikalije, fi 50 mm, ki v rezervoar vstopa pod stropom. Na dnu rezervoarja je priključena povratna jeklena nerjavna cev, ki je odporna na kemikalije, po kateri se vsebina rezervoarja gravitacijsko pušča nazaj v črpališče. Na odvodni cevi je vgrajen dodaten ventil s pipo, ki služi zavzorčenje vsebine rezervoarja. Vključno z vsemi pomožnimi, pripravljalnimi in zaključnimi deli ter  vsemi  potrebnimi horizontalnimi in vertikalnimi transporti. </t>
  </si>
  <si>
    <t>A4.34</t>
  </si>
  <si>
    <t>A4.35</t>
  </si>
  <si>
    <t>A4.36</t>
  </si>
  <si>
    <t>A4.37</t>
  </si>
  <si>
    <t>A4.38</t>
  </si>
  <si>
    <t>A4.39</t>
  </si>
  <si>
    <t>A4.40</t>
  </si>
  <si>
    <t>A4.41</t>
  </si>
  <si>
    <t>B9.21</t>
  </si>
  <si>
    <t>B7.8</t>
  </si>
  <si>
    <t>B7.9</t>
  </si>
  <si>
    <t xml:space="preserve">Kompletna dobava in polaganje toplotno izolacije  iz plošč trde pene PIR, z izboljšano toplotno izolativnostjo (λ=0,025 W/mK), skupne debeline 18,00 cm (5+5+4+4), kot izolacija pod estrihom - zunanji atrij in severni vhod nadstropje, vključno z vsem potrebnim materialom, vsemi obdelavami prebojev in zaključkov in spojev brez toplotnih mostov z ostalimi elementi toplotne zaščite zgradbe, prenosi do mesta vgraditve ter z vsemi pomožimi in pripravljalnimi deli.
Obračun po tlorisni površini tlaka. </t>
  </si>
  <si>
    <t xml:space="preserve">Kompletna dobava in polaganje toplotno izolacije  iz plošč trde pene PIR, z izboljšano toplotno izolativnostjo (λ=0,025 W/mK), skupne debeline 7,00 cm (4+3), kot izolacija pod estrihom - severni vhod medetaža, vključno z vsem potrebnim materialom, vsemi obdelavami prebojev in zaključkov in spojev brez toplotnih mostov z ostalimi elementi toplotne zaščite zgradbe, prenosi do mesta vgraditve ter z vsemi pomožimi in pripravljalnimi deli.
Obračun po tlorisni površini tlaka. </t>
  </si>
  <si>
    <t>deb. 5,00 cm</t>
  </si>
  <si>
    <t>deb. 9,00 cm</t>
  </si>
  <si>
    <r>
      <t xml:space="preserve">Kompletna izvedba </t>
    </r>
    <r>
      <rPr>
        <i/>
        <u/>
        <sz val="10"/>
        <rFont val="Arial Narrow"/>
        <family val="2"/>
        <charset val="238"/>
      </rPr>
      <t>horizontalne hidroizolacije AB plošče severnih vhodov v medetaži in nadstropju</t>
    </r>
    <r>
      <rPr>
        <sz val="10"/>
        <rFont val="Arial Narrow"/>
        <family val="2"/>
      </rPr>
      <t xml:space="preserve"> z vsemi pomožnimi, pripravljalnimi in zaključnimi deli ter vsemi potrebnimi horizontalnimi in vertikalnimi transporti. Dela izvesti po navodilih proizvajalca. H.I. v sestavi:</t>
    </r>
  </si>
  <si>
    <t xml:space="preserve"> - PE parna zapora, tipa SD 100 ali ekvivalentno
</t>
  </si>
  <si>
    <t>►toplotna izolacija iz  EPS vodoodbojnih fasadnih plošče, (λmax=0,031 w/mk), tipa Fragmat Neocokl ali ekvivalentno, d=  20,00 cm</t>
  </si>
  <si>
    <t>►toplotna izolacija iz  EPS vodoodbojnih fasadnih plošče, (λmax=0,031 w/mk), tipa Fragmat Neocokl ali ekvivalentno, d=  10,00 cm</t>
  </si>
  <si>
    <t>►toplotna izolacija iz  EPS vodoodbojnih fasadnih plošče, (λmax=0,031 w/mk), tipa Fragmat Neocokl ali ekvivalentno, d=  18,00 cm</t>
  </si>
  <si>
    <t>►PE parna zapora tipa SD 100</t>
  </si>
  <si>
    <t>►PE parna zapora tipa SD 100 ali ekvivalentno</t>
  </si>
  <si>
    <t>Kompletna dobava materiala in izdelava izolacije in fasade zunanjega čela zgornjega podesta ravne strehe ob zunanjem AB stopnišču; z vsemi pomožnimi, pripravljalnimi in zaključnimi deli in odri ter vsemi potrebnimi horizontalnimi in vertikalnimi transporti</t>
  </si>
  <si>
    <t>B1.36</t>
  </si>
  <si>
    <t>dim. 100/400 cm</t>
  </si>
  <si>
    <t>Kompletna izdelava, dobava in montaža stekel brez PV celic, kot zaključek fasade na severni strani objekta, v sestavi:</t>
  </si>
  <si>
    <t xml:space="preserve"> - zaključna protimrčesna zaščitna mreža po celotni višini elementa, z izvedbo stika s kontaktno fasado, razvide širine do 15,00 cm</t>
  </si>
  <si>
    <t>dim (mm) 1870/800</t>
  </si>
  <si>
    <t>dim (mm) 3020/800</t>
  </si>
  <si>
    <t>A6.20</t>
  </si>
  <si>
    <t>A6.31</t>
  </si>
  <si>
    <t>A6.32</t>
  </si>
  <si>
    <t>A6.33</t>
  </si>
  <si>
    <t>A6.34</t>
  </si>
  <si>
    <t>A/7.0</t>
  </si>
  <si>
    <t>A7.1</t>
  </si>
  <si>
    <t>A7.2</t>
  </si>
  <si>
    <t>A7.3</t>
  </si>
  <si>
    <t>A7.4</t>
  </si>
  <si>
    <t>A7.5</t>
  </si>
  <si>
    <t>A7.6</t>
  </si>
  <si>
    <t>A7.7</t>
  </si>
  <si>
    <t>A7.8</t>
  </si>
  <si>
    <t>A7.9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</si>
  <si>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</si>
  <si>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</si>
  <si>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</si>
  <si>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</si>
  <si>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</si>
  <si>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</si>
  <si>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</si>
  <si>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</si>
  <si>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</si>
  <si>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</si>
  <si>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</si>
  <si>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</si>
  <si>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</si>
  <si>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</si>
  <si>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</si>
  <si>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</si>
  <si>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</si>
  <si>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</si>
  <si>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</si>
  <si>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</si>
  <si>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</si>
  <si>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B1.37</t>
  </si>
  <si>
    <t>B1.38</t>
  </si>
  <si>
    <t>B1.39</t>
  </si>
  <si>
    <t>B3.59</t>
  </si>
  <si>
    <t>B3.60</t>
  </si>
  <si>
    <t>B5.10</t>
  </si>
  <si>
    <t>BETONERSKA DELA</t>
  </si>
  <si>
    <t>A.5.0</t>
  </si>
  <si>
    <t>OPAŽ TESARSKA DELA</t>
  </si>
  <si>
    <t>B9.0</t>
  </si>
  <si>
    <t>B10.0</t>
  </si>
  <si>
    <t>ZUNANJA UREDITEV IN KANALIZACIJA</t>
  </si>
  <si>
    <t>UTRJENE POVRŠINE</t>
  </si>
  <si>
    <t>KANALIZACIJA</t>
  </si>
  <si>
    <t>SKUPAJ ZUNANJA UREDITEV IN KANALIZACIJA</t>
  </si>
  <si>
    <t>Napis:</t>
  </si>
  <si>
    <t>1.1.</t>
  </si>
  <si>
    <t>1.1.1.</t>
  </si>
  <si>
    <t>1.2.</t>
  </si>
  <si>
    <t>2.1.</t>
  </si>
  <si>
    <t>l</t>
  </si>
  <si>
    <t>2.2.</t>
  </si>
  <si>
    <t>2.3.</t>
  </si>
  <si>
    <t>3.1.</t>
  </si>
  <si>
    <t>3.3.</t>
  </si>
  <si>
    <t>4.1.</t>
  </si>
  <si>
    <t>4.2.</t>
  </si>
  <si>
    <t>4.3.</t>
  </si>
  <si>
    <t>C2.0</t>
  </si>
  <si>
    <t>PREDDELA:</t>
  </si>
  <si>
    <t xml:space="preserve">Zakoličba obstoječih komunalnih, energetskih in TK vodov, ki prečkajo predvidene utrjene in zelene površine. Mikrozakoličbo posameznih vodov izvršijo tangirani upravljalci. Obračun po dejanskih količinah.
</t>
  </si>
  <si>
    <t>a./ zakoličba obstoječega TK voda.</t>
  </si>
  <si>
    <t>b./ zakoličba obstoječega vodvoda</t>
  </si>
  <si>
    <t>c./ zakoličba obstoječega elektro NN voda.</t>
  </si>
  <si>
    <t>d./ zakoličba obstoječega meterornega kanala.</t>
  </si>
  <si>
    <t>e./ zakoličba obstoječega fekalnega kanala.</t>
  </si>
  <si>
    <t>f./ zakoličba obstoječega toplovoda.</t>
  </si>
  <si>
    <t>Zarez obstoječe asfaltne utrditve na meji rekonstruiranih asfaltiranih površin. Asfalt debeline cca 10 cm.</t>
  </si>
  <si>
    <t>Ročni izkop in odstranitev obstoječih okrasnih dreves višine do 3,00 m, skupaj s presaditvijo na enako lokacjo po končani gradnji in enoletno oskrbo rastlin.</t>
  </si>
  <si>
    <t xml:space="preserve">Rušenje obstoječe asfaltne utrditve debeline cca 10 cm na obstoječih dovozih in obstoječi povozni asfaltni utrditvi na parceli 675/10, skupaj z drobljenjem ruševin in odvozom na začasne deponije na H = 50 m za kasnejšo uporabo kot spodnji sloj tampona.
390,00 x 0,10 = 39,00 m3
</t>
  </si>
  <si>
    <t xml:space="preserve">Rušenje obstoječe asfaltne utrditve debeline cca 4 cm na obstoječih pešpoteh, skupaj z drobljenjem ruševin in odvozom na začasne deponije na H = 50 m za kasnejšo uporabo kot spodnji sloj tampona.
180,00 x 0,04 = 7,20 m3
</t>
  </si>
  <si>
    <t>SKUPAJ PPREDDELA</t>
  </si>
  <si>
    <t>ZEMELJSKA DELA:</t>
  </si>
  <si>
    <t>OPOMBA: Izkopi za predvideni objekt so zajeti v načrtu arhitekture.</t>
  </si>
  <si>
    <t xml:space="preserve">Površinski strojno - ročni (90 - 10%) izkop obstoječega humusnega materiala na obstoječih zelenih površinah. Izkop v globini cca 0,20 m z nalaganjem izkopanega humusa na kamione in odvozom na začasne deponije na H = 50 m. Opomba: izkopani humusni material se ponovno uporabi pri novih zelenih površinah.
720,00 x 0,20 = 144,00 m3
</t>
  </si>
  <si>
    <t xml:space="preserve">Površinski strojno - ročni (90 - 10%) izkop obstoječega zgornjega sloja tampona na porušenem delu asfaltne utrditve. Ocena: izkop v povprečni debelini cca 0,40 m z nalaganjem izkopanega materiala na kamione in odvozom na začasne deponije na H = 50 m. Opomba: izkopani tamponski material se ponovno uporabi kot spodnja plast posteljice iz kamnitega materiala pod novimi utrjenimi povoznimi in pohodnimi površinami. 
(180,00 + 390,00) x 0,40 = 228,00 m3
</t>
  </si>
  <si>
    <t xml:space="preserve">Planiranje in utrjevanje planuma spodnjega ustroja pod predvidenimi utrjenimi pohodnimi in povoznimi površinami vse do predpisane zbitosti 40 MPa.                                          180,00 + 390,00 = 570,00 m2                                                                                       </t>
  </si>
  <si>
    <t xml:space="preserve">Dovoz humusa – zemlje II. Kat iz stranskih deponij na H = 50 m. Planiranje in humusiranje zelenic v ravnini skupaj s posejanjem s travnim semenom. Debelina humusa znaša min. 20 cm.                                                                                                                                                                        600,00 x 0,20 = 120,00 m3                                                                                                                                                                       </t>
  </si>
  <si>
    <t>ZGORNJI USTROJ:</t>
  </si>
  <si>
    <t>Dobava in polaganje geotekstila natezne trdnosti 13,50 kN/m oziroma gostote 300 g/m2 na planumu utrjenih rekonstruiranih asfaltiranih površin in predvidenih pohodnih površin ob severni fasadi objekta.</t>
  </si>
  <si>
    <t xml:space="preserve">Nalaganje predhodno zdrobljenega asfalta ter predhodno izkopanega tamponskega materiala na stranskih deponijah in dovoz na razdaljo cca H = 50 m ter vgrajevanje v sloju 0,20 m skupaj s komprimiranjem. Obstoječi asfaltni drobljenec ter tamponski material kot spodnja plast posteljice iz kamnitega materiala pod rekounstruiranimi asfaltiranimi ter predvidenimi pohodnimi površinami ob severni fasadi objekta. 
39,00 + 7,20 + 144,00 = 190,20 m3
</t>
  </si>
  <si>
    <t xml:space="preserve">Dobava in vgrajevanje mehansko stabiliziranega tamponskega sloja - posteljice iz kamnitega drobljenca D125 kot spodnja plast nosilnega sloja pod asfaltiranimi povoznimi površinami v povprečni debelini 60 cm, pod asfaltiranimi pohodnimi površinami v povprečni debelini 30 cm in pod predvidenimi utrjenimi površinami severno od objekta v povprečni debelini 30 cm. 
390,00 x 0,60 + (180,00 + 55,00) x 0,30 = 304,50 m3
304,50 - 190,20 = 114,30 m3
</t>
  </si>
  <si>
    <t xml:space="preserve">Dobava in vgrajevanje mehansko stabiliziranega tamponskega sloja - nevezane zmesi kamnitih zrn D32 kot zgornja nosilna plast pod asfaltiranimi in tlakovanimi površinami v povprečni debelini 25 cm. 
(390,00 + 180,00 + 55,00) x 0,25 = 156,25 m3
304,50 - 190,20 = 114,30 m3
</t>
  </si>
  <si>
    <t>Fino planiranje na točnost ± 1cm z valjanjem in zaklinjanjem pod novimi povoznimi ter pohodnimi površinami.</t>
  </si>
  <si>
    <t>Dobava in kompletna izvedba premaza predhodno zarezanega asfaltnega vozišča z bitumemsko emulzijo. Asfalt debeline cca 10 cm.</t>
  </si>
  <si>
    <t xml:space="preserve">Dobava in vgrajevanje betonskih cestnih robnikov 15/25 cm kompletno z izkopom, zasipom, temeljem in fugiranjem stikov. Polaganje robnikov v betonski temelj iz betona C12/15 XC4, XF4. </t>
  </si>
  <si>
    <t xml:space="preserve">Dobava in vgrajevanje betonskih vrtnih robnikov 6/20 cm kompletno z izkopom, zasipom, temeljem in fugiranjem stikov. Polaganje robnikov v betonski temelj iz betona C12/15 XC4, XF4. </t>
  </si>
  <si>
    <t>Dobava in vgrajevanje asfaltnih slojev na rekonstruiranih utrjenih površinah.</t>
  </si>
  <si>
    <t xml:space="preserve">a./ nosilna plast bituminizirane zmesi AC 22 base B70/100 A4 v debelini 6 cm, na območju rekonstruiranih asfaltiranih povoznih površin.                                                               </t>
  </si>
  <si>
    <t>b./ obrabno zaporna plast bituminizirane zmesi AC 11 surf B70/100 A4 v debelini 4 cm, na območju rekonstruranih povoznih asfaltiranih površin.</t>
  </si>
  <si>
    <t xml:space="preserve">c./ obrabno zaporna plast bituminizirane zmesi AC 8 surf B70/100 A4 v debelini 4 cm, na območju rekonstruiranih pohodnih površin pešpoti/pločnika.                                                                                                      </t>
  </si>
  <si>
    <t xml:space="preserve">Dobava in kompletna izvedba AB plošče debeline 16 cm iz betona C 25/30 XC4, XD3, XF4 na območju predvidenih pohodnih površin ob severni fasadi objekta. AB plošča z mrežno armaturo 2 x Q 196 (fi 5/5 mm, 100/100 mm, teže 3,15 kg/m2) pod naklonom 2,00%.  
55,00 x 0,16 = 8,80 m3    
</t>
  </si>
  <si>
    <t>Dobava in položitev finalne talne obloge s keramiko za zunanjo uporabo, na zunanjih pohodnih površinah ob severni fasadi objekta, polaganje v cement - akrilatno lepilo deb. 2,00 cm, s fugiranjem . Barvo, tip in način polaganja določi arhitekt.</t>
  </si>
  <si>
    <t xml:space="preserve">Dobava in nasip peska - drobljenca D32 sive barve za dosip ob severni fasadi predvidenega objekta v debelini min. 20 cm. Delo med ovirami.
5,50 x 0,20 = 1,10 m3
</t>
  </si>
  <si>
    <t>Kompletna izdelava stopnišča ob severni fasadi objekta, širine 2,00 m in dolžine 1,50 m, z višinsko razliko 0,65 m. Privzeta so vsa potrebna preddela, zemeljska dela, gradbena dela, itd. z vgrajevanjem tampona D65 v debelini 0,40 m, podložnega betona C12/15 v debelini 0,10 m ter AB stopniščno ploščo debeline 0,16 m iz betona C30/37 XC2, XF2, vključno z dobavo in vgradnjo armaturnih mrež Q 283 (zgoraj in spodaj, prekrivanje 3 okna) ter vsem opaženjem in razopaženjem. Vidne nastopne površine bodo prekrite s talno kermaiko za zunanjo uporabo (po izbiri arhitekta).</t>
  </si>
  <si>
    <t>SKUPAJ ZGORNJI USTROJ</t>
  </si>
  <si>
    <t>PROMETNA OPREMA:</t>
  </si>
  <si>
    <t>Dobava in kompletna montaža prometnih znakov z betonskim temeljem iz betonske cevi BCDN 400 mm dolžine 1,00 m polnjene z betonom C12/15, železnim drogom višine min 2,25 m nad površino terena in vsemi potrebnimi preddeli in zemeljskimi deli.</t>
  </si>
  <si>
    <t>b./ dobava in montaža dveh prometnih znakov na skupnem drogu in sicer: parkirno mesto rezervirano za vozila invalidov (oznaka 2441) z dopolnilno tablo 2 PM (dva parkirna mesta – oznaka 4306).</t>
  </si>
  <si>
    <t>Barvanje talnih označb z belo signit barvo.</t>
  </si>
  <si>
    <t>b./ prehod za pešce širine 2,00 m (oznaka 5231)</t>
  </si>
  <si>
    <t>Barvanje talnih označb parkirnih mest, rezerviranih za vozila invalidov z rumeno  barvo (oznaka 5352-1).</t>
  </si>
  <si>
    <t>SKUPAJ PROMETNA OPREMA</t>
  </si>
  <si>
    <t>ZAKLJUČNA DELA:</t>
  </si>
  <si>
    <t>Dobava in kompletna montaža belih poliesterskih drogov za zastave višine 8,00 m za vertikalno obešanje zastav, z vijačenjem na betonsko konstrukcijo z vsemi potrebnimi preddeli.</t>
  </si>
  <si>
    <t xml:space="preserve">Dobava in kompletna montaža kovinske ograje sestavljene iz horizontalnih oglatih profilov dimenzije 40/40/4 mm in vertkalnih ploščatih železnih profilov 40/5 mm na medsebojni razdalji 10 cm, vključno z cinkanjem in barvanjem . Barvo ograje določi arhitekt .
</t>
  </si>
  <si>
    <t>a./ kovinska ograja na vrhu opornih zidov h=110 cm</t>
  </si>
  <si>
    <t>b./ kovinska ograja na vrhu opornih zidov h=180 cm</t>
  </si>
  <si>
    <t>c./ električna pomična drsna vrata l=10,00 m h=1,80 m na uvozu do predvidenega objekta</t>
  </si>
  <si>
    <t>d./ kovinska ograja na vrhu uvozne klančine h=110 cm</t>
  </si>
  <si>
    <t>e./ kovinska ograja na strehi zunanjega AB stopnišča h=110 cm</t>
  </si>
  <si>
    <t>Dobava in kompletna montaža inox ročaj na zunanje AB stopnišču - ročaj okrogel fi 40. Tip držala določi arhitek oziroma investitor.</t>
  </si>
  <si>
    <t>SKUPAJ ZAKLJUČNA DELA</t>
  </si>
  <si>
    <t>SKUPAJ UTRJENE POVRŠINE</t>
  </si>
  <si>
    <t>ODVODNJAVANJE - KANALIZACIJA</t>
  </si>
  <si>
    <t>OPOMBA: Izkopi do globine cca 0,60 m pod rekonstriranimi asfaltiranimi površinami so že zajeti v točki A.2 Zemeljska dela (utrjene površine).</t>
  </si>
  <si>
    <t>Dobava, vgradnja in odstranitev montažnega gradbenega opaža, oziroma tehnologijia po izbiri izvajalca pri varovanju izkopa zunanje kanalizacije pod rekonstuiranimi asfaltiranimi površinami.</t>
  </si>
  <si>
    <t xml:space="preserve">Strojno - ročni (90 - 10 %) izkop zemlje III./IV. kat. za pripravo dveh gradbenih jam dimenzij cca 4,60 m x 2,20 m in globin 2,37 m in 2,70 m za vgradnjo revizijskih jaškov MJ5 in MJ6 na cevnem zadrževalniku padavinskih odpadnih vod. Izkop z odmetom.                                                                                                                                                 50,00 + 60,00 = 110,00 m3
</t>
  </si>
  <si>
    <t xml:space="preserve">Ročno planiranje dna jarka kanalizacije v širini 0,60 m za kanale PVC DN 110 mm in v širini 0,80 m za kanale PVC DN 315 mm in v širini 3,60 m za kanale 2 x ABC DN 1200. 
21,50 x 0,60 + 101,00 x 0,80 + 15,00 x 3,60 = 147,70 m2
</t>
  </si>
  <si>
    <t>Ročno planiranje dna dveh gradbenih jam za izvedbo meteornih jaškov MJ5 in MJ6, gradbeni jami dimenzije 4,60 x 2,20 m. 
2 x 4,60 x 2,20 = 20,24 m2</t>
  </si>
  <si>
    <t xml:space="preserve">Strojno - ročni (90 - 10 %) zasip dveh gradbenih jam za izvedbo meteornih jaškov MJ5 in MJ6 s premetom izkopanega materiala ter komprimacijo v slojih po 30 cm.
110,00 - (27,00 + 31,00) = 110,00 - 58,00 = 52,00 m3                                                                                                                                                        </t>
  </si>
  <si>
    <t>KANALIZACIJA - GRADBENA DELA:</t>
  </si>
  <si>
    <t>a./ SML cevi DN 50 mm</t>
  </si>
  <si>
    <t>b./ SML cevi DN 100 mm</t>
  </si>
  <si>
    <t>c./ SML cevi DN 125 mm</t>
  </si>
  <si>
    <t>d./ SML cevi DN 150 mm</t>
  </si>
  <si>
    <t>e./ SML cevi DN 200 mm</t>
  </si>
  <si>
    <t>f./ SML cevi DN 250 mm</t>
  </si>
  <si>
    <t>g./ SML cevi DN 300 mm</t>
  </si>
  <si>
    <t>a./ čistilni kos SML DN 50 mm</t>
  </si>
  <si>
    <t>b./ čistilni kos SML 100 mm</t>
  </si>
  <si>
    <t>c./ čistilni kos SML 125 mm</t>
  </si>
  <si>
    <t>d./ čistilni kos SML 150 mm</t>
  </si>
  <si>
    <t>e./ čistilni kos SML 200 mm</t>
  </si>
  <si>
    <t>f./ čistilni kos SML 250 mm</t>
  </si>
  <si>
    <t>g./ čistilni kos SML 300 mm</t>
  </si>
  <si>
    <t>a./ preboji velikosti DN 110 mm za prehode cevi SML DN 50 mm.</t>
  </si>
  <si>
    <t>b./ preboji velikosti DN 160 mm za prehode cevi SML DN 100 mm.</t>
  </si>
  <si>
    <t>c./ preboji velikosti DN 200 mm za prehode cevi SML DN 125 mm.</t>
  </si>
  <si>
    <t>a./ preboji velikosti DN 160 mm za prehode cevi SML DN 100 mm.</t>
  </si>
  <si>
    <t>b./ preboji velikosti DN 200 mm za prehode cevi SML DN 125 mm.</t>
  </si>
  <si>
    <t>c./ preboji velikosti DN 250 mm za prehode cevi SML DN 150 mm.</t>
  </si>
  <si>
    <t>d./ preboji velikosti DN 300 mm za prehode cevi SML DN 200 mm.</t>
  </si>
  <si>
    <t>e./ preboji velikosti DN 400 mm za prehode cevi SML DN 300 mm.</t>
  </si>
  <si>
    <t xml:space="preserve">Dobava in polaganje enoslojnih PVC kanalskih cevi za zunanjo kanalizacijo obodne togosti minimalno 8 kN/m2 – SN 8 z integrirano spojko, vključno s pripadajočim tesnilom v skladu s standardom SIST EN 1401. (Polaganje po navodilih proizvajalca).
</t>
  </si>
  <si>
    <t>a./ PVC DN 110 mm v pesku z 0,10 m3 peska/m1.</t>
  </si>
  <si>
    <t>b./ PVC DN 160 mm v pesku z 0,15 m3 peska/m1.</t>
  </si>
  <si>
    <t>c./ PVC DN 200 mm v pesku z 0,20 m3 peska/m1.</t>
  </si>
  <si>
    <t>d./ PVC DN 315 mm v pesku z 0,30 m3 peska/m1.</t>
  </si>
  <si>
    <t>e./ PVC DN 315 mm polno obbetonirana z 0,30 m3 betona/m1.</t>
  </si>
  <si>
    <t>Dobava in polaganje vzporednih AB cevi DN 1200 mm dolžine po 3,00 m v pesku z 1,85 m2 peska/m1 cevi v skupni razviti dolžini 30,00 m.</t>
  </si>
  <si>
    <t>Dobava in polaganje inox cevi DN 50 mm v kletni etaži - kemijski inštitut.</t>
  </si>
  <si>
    <t>Dobava in kompletna izvedba peskolova za vodo iz linijskih rešetk ob utrjenih površinah ob severni fasadi objetka iz betonskih cevi DN 400 mm. Peskolov globine 1,00 m. Pokrov LTŽ DN 400 mm za nosilnost A15.</t>
  </si>
  <si>
    <t>Dobava in kompletna izvedba zunanjih betonskih revizijskih jaškov DN 1000 mm na meteorni kanalizaciji, v skladu s standardom SIST EN 1917. Jaški brez pokrova.</t>
  </si>
  <si>
    <t>Kompletna izvedba zunanjih AB jaškov MJ5 in MJ6 na meteorni kanalizaciji - cevnem zadrževalniku iz AB cevi DN 1200 mm. Revizijska jaška iz AB betona C 30/37 notranjih dimenzij 3600 x 1200 mm z 0,25 m debelimi stenami iz AB betona, poraba armature cca 150 kg/m3 betona. Povprečna globina jaškov znaša 2,35 m. Jaška brez pokrova.</t>
  </si>
  <si>
    <t>Dobava in kompletna izvedba zunanjega revizijskega jaška PE DN 100 mm na kanalizaciji komunalnih odpadnih vod, globine cca 1,69 m. Jašek brez pokrova.</t>
  </si>
  <si>
    <t>Dobava in montaža LTŽ okroglih kanalskih pokrovov DN 600 mm za nosilnost C250 na revizijske jaške. Pokrovi so vgrajeni v armiranobetonski venec, s protihrupnim vložkom. Pokrovi morajo ustrezati standardu SIST EN 124.</t>
  </si>
  <si>
    <t>a./ LTŽ pokrovi DN 600 mm za nosilnost C250 - polni</t>
  </si>
  <si>
    <t>b./ LTŽ pokrovi DN 600 mm za nosilnost C250 - perforirani</t>
  </si>
  <si>
    <t>b./ vertikalni iztoki, sestavljeni iz ustničnega tesnila, vmesnega elementa, tlačne prirobnice, protipožarnega vložka ter lovilca grobih nečistoč.</t>
  </si>
  <si>
    <t>SKUPAJ KANALIZACIJA - GRADBENA DELA</t>
  </si>
  <si>
    <t xml:space="preserve">Barvanje vidnih SML cevi pod stropom kleti v delu kemijskega inštituta v antracitni barvi. </t>
  </si>
  <si>
    <t>B4.6a</t>
  </si>
  <si>
    <t>okno OMe3a</t>
  </si>
  <si>
    <t>dim (mm) 1880/800</t>
  </si>
  <si>
    <t>NNELI - PRIPRAVLJALNA IN SPLOŠNA DELA</t>
  </si>
  <si>
    <t>NNELI - PRESTAVILO OBSTOJEČEGA VODA SNO</t>
  </si>
  <si>
    <t>NNELI - PRESTAVILO OBSTOJEČEGA VODA TKO</t>
  </si>
  <si>
    <t>NNELI - FOTOVOLTAIČNA ELEKTRARNA FVE TECHUB ZA SAMOSOKRBO Z EE IZ OVE</t>
  </si>
  <si>
    <t>NNELI - PRIKLOP NA GJI - NN OMREŽJE IN TK OMREŽJE</t>
  </si>
  <si>
    <t>NNELI - KOMUNIKACIJA</t>
  </si>
  <si>
    <t>NNELI - TEHNIČNO VAROVANJE</t>
  </si>
  <si>
    <t>NNELI - OGREVANJE, PREZRAČEVANJE IN HLAJENJE TER CENTRALNI NADZORNI SISITEM</t>
  </si>
  <si>
    <t>NNELI - SPLOŠNE INŠTALACIJE MOČI IN RAZSVETLJAVE</t>
  </si>
  <si>
    <t>[1]</t>
  </si>
  <si>
    <t>Pri izdelavi ponudbenega predračuna je potrebno upoštevati vse navedeno, detajle in navodila iz tega popisa ter tehnične in razpisne dok.</t>
  </si>
  <si>
    <t>[2]</t>
  </si>
  <si>
    <t>Cene so podane brez DDV.</t>
  </si>
  <si>
    <t>[3]</t>
  </si>
  <si>
    <t>Cena/EM [2] [3]</t>
  </si>
  <si>
    <t>-</t>
  </si>
  <si>
    <t>Obračun po kpl.</t>
  </si>
  <si>
    <t>Uskladitev in koodinacija z lokalnim SODO pogodbenim izvajalcem - Elektro Celje d.d. - nadzorništvo Velenje - usklajevanje del TP in Techub</t>
  </si>
  <si>
    <t>h</t>
  </si>
  <si>
    <t>Začasne prevezave in zaščite obstoječih vodov GJI</t>
  </si>
  <si>
    <t>PREBOJI</t>
  </si>
  <si>
    <t>Obračunano po kpl.</t>
  </si>
  <si>
    <t>1.1.2.</t>
  </si>
  <si>
    <t>TESNENJE PREHODOV MED POŽARNIMI SEKTORJI</t>
  </si>
  <si>
    <t>SPLOŠNO</t>
  </si>
  <si>
    <t>Skupaj po delitvi:</t>
  </si>
  <si>
    <t>Obračun po m.</t>
  </si>
  <si>
    <t>Odriv humusa v debelini 20 cm na gradbiščno deponijo za kasnejšo uporabo</t>
  </si>
  <si>
    <t>Obračun po m3.</t>
  </si>
  <si>
    <t xml:space="preserve">Kombinirani (strojno - ročni) izkop mat. III. in IV. ktg                (GNG norme) z odmetom na rob gr. jame, vključno z črpanjem vode iz gradbene jame </t>
  </si>
  <si>
    <t xml:space="preserve">Strojni ozki izkop mat. V ktg (GNG norme) z odmetom na rob gr. jame, vključno z črpanjem vode iz gradbene jame.  </t>
  </si>
  <si>
    <t>Ročno planiranje dna gradbene jame</t>
  </si>
  <si>
    <t>Obračun po m2.</t>
  </si>
  <si>
    <t xml:space="preserve">Izdelava peščene posteljice za cev. Deb. posteljice je 10 cm, vključno z dobavo materiala granulacije 4-16 mm </t>
  </si>
  <si>
    <t>Dobava peska in zasip PVC cevi, s pripeljanim peskom zrnavosti 4-16 mm v sloju 10 cm nad temenom cevi ter komprimacija z lahkimi komprimacijskimi sredstvi.</t>
  </si>
  <si>
    <t>Zasip PVC cevi, izven cone kabelske kanalizacije z izkopanim materialom v slojih deb. 0,20 m ter komprimacija z lahkimi komprimacijskimi sredstvi do naravne zbitosti tal.</t>
  </si>
  <si>
    <t>Strojno nakladanje in odvoz odvečnega materiala na deponijo k registriranemu zbiralcu tovrstnih odpadkov vključno s plačilom vseh potrebnih okoljskih dajatev</t>
  </si>
  <si>
    <t xml:space="preserve">Humusiranje po končanih delih s predhodno odstranjenim humusom v deb. 20cm in zatravitev humusiranih površin s travnim semenom ob dodajanju umetnega gnojila. </t>
  </si>
  <si>
    <t>Dobava in montaža - PVC cev fi 160 mm, STIGMAFLEX ali MAPITEL, položena na peščeno podlago</t>
  </si>
  <si>
    <t>Odstranitev obstoječega jaška SNO</t>
  </si>
  <si>
    <t xml:space="preserve">Strojni izkop mat. na lokaciji priklopov odvodnih kablov obstoječga SNO, V ktg (GNG norme) z odmetom na rob gr. jame, vključno z črpanjem vode iz gradbene jame.  </t>
  </si>
  <si>
    <t xml:space="preserve">Strojni izkop mat. na lokaciji novih jaškov, V ktg (GNG norme) z odmetom na rob gr. jame, vključno z črpanjem vode iz gradbene jame.  </t>
  </si>
  <si>
    <t>Izdelava tipskega AB kabelskega jaška - dimenzij 2,0 x 2,0 x 1,8m, kompletno z litoželeznim povoznim pokrovom - upoštevati vse potrebno za izdelavo jaška, vkljupčno z vsemi zatesnitvami uvodnih cevi</t>
  </si>
  <si>
    <t>OPOMBA:
Jašek se izdal skladno s tipizacijo GIZ.</t>
  </si>
  <si>
    <t>ELEKTROMONTAŽNA DELA</t>
  </si>
  <si>
    <t>Odklop in zaščita obstoječega SNO ter priprava varnega delovnega okolja</t>
  </si>
  <si>
    <t>Priprava za spajanje SN kablov na nov obvod</t>
  </si>
  <si>
    <t>Spajanje obstoječih SN kablov z novimi obvodnimi SN kabli - upoštevanje vse potrebno za spajanje kablov - spojka, spojniki, zaščitni in izolacijski material …</t>
  </si>
  <si>
    <t>Dobava in polaganje - SN kabel N2XSY (F) 2Y 3x1x150 mm2</t>
  </si>
  <si>
    <t>OPOMBA:
Polaganje novega SN voda skladno z zahtevami Elektro Celje d.d. - IZVOD KB VELENJE 1: KO5</t>
  </si>
  <si>
    <t>Dobava in polaganje - SN kabel XHE 49-A 3x1x150 mm2</t>
  </si>
  <si>
    <t>OPOMBA:
Polaganje novega SN voda skladno z zahtevami Elektro Celje d.d. - IZVOD KB-VELENJE 2: KO2</t>
  </si>
  <si>
    <t>Dobava in montaža tablice 
za označevanje kablovoda po D-768</t>
  </si>
  <si>
    <t>Obračun po kos.</t>
  </si>
  <si>
    <t>3.2.</t>
  </si>
  <si>
    <t>Dobava in montaža - PEHD cev 2xfi 50 mm, položena na peščeno podlago</t>
  </si>
  <si>
    <t xml:space="preserve">Strojni izkop mat. na lokaciji priklopov odvodnih kablov obstoječga TKO, V ktg (GNG norme) z odmetom na rob gr. jame, vključno z črpanjem vode iz gradbene jame.  </t>
  </si>
  <si>
    <t>Izdelava tipskega AB kabelskega jaška - dimenzij  fi0,8m x 1,0m, kompletno z litoželeznim povoznim pokrovom - upoštevati vse potrebno za izdelavo jaška, vkljupčno z vsemi zatesnitvami uvodnih cevi</t>
  </si>
  <si>
    <t>OPOMBA:
Jašek se izdal skladno s tipizacijo TELEMACH</t>
  </si>
  <si>
    <t>Odklop in zaščita obstoječega TKO ter priprava varnega delovnega okolja</t>
  </si>
  <si>
    <t>Priprava za spajanje TK kablov na nov obvod - upoštevati vse potrebno za predpripravo spajanja optične povezave</t>
  </si>
  <si>
    <t>Spajanje obstoječih optičnih TKO kablov z novimi obvodnimi optičnimi kabli TKO - upoštevanje vse potrebno za spajanje optičnih kablov - spojka, spojniki, zaščitni in izolacijski material …</t>
  </si>
  <si>
    <t>Dobava in polaganje - Optičnega kabla SM 24x08 UNI Eca</t>
  </si>
  <si>
    <t>OPOMBA:
Polaganje novega voda TKO skladno z zahtevami TELEMACH d.o.o.</t>
  </si>
  <si>
    <t>Dobava in montaža tablice 
za označevanje kablovoda</t>
  </si>
  <si>
    <t>Dobava in montaža - podkunstrukcija za montažo razsmernikov, DC omar in AC omar - dimenzij 2000x2000 - z vsem potrebnim spojnim, pritrdilnim in konstrukcijskim materialom - upoštevati vse potrebno za izdelavo, montažo konstrukcije</t>
  </si>
  <si>
    <t>Dobava in montaža - Kabelski kanal - kanal perforirani pocinkan s pregrado ter pokrovom - dimenzij 200 x 60 mm, pocinkana pločevina (perforirana) debeline vsaj 1,5 mm - kanal kot npr. VNK 6 20 300 PL, Pekom, upoštevati potreben spojni material ter nosilne elemente za montažo na strešno oblogo - spojnice višine 60 mm (2x na spoj) - spojnice kot npr. S PNK 60 PL, Franzi/Pekom ali enakovredno ter vijaki z matico ter podložko nazobčano na strani materiala ter vzmetno podložko proti odvijanju - velikost M6 - upoštevati 4 spojna mesta na spojnico ter 8 spojnih mest na spojno mesto kanala (vzmetno podložko se lahko zamenja z matico s prirobnico proti odvijanju);</t>
  </si>
  <si>
    <t>kanal se deloma montira na prilagojene konzole za montažo pod kovinsko konstrukcijo fasade ter deloma na  podstavke/kocke/nosilec za kabelske kanale za montažo kanalov na izolacijsko strešno kritino - nosilec strešni - SIKA, kot npr. Nosilec strešni/kocka - SIKA, Franzi strelovodi - medsebojna razdalja med nosilci največ 1,0 m - na prehodih iz glavne linije kabelskega kanala do naprav ter zavoju kanala se po potrebi montirajo prehodni elementi: - T-prehodni elementi, L-prehodni elementi (90Stop.) ter križni prehodni eleneti primernih dimnezij (prehodni elementi se na linijo kanala povežejo s spojnicami  - spojnice višine 60 mm (2x na spoj) - spojnice kot npr. S PNK 60 PL, Pekom ter vijaki z matico ter podložko nazobčano na strani materiala ter vzmetno podložko proti odvijanju - velikost M6 - upoštevati 4 spojna mesta na spojnico ter 8 spojnih mest na spojno mesto kanala (vzmetno podložko se lahko zamenja z matico s prirobnico proti odvijanju).</t>
  </si>
  <si>
    <t>Obračunano po m.</t>
  </si>
  <si>
    <t xml:space="preserve">Dobava in montaža - Kabelski kanal - kanal perforirani pocinkan s pregrado ter pokrovom - dimenzij 100 x 60 mm, pocinkana pločevina (perforirana) debeline vsaj 1,5 mm - kanal kot npr. VNK 6 10 300 PL, Pekom, upoštevati potreben spojni material ter nosilne elemente za montažo na strešno oblogo - spojnice višine 60 mm (2x na spoj) - spojnice kot npr. S PNK 60 PL, Franzi/Pekom ali enakovredno ter vijaki z matico ter podložko nazobčano na strani materiala ter vzmetno podložko proti odvijanju - velikost M6 - upoštevati 4 spojna mesta na spojnico ter 8 spojnih mest na spojno mesto kanala (vzmetno podložko se lahko zamenja z matico s prirobnico proti odvijanju); </t>
  </si>
  <si>
    <t>Obračun po m</t>
  </si>
  <si>
    <t>m,</t>
  </si>
  <si>
    <t>RAZDELILNIKI AC STRAN</t>
  </si>
  <si>
    <t>Dobava in montaža - merilne sponke/merilna garnitura, kot npr. MG-M Strojkopalst ali enakovredno - upoštevati vse potrebno za montažo in priklop</t>
  </si>
  <si>
    <t>Dobava in montaža - NV-varovalčni ločilnik vel.00, 3-pol., 160A, M8, kpl z varovalčnimi tokovnimi odjemalci vel.00 3x160A - upoštevati vse potrebno za montažo in priklop</t>
  </si>
  <si>
    <t>Dobava in montaža - prenapetostna zaščita - Prenapetostni odvodnik 3+0 TNC, razred I+II(B+C)275V, Iimp 25kA, odvodnik strel - upoštwvati vse potrebno za montažo in priklop</t>
  </si>
  <si>
    <t>Dobava in montaža - NV-varovalčni ločilnik vel.00, 3-pol., 160A, M8, kpl z varovalčnimi tokovnimi odjemalci vel.00 3x100A - upoštevati vse potrebno za montažo in priklop</t>
  </si>
  <si>
    <t>Dobava in montaža - NV-varovalčni ločilnik vel.00, 3-pol., 160A, M8, kpl z varovalčnimi tokovnimi odjemalci vel.00 3x50A - upoštevati vse potrebno za montažo in priklop</t>
  </si>
  <si>
    <t>Dobava in montaža - rele zaščitni, za omrežno in sistemsko zaščito, kot npr. URNA0345-C, Schrack ali enakovredno - upoštevati vse potrebno za montažo</t>
  </si>
  <si>
    <t>RAZDELILNIKI DC STRAN</t>
  </si>
  <si>
    <t>RAZDELILNIK RDC1</t>
  </si>
  <si>
    <t>Dobava in montaža -  Omara, zidna, kovinska, enokrilna, IP54 V=1000 Š=600 G=260mm nerjaveče jeklo,  z montažno ploščo, 1x ključavnica (usklajena s sistemskim ključem za električne omare TECHUB) - upoštevati vse potrebno za dobavo in montažo, vključno z uvodnicami ter konektorji za DC dovodne kable</t>
  </si>
  <si>
    <t>Dobava in montaža - prenapetostna zaščita - odvodnik za fotovoltaiko, razred 1+2(B+C) 1100VDC, Iimp 12,5kA - upoštevati vse potrebno za dobavo in montažo</t>
  </si>
  <si>
    <t>Dobava in montaža - Termostat za ventilator, 0 - 60 °C, 1NO, 1 NO = 1 zapiralni kontakt oziroma 1 delovni kontakt - upoštevati vse potrebno za montažo in priklop</t>
  </si>
  <si>
    <t>Dobava in montaža - Ventilator s filtrom 230V, 45W, 252x252x113mm, IP54, 231m3/h - ter dodatnim izhodnim filtrom - upoštevati vse potrebno za montažo in priklop</t>
  </si>
  <si>
    <t>Dobava in montaža - Varovalčni ločilnik 2-pol., 10x38mm/PV, 1000VDC, z vgrajenimi tokovnimi omejevalci 2x16A - upoštevati vse potrebno za montažo in priklop</t>
  </si>
  <si>
    <t>RAZDELILNIK RDC2</t>
  </si>
  <si>
    <t>RAZDELILNIK RDC3</t>
  </si>
  <si>
    <t>RAZDELILNIK RDC4</t>
  </si>
  <si>
    <t>RAZDELILNIK RDC5</t>
  </si>
  <si>
    <t>4.4.</t>
  </si>
  <si>
    <t>OPREMA FVE</t>
  </si>
  <si>
    <t>Dobava in montaža - Razsmernik - 66kW - kot npr. Razsmernik SolarEdge SE66.6K three Phaze Inverter ali enakovredno:
- Nazivna izhodna moč AC(VA): 66600
- Izhodna napetost AC(V): 400/230
- Frekvenca (Hz): 50/60 +-5%
- Izhodni tok po fazi AC(A): 96,6
- Nazivna vhodna moč DC(W): 100000
- nazivna napetost DC(V): 1000
- Nazivni tok DC(A): 2x48,25
- Izkoristek (%): 98</t>
  </si>
  <si>
    <t>Dobava in montaža - visokoučinkovit fotovoltaični modul, monokristalni - vršne moči vsaj 445Wp, kot npr. TSM-445NEG9R.28 (Vertex S+)  ali enakovredno - upoštevati sve potrebno za montažo na podkonstrukcijo na ravni strehi ter priklop</t>
  </si>
  <si>
    <t>Dobava in montaža - konstrukcija za montažo fotovoltaičnih modulov - Montaža modula (ležeča postavitev) dveh modulov v vrsti z razmikom 500mm med vrstami. Modula v vrsti se montirata na Al-konstrukcijske elemente za montažo na ravne strehe - trikotni nastavljivi nosilni element z možnostjo nastavitve kota 15-30°; nosilni element prilagojen dimenzijam dobavljenih fotovoltaičnih modulov (ocenjene dimenzije (do vsaj 110 mm); nosilna konstrukcija se pritrdi na novo srežno kritino skaldno z navodili proizvajalca strehe z ustreznimi strešnimi pritrdilnimi elementi.</t>
  </si>
  <si>
    <t>Dobava in polaganje - Solarni kabel OLFLEX SOLAR XLS-R 1x16mm2 WH/BK-BU - položen v kabelski kanal</t>
  </si>
  <si>
    <t>Dobava in polaganje - Solarni kabel OLFLEX SOLAR XLS-R 1x16mm2 WH/BK-RD - položen v kabelski kanal</t>
  </si>
  <si>
    <t>Dobava in polaganje - Solarni kabel OLFLEX SOLAR XLS-R 1x10mm2 WH/BK-BU - položen v kabelski kanal</t>
  </si>
  <si>
    <t>Dobava in polaganje - Solarni kabel OLFLEX SOLAR XLS-R 1x10mm2 WH/BK-RD - položen v kabelski kanal</t>
  </si>
  <si>
    <t>Dobava in polaganje - Inštalacijska UV odporna cev - brez halogenov za zaščito kablov na strehi - dim. 23mm - polaganje nadometno ob nosilce cevnih razvodov na strehi - kpl z vsem potrebnim pritrdilnim in spojnim materialom</t>
  </si>
  <si>
    <t>Dobava in polaganje - Inštalacijska UV odporna cev - brez halogenov za zaščito kablov na strehi - dim. 16mm - polaganje nadometno ob nosilce cevnih razvodov na strehi - kpl z vsem potrebnim pritrdilnim in spojnim materialom</t>
  </si>
  <si>
    <t>Zaključevanje kabelskih povezav s konektorji MC4 16mm2 - moški - upoštevati vse potrebno za montažo konektorja</t>
  </si>
  <si>
    <t>Zaključevanje kabelskih povezav s konektorji MC4 16mm2 - ženski -  upoštevati vse potrebno za montažo konektorja</t>
  </si>
  <si>
    <t>Zaključevanje kabelskih povezav s konektorji MC4 10mm2 - moški - upoštevati vse potrebno za montažo konektorja</t>
  </si>
  <si>
    <t>Zaključevanje kabelskih povezav s konektorji MC4 10mm2 - ženski -  upoštevati vse potrebno za montažo konektorja</t>
  </si>
  <si>
    <t>4.5.</t>
  </si>
  <si>
    <t>5.1.</t>
  </si>
  <si>
    <t>5.2.</t>
  </si>
  <si>
    <t>Rezanje asfalta - dvojno rezanje v širini predvidenega izkopa</t>
  </si>
  <si>
    <t>Rušenje in odstranitev asfaltne plasti, ne glede na sestavo, debeline do 10 cm, nakladanje na kamion ter odvoz na  deponijo k registriranemu zbiralcu tovrstnih odpadkov vključno s plačilom vseh potrebnih okoljskih dajatev.</t>
  </si>
  <si>
    <t xml:space="preserve">Planiranje in utrjevanje planuma spodnjega ustroja </t>
  </si>
  <si>
    <t>Dobava in vgradnja nevezane nosilne plasti enakomerno zrnatega tamponskega drobljenca (zmrzlinsko odpornega) TD120 v debelini 20 cm;                                                                Kamniti agregat pred vgradnjo ne sme imeti več kot 5% finih delcev (velikost zrnc pod 0,063 mm), po vgradnji pa ne sme imeti več kot 8% le teh. Zbitost EV2=60Mpa</t>
  </si>
  <si>
    <t>Dobava in vgradnja nevezane nosilne plasti enakomerno zrnatega tamponskega drobljenca (zmrzlinsko odpornega) TD32 v debelini 20 cm;                                                                Kamniti agregat pred vgradnjo ne sme imeti več kot 5% finih delcev (velikost zrnc pod 0,063 mm), po vgradnji pa ne sme imeti več kot 8% le teh. Zbitost EV2=90Mpa</t>
  </si>
  <si>
    <t>Izdelava izravnalne plasti iz drobljenca v povprečni debelini do 5 cm - grediranje</t>
  </si>
  <si>
    <t>Izdelava spodnje nosilne (stabilizirane) plasti bituminizirane zmesi AC 22 base, B 70/100 A4 v debelini 6 cm</t>
  </si>
  <si>
    <t xml:space="preserve">Izdelava obrabne in zaporne plasti bituminizirane zmesi AC 8 surf B 70/100 A4 v debelini 4 cm </t>
  </si>
  <si>
    <t>Izdelava tipskega AB kabelskega jaška - AB cev - dimenzij fi 1,0m x 1m, kompletno z litoželeznim povoznim pokrovom - upoštevati vse potrebno za izdelavo jaška, vkljupčno z vsemi zatesnitvami uvodnih cevi</t>
  </si>
  <si>
    <t>OPOMBA:
Jašek se izdal skladno s tipizacijo upravljavca TKO.</t>
  </si>
  <si>
    <t>Izdelava uvoda v TP Tehnološki inkubator - upoštevati vse potrebno za izdelavo uvoda (preboj, zidarske obdelave, zatesnitve)</t>
  </si>
  <si>
    <t>OPOMBA:
Vsa dela ob in v/na objektih energetske infrastrukture se izvajajo pod nadzorom in po zahtevah lokalnega SODO pogodbenega izvajalca Elektro Celje d.d. - nadzorništvo Velenje. Uvod se izdela skladno z tipizacijo GIZ.</t>
  </si>
  <si>
    <t>5.3.</t>
  </si>
  <si>
    <t>Odklop in zaščita obstoječega NNO ter priprava varnega delovnega okolja za priklop na NNO v TP Tehnološki inkubator</t>
  </si>
  <si>
    <t>OPOMBA:
Vsa dela ob in v/na objektih energetske infrastrukture se izvajajo pod nadzorom in po zahtevah lokalnega SODO pogodbenega izvajalca Elektro Celje d.d. - nadzorništvo Velenje.</t>
  </si>
  <si>
    <t>Priklop na predvidena odvodna podnožja v NN polju - priključno merilno mesto na zbiralkah - MM TECHUB</t>
  </si>
  <si>
    <t>Priklop na predvideno odvodno podnožje v NN polju - odvod v priključno merilno mesto ob TP Tehnološki inkubator</t>
  </si>
  <si>
    <t>5.4.</t>
  </si>
  <si>
    <t>6.1.</t>
  </si>
  <si>
    <t>KOMUNIKACIJSKO OPTIČNO OMREŽJE</t>
  </si>
  <si>
    <t>6.1.1.</t>
  </si>
  <si>
    <t>OPTIČNI KABLI</t>
  </si>
  <si>
    <t>OPOMBE:
Odpornost kablov na požar skladno z EN50575:
B2ca, s1a,d1,a1.
Vsi optičn kabli se polagajo po komunikacijskih trasah - izvede se dodatna mehanska zaščita kabla z zaščitno samougasno cevjo brez halogenov kot npr. Prizma Flex RFSS.</t>
  </si>
  <si>
    <t>6.2.</t>
  </si>
  <si>
    <t>KOMUNIKACIJSKO UNIVERZALNO OŽIČENJE</t>
  </si>
  <si>
    <t>OPOMBA:
Univerzali priključki/vtičnice RJ45 so obdelane v popis splošnih inštalacij.</t>
  </si>
  <si>
    <t>Dobava in polaganje - Kabel U/UTP Cat.6 - 4x2xAWG24, položen v kabelski kanal ali instalacijsko cev</t>
  </si>
  <si>
    <t>OPOMBA:
Univerzalno ožičenje TecHUB.</t>
  </si>
  <si>
    <t>OPOMBA:
Univerzalno ožičenje Kemijski inštitut.</t>
  </si>
  <si>
    <t xml:space="preserve">Dobava in montaža - komunikacijske vtičnice RJ45 - montirana v parapetni kanal, kpl z nosilno dozo ter nosilnim in  okrasnim okvirjem. Kpl z vsem potrebnim montažnim in priključnim materialom. Kot npr. ELBA ali enakovredno ( vtičnice in ostalo potrebno opremo za vgradnjo prilagoditi dobavljenemu kanalu) </t>
  </si>
  <si>
    <t>Obračunano po kos.</t>
  </si>
  <si>
    <t>Zaključevanje in priklop priključkov  komunikacijskih vtičnic - upoštevati vse potrebno za priklop vtičnice</t>
  </si>
  <si>
    <t>Zaključevanje in priklop priključkov  komunikacijskih vtičnic - upoštevayti vse potrebno za priklop vtičnice</t>
  </si>
  <si>
    <t>6.3.</t>
  </si>
  <si>
    <t>KOMUNIKACIJSKE OMARE</t>
  </si>
  <si>
    <t>6.3.1.</t>
  </si>
  <si>
    <t>KOMUNIKACIJSKA OMARA KO0</t>
  </si>
  <si>
    <t>Dobava in montaža - Omara, strežniška, prostostoječa, 19" Š800xV2010xG1000, 42HE - kpl z ključavnico - kot npr. DT428010, Schrack ali enakovredno, kpl s podstavkom V100mm, strešnim ventilatorjem četvernem z digitalnim termostatom, krtačo za kabelske uvode, vijaki za spajanje in pritrditev, LED svetilka magnetna s senzorjem, seti za ozemljitev, letvijo z vtičnicami 9x230V s stikalom</t>
  </si>
  <si>
    <t>Dobava in montaža - Teleskopski optični priključni panel 19" - 2U (največja kapaciteta 8 kaset) - za vsaj 48 opt. priključkov, kpl z vsem potrebnim materialom in optičnimi konektorji za zaključevanje optičnih povezav do lokalnik komunikacijskih omar (ohišje 2U za vsaj 8 kaset, vijaki za pritrditev, kaseta za priklop kablov - vsaj 2x24, nosilec za ranžiranje povezav med priključki ...)</t>
  </si>
  <si>
    <t>Dobava in montaža - Spajalna plošča za univerzalno ožičenje (Cat.6 - RJ45), 24xRJ45 UTP, 19", 1H</t>
  </si>
  <si>
    <t>Dobava in montaža - Organizator kablov za univerzalno ožičenje - horizontalni - 19" kabelska vodila, plošča, 1HE, 5 kovinskih obročev, 63mm - kot npr. DTBC105R-B, Schrack ali enakovredno</t>
  </si>
  <si>
    <t>6.3.2.</t>
  </si>
  <si>
    <t>KOMUNIKACIJSKA OMARA KO+TV1</t>
  </si>
  <si>
    <t>6.3.3.</t>
  </si>
  <si>
    <t>KOMUNIKACIJSKA OMARA KO+TV2</t>
  </si>
  <si>
    <t>Dobava in montaža - Omara, omrežna, S-RACK, Š=600 V=1566 G=600, 19", 32HE - kpl s ključavnico - kot npr. DT326060, Schrack ali enakovredno, kpl s podstavkom V100mm, strešnim ventilatorjem dvojnim z analognim termostatom, krtačo za kabelske uvode, vijaki za spajanje in pritrditev, LEd svetilka magnetna s senzorjem, seti za ozemljitev, letvijo z vtičnicami 9x230V s stikalom ... )</t>
  </si>
  <si>
    <t>Dobava in montaža - Optični priključni panel za montažo na steno omare - za vsaj 4 opt. priključke, 
kpl z vsem potrebnim materialom in optičnimi konektorji za zaključevanje 
optičnih povezav (ohišje, vijaki za pritrditev, kaseta za priklop kablov - 
vsaj 2x2 ...)</t>
  </si>
  <si>
    <t>6.3.4.</t>
  </si>
  <si>
    <t>KOMUNIKACIJSKA OMARA KO1</t>
  </si>
  <si>
    <t>6.3.5.</t>
  </si>
  <si>
    <t>KOMUNIKACIJSKA OMARA KO2</t>
  </si>
  <si>
    <t>6.3.6.</t>
  </si>
  <si>
    <t>KOMUNIKACIJSKA OMARA KO3</t>
  </si>
  <si>
    <t>6.3.7.</t>
  </si>
  <si>
    <t>KOMUNIKACIJSKA OMARA KO4</t>
  </si>
  <si>
    <t>6.3.8.</t>
  </si>
  <si>
    <t>KOMUNIKACIJSKA OMARA KO5</t>
  </si>
  <si>
    <t>6.3.9.</t>
  </si>
  <si>
    <t>KOMUNIKACIJSKA OMARA KO6</t>
  </si>
  <si>
    <t>6.3.10.</t>
  </si>
  <si>
    <t>KOMUNIKACIJSKA OMARA KO7</t>
  </si>
  <si>
    <t>6.3.11.</t>
  </si>
  <si>
    <t>KOMUNIKACIJSKA OMARA KO-KI1+TV1</t>
  </si>
  <si>
    <t>Dobava in montaža - Omara, strežniška, prostostoječa, 19" Š600xV2010xG800, 42HE, 
IP20, črna, RAL9005, nosilnost 1000 kg - kpl z ključavnico - 
kot npr. DT426080, Schrack ali enakovredno, kpl s podstavkom 
V100mm, strešnim ventilatorjem dvojnim z analognim termostatom, 
krtačo za kabelske uvode, vijaki za spajanje in pritrditev, LED svetilka
magnetna s senzorjem, seti za ozemljitev, letvijo z vtičnicami 
2x 9x230V s stikalom ...)</t>
  </si>
  <si>
    <t>6.3.12.</t>
  </si>
  <si>
    <t>KOMUNIKACIJSKA OMARA KO-KI2+TV2</t>
  </si>
  <si>
    <t>6.4.</t>
  </si>
  <si>
    <t>7.1.</t>
  </si>
  <si>
    <t>AKTIVNO JAVLJANJE POŽARA</t>
  </si>
  <si>
    <t>7.1.1.</t>
  </si>
  <si>
    <t>CENTRALA</t>
  </si>
  <si>
    <t>Dobava in montaža - kot npr. Advanced SIMx-5808
Analogna adresabilna požarna centrala z ohišjem, uporabniškim vmesnikom, napajalnikom, z 8 adresabilnimi zankami s 127 elementi (nadaljna širitev ni možna). EN54 parts 2, 4 and 13.</t>
  </si>
  <si>
    <t>7.1.2.</t>
  </si>
  <si>
    <t>CENTRALA - PRIBOR</t>
  </si>
  <si>
    <t>Dobava in montaža - kot npr. Advanced SIMx-5020
Oddaljeni prikazovalnik stanja z vgrajenim uporabniškim vmesnikom in brez napajalnika (24V) za centrale Advanced SIMx-5xxx</t>
  </si>
  <si>
    <t>Dobava in montaža - kot npr. Advanced Mxp-503
Mrežna kartica za povezovanje vec central tipa Advanced Mx5xxx</t>
  </si>
  <si>
    <t>7.1.3.</t>
  </si>
  <si>
    <t>JAVLJALNIK</t>
  </si>
  <si>
    <t>Dobava in montaža - kot npr. Hochiki YBN-R/3 (WHT)
Podnožje za adresibilne javljalnike požara Hochiki</t>
  </si>
  <si>
    <t>Dobava in montaža - kot npr. Hochiki ALN-E (HFP) WHT
Adresibilni optični javljalnik Hochiki</t>
  </si>
  <si>
    <t>Dobava in montaža - kot npr. Hochiki ATJ-E (HFP) WHT
Adresibilni termični (maksimalni/diferencialni) javljalnik Hochiki</t>
  </si>
  <si>
    <t>Dobava in montaža - kot npr. Hochiki SDP-3
Vzorčna komora Hochiki s cevjo, brez javljalnika</t>
  </si>
  <si>
    <t>Dobava in montaža - kot npr. Hochiki SR Mounting Box
Podnožje za ročni javljalnik požara Hochiki</t>
  </si>
  <si>
    <t>Dobava in montaža - kot npr. Hochiki Hinged Cover (PS200)
Pokrovček za ročni javljalnik Hochiki</t>
  </si>
  <si>
    <t>Dobava in montaža - kot npr. Hochiki HCP-E (SCI)
Adresibilni ročni javljalnik požara z vgrajenim izolatorjem zanke</t>
  </si>
  <si>
    <t>7.1.4.</t>
  </si>
  <si>
    <t>MODUL ADRESABILNI</t>
  </si>
  <si>
    <t>Dobava in montaža - kot npr. Hochiki CHQ-DIM2(SCI)
Adresibilni vmesnik 2 vhoda (nenadz.)  ter izolatorjem - Hochiki</t>
  </si>
  <si>
    <t>Dobava in montaža - kot npr. Hochiki CHQ-DRC2(SCI)
Adresibilni vmesnik 2 izhoda (=30V/1A)/1 vhod (nadzorovan)  in izolatorjem- Hochiki</t>
  </si>
  <si>
    <t>Dobava in montaža - kot npr. Hochiki CHQ-MRC2(SCI)
Adresibilni vmesnik 1 izhod 230V5A1 vhod nadzorovan in izolatorjem Hochiki</t>
  </si>
  <si>
    <t>Dobava in montaža - kot npr. Hochiki CHQ-DZM/OEM-IS
Adresibilni vmesnik za priklop dveh linij eksplozivsko varnih konvencionalnih javljalnikov (20 eksplozivsko varnih javljalnikov po liniji). Potrebno dodatno napajanj 24V.</t>
  </si>
  <si>
    <t>7.1.5.</t>
  </si>
  <si>
    <t>SIRENA ADRESABILNA</t>
  </si>
  <si>
    <t>Dobava in montaža - kot npr. Hochiki YBO-BSB2 (WHT)
Adresibilna sirena in bliskavka za montažo v podnožje avtomatskega javljalnika  Hochiki</t>
  </si>
  <si>
    <t>Dobava in montaža - kot npr. Hochiki YBO-R/3(Red)
Podnožje adresibilne sirene  CHQ-WS2 in  CHQ-WSB2</t>
  </si>
  <si>
    <t>Dobava in montaža - kot npr. Hochiki CHQ-WSB2
Adresibilna sirena z bliskavko za samostojno montažo v zanko</t>
  </si>
  <si>
    <t>7.1.6.</t>
  </si>
  <si>
    <t>JAVLJALNIKI EX</t>
  </si>
  <si>
    <t>Dobava in montaža - kot npr. Hochiki  SOC-E-IS (WHT)
Klasični optični javljalnik požara v EX izvedbi</t>
  </si>
  <si>
    <t>Dobava in montaža - kot npr. Hochiki YBN-R/4 IS(WHT)
Podnožje za klasični javljalnik v EX izvedbi.</t>
  </si>
  <si>
    <t>Dobava in montaža - kot npr. Hochiki MTL 5061/5561
Galvanska ločevalna bariera - dvokanalna, za priklop klasičnih javljalnikov (2 liniji)</t>
  </si>
  <si>
    <t>7.1.7.</t>
  </si>
  <si>
    <t>NAPAJALNIK POŽARNI</t>
  </si>
  <si>
    <t>Dobava in montaža - kot npr. Pulsar PSBEN5024C     27.6V/5A/2x7Ah/EN
Napajalnik 24V/5A , LED serija , vhodna napetost = 220 Vac , izhodna napetost = 27,6 Vdc , protisabotažna zašita , zašcita baterije , tehnicni izhod , javljanje izpada 220 V , javljanje napake na usmerniku , javljanje napake na bateriji, brez akumulatorja.</t>
  </si>
  <si>
    <t>Dobava in montaža -  AKU PB 12V/17 -18 Ah
Akumulator 12V 17 Ah</t>
  </si>
  <si>
    <t>Dobava in montaža - konzol za montažo javljalnikov v ATEX coni - konzola za montažo javljalnika 0,5m od stene - upoštevati vse potrebno</t>
  </si>
  <si>
    <t>7.1.8.</t>
  </si>
  <si>
    <t>KABLI</t>
  </si>
  <si>
    <t>7.1.9.</t>
  </si>
  <si>
    <t>7.2.</t>
  </si>
  <si>
    <t>VIDEONADZOR</t>
  </si>
  <si>
    <t>Dobava in montaža - 
Switch SmartLite 24xRJ45 10/100/1000 + 2xSFP, 19"
24 x 10/100/1000Base-T RJ45 Port, 2 x 1000Base-X SFP GB, napajalnik znotraj</t>
  </si>
  <si>
    <t>Dobava in montaža - kamera v ohišju vsaj IP65 za zunanjo montažo - IP, PoE - kot npr. Provision I4-380IPS-MVF
IP Bullet 8MP kamera. 25slik/s Motoriziran objektiv 2.8mm-12mm
(102.7°-32.2°). IR domet do 40m. DWDR, IP67 zaščita. SD kartica.
Osnovna analitika (sabotaža kamere, detekcija gibanja, prehod
črte, vstop v prostor).</t>
  </si>
  <si>
    <t>Dobava in montaža - PR-JB14IP66 - Podnožje za kamero
PR-JB14IP66. podnožje za IP kamero</t>
  </si>
  <si>
    <t>Dobava in montaža - Konzola za montažo kamere na steno - Gremo
Konzola za montažo kamere na drog - Gremo</t>
  </si>
  <si>
    <t>Dobava in montaža - 32 kanalni do 32Mp / Snemanje do 384Mbps / 24x IVA / 8x Zaznavanje in prepoznava obrazov / 32x SMD Plus, kot npr. DAHUA NVR5432-XI NVR SNEMALNIK WizMind ali enakovredno</t>
  </si>
  <si>
    <t>Dobava in montaža - notranja kamera IP - kot npr. HiLook IP kamera 2.0MP 4v1, PoE 4x zoom PTZ-P332ZI-DE3</t>
  </si>
  <si>
    <t>Dobava in polaganje - Kabel S/UTP Cat.6 - 4x2xAWG24, položen v kabelski kanal ali instalacijsko cev</t>
  </si>
  <si>
    <t>7.3.</t>
  </si>
  <si>
    <t>KONTROLA PRISTOPA IN SISTEM DOMOFONA TECHUB</t>
  </si>
  <si>
    <t>Dobava in montaža - SIP domofonski sistem z 10,1" zaslonom na dotik, neobčutljivim na direktno sončno svetlobo, vidni kot 170 stopinj, ločljivost 1280 x 800 TFT IPS, možnost vnosa 10.000 uporabnikov in dva režima poslovna stabva/stanovanjska stavba, ARTPEC 7 procesor, 2 mikrofona, temperatura delovanja -30 stopinj do 60 stopinj, visoko odporno belo steklo,  vgrajena visoko kvalitetna 5 MPx HD kamera z WDR, 60 slik na sekundo, široki kot 110 stopinj, občutljivost senzorja 14000 e¯/lux-sec,  IP65 in IK08 evropski certifikat, visoka avdio kvaliteta SPL max na 1m, 1 kHz 85 dB, vgrajen Bluetooth čitalec skladen z Bluetooth 5.0, s prilagoditvijo razdalje branja na 0,5m, 2m ali do 10m in možnostjo izbire delovanja z dotikom na zaslon domofona, dotikom na applikacijo ali z samodejno zaznavo gibanja, kot na primer 2N IP Style</t>
  </si>
  <si>
    <t>Dobava in montaža - Podometna doza za SIP domofon dimenzije 170 (W) x 355 (H) x 22 (D) mm</t>
  </si>
  <si>
    <t>Dobava in montaža - Napajalnik Gigabit PoE+</t>
  </si>
  <si>
    <t>Dobava in montaža - Licenca za napredno funkcionalnost, http API integracijo, integracijo v videonadzor (RTSP, ONVIF), avtomatizacija procesov, lastni zvočni posnetki, …</t>
  </si>
  <si>
    <t>Dobava in montaža - SIP zaslon na dotik, 7" zaslon, s preprostim upravljanjem z domofonom, možnost prilagoditve osvetlitve, prikazom slike pred javljanjem in neodgovorjenimi klici s sliko, slika ob klicu čez cel zaslon, možnost prilagoditve uporabe ikon, možnost vremenske napovedi, Linux, v črni barvi, PoE, podometna, nadometna ali namizna namestitev, kot na primer 2N IndoorView</t>
  </si>
  <si>
    <t>Dobava in montaža - Namenska doza za podometno vgradnjjo za notranjo enoto  (2N® Indoor View)</t>
  </si>
  <si>
    <t>Dobava in montaža - Namensko namizno stojalo za notranje enote (2N® Indoor View)</t>
  </si>
  <si>
    <t>Dobava in montaža - Aplikacija v oblaku, višji nivo varnosti, gostujočem na strežniku v EU, 1 naprava-5 let</t>
  </si>
  <si>
    <t>Dobava in montaža - Kombinirana IP kontrola dostopa, čitalec z vgrajenim kontrolerjem in web vmesnikom  - Bluetooth,RFID 125 kHz, zaščiten 13,56 MHz, NFC, kompakten dizajn, možnost podometne ali nadometne vgradnje, kovinski odlitek, IP54, IK8 antivandal, v srebrni ali črni barvi, EU certifikati, možnost avtomatizacije procesov, SIPs, 802.1x, upravljanje preko https, kot na primer 2N AccessUnit 2.0</t>
  </si>
  <si>
    <t>Dobava in montaža - Doza za podometno montažo 108 (W) x 131 (H) x 45 (D) mm</t>
  </si>
  <si>
    <t>Dobava in montaža - Okvir za podometno montažo 130 (W) x 153 (H) x 5 (D) mm</t>
  </si>
  <si>
    <t>Dobava in montaža - Profesionalna programska oprema za kontrolo dostopa, vključuje 1000 uporabnikov, 100 naprav, neomejeno število administratorjev, osnovni dostop in logi, uporabniško določene pravice, obvestila, pregled prisotnosti ob določenem trenutku, logi iz kamere, povezava z dvigalom, podpora za aplikacijo v oblaku, samodejna nadgradnja, sihronizacija (LDAP &amp; CSV), Anti-passbackProfesionalna programska oprema za kontrolo dostopa, vključuje 1000 uporabnikov, 100 naprav, neomejeno število administratorjev, osnovni dostop in logi, uporabniško določene pravice, obvestila, pregled prisotnosti ob določenem trenutku, logi iz kamere, povezava z dvigalom, podpora za aplikacijo v oblaku, samodejna nadgradnja, sihronizacija (LDAP &amp; CSV), Anti-passback</t>
  </si>
  <si>
    <t>Dobava in montaža - Zunanji secured RFID reader 13.56MHz + 125kHz (USB interface) za lažje dodajanje kartic/ključkov</t>
  </si>
  <si>
    <t>Dobava in montaža - Osebni računalnik 24/7, windows PRO 11, 1 TB SSD, 1 TB hard disk, 32 GB DDR RAM, USB 3.2 x2, monitor, miška, tipkovnica</t>
  </si>
  <si>
    <t>7.3.1.</t>
  </si>
  <si>
    <t>7.4.</t>
  </si>
  <si>
    <t>KONTROLA PRISTOPA IN SISTEM DOMOFONA KEMIJSKI INŠTITUT</t>
  </si>
  <si>
    <t>7.4.1.</t>
  </si>
  <si>
    <t>8.1.</t>
  </si>
  <si>
    <t>OPOMBA: Električni kabli morajo ustrezati razredu odziva na ogenj (CPR): B2ca-s1, d2, a1
Cevi, kanali in doze so podane v zavihku "EI - SPLOŠNE INŠTALACIJE".</t>
  </si>
  <si>
    <t>Dobava in polaganje - kabel LIHCH 4x2x0,25mm2, položen v kabelski kanal ali cev</t>
  </si>
  <si>
    <t>8.2.</t>
  </si>
  <si>
    <t>RAZDELILNIK RTPP1</t>
  </si>
  <si>
    <t>OPOMBA: Krmilno regulacijske oprema je podana v ločeni postavki KRMILNO REGULACIJSKE OPREMA TOPLOTNE POSTAJE.</t>
  </si>
  <si>
    <t>Dobava in montaža - Odklopnik MC2 250A,A, 3p s stik.zmog.25kA, 0,8‑1In in 8‑14Ik
zaščita naprav in kablovj, Schrack ali enakovredno - upoštevati vse potrebno za montažo in priklop</t>
  </si>
  <si>
    <t>Dobava in montaža - Prenapetostna zaščita - TII (C) razred odvodnika; vezava 4+0; 255V; 20kA; kot npr. VVM 255-20, Schrack ali enakovredno - upoštevati vse potrebno za montažo in priklop</t>
  </si>
  <si>
    <t>Dobava in montaža - NV-varovalčni ločilnik vel.00, 3-pol., 160A, M8, kpl z varovalčnimi tokovnimi odjemalci vel.00 3x63A - upoštevati vse potrebno za montažo in priklop</t>
  </si>
  <si>
    <t>Dobava in montaža - Inštalacijski odklopnik 1-fazni, C13A/1, 6kA - upoštevati vse potrebno za montažo in priklop</t>
  </si>
  <si>
    <t>Dobava in montaža - Inštalacijski odklopnik 1-fazni, C10A/1, 6kA - upoštevati vse potrebno za montažo in priklop</t>
  </si>
  <si>
    <t>Dobava in montaža - Inštalacijski odklopnik 1-fazni, C6A/1, 6kA - upoštevati vse potrebno za montažo in priklop</t>
  </si>
  <si>
    <t>Dobava in montaža - Inštalacijski odklopnik 1-fazni, C2A/1, 6kA - upoštevati vse potrebno za montažo in priklop</t>
  </si>
  <si>
    <t>Dobava in montaža - Inštalacijski odklopnik 1-fazni, C16A/1, 6kA - upoštevati vse potrebno za montažo in priklop</t>
  </si>
  <si>
    <t>Dobava in montaža - Sikalo izbirno 1-0-2, odmično, 20A, za montažo na vrata omare - upoštevati vse potrebno za montažo in priklop</t>
  </si>
  <si>
    <t>Dobava in montaža - Stikalo preklopno 1-0-2, odmično, 16A, za montažo na letev DIN - upoštevati vse potrebno za montažo in priklop</t>
  </si>
  <si>
    <t>Dobava in montaža - Močnostni rele 24VAC/DC, 2 -preklopni kontakt, 8A - upoštevati vse potrebno za montažo in priklop</t>
  </si>
  <si>
    <t>Dobava in montaža - Močnostni rele 230VAC, 2 -preklopni kontakt, 8A - upoštevati vse potrebno za montažo in priklop</t>
  </si>
  <si>
    <t>Dobava in montaža - Lučka, signalna, LED, monoblock 24V AC/DC, zelena - upoštevati vse potrebno za montažo in priklop</t>
  </si>
  <si>
    <t>Dobava in montaža - Lučka, signalna, LED, monoblock 24V AC/DC, rdeča - upoštevati vse potrebno za montažo in priklop</t>
  </si>
  <si>
    <t>Dobava in montaža - Napajalnik, 1-fazni, taktni, 230V AC/24V DC, 12A pri 50°C elektronski napajalnik, ohišje za montažo na DIN letev</t>
  </si>
  <si>
    <t>Dobava in montaža - Transformator, krmilni, 1-fazni, 230/24V, 160VA, IP00, enofazni, kontrolni, ločilni in varnostni transformatorji</t>
  </si>
  <si>
    <t>Dobava in montaža - Mrežni priklop RJ45/8p/Cat 6e/STP - vtičnica za montažo na letev za priklop komunikacije LAN na krmilno regulacijsko opremo</t>
  </si>
  <si>
    <t>Dobava in montaža - servisna vtičnica 230V/16A, montirana na letev v razdelilniku - upoštevati vse potrebno za montažo in priklop</t>
  </si>
  <si>
    <t>8.3.</t>
  </si>
  <si>
    <t>KRMILNO REGULACIJSKE OPREMA TOPLOTNE POSTAJE</t>
  </si>
  <si>
    <t>OPOMBA: Krmilno/regulacijska oprema skladno s specifikacijo in potrebami vezalne sheme strojnih inštalacij toplotne postaje - upoštevati vse potrebno za montažo krmilno/regulacijske oprema kot npr. SAMSON ali enakovredno.</t>
  </si>
  <si>
    <t>Dobava in montaža - Krmilnik/procesorska enota, kot npr. SAMSON 6611-2 ali enakovredno - upoštevati vse potrebno za dobavo, montažo in priklop</t>
  </si>
  <si>
    <t>Dobava in montaža - Razširitveni vhodno/izhodni modul, kot npr. SAMSON 6620 ali enakovredno - upoštevati vse potrebno za dobavo, montažo in priklop</t>
  </si>
  <si>
    <t>Dobava in montaža - Vmesni modul – pretvornik DI/AO, kot. npr. DI/AO Giaflex ali enakovredno - upoštevati vse potrebno za dobavo, montažo in priklop</t>
  </si>
  <si>
    <t>Komunikacijski modul kot npr. WEB modul, SAMSON - v ceni upoštevati komunikacijski modul ter dostop do spletnega modula proizvajalca opreme za nadzor delovanja in nadzor nad parametri toplotne postaje</t>
  </si>
  <si>
    <t>Izdelava programa za delovanje krmilnega sistema, po pisnih navodilih strojnega projektanta - upoštevati vse potrebno programiranje, testiranje, zagon, izdelava viziualizacije za internetni dostop, parametriranje - upoštevati vse potrebno za programiranje ...</t>
  </si>
  <si>
    <t>Posnetek izvedenega stanja in izdelava - izvedbena enopolna shema izvajalca (upoštevati preizkus odvodov ter preverba lokacije priključkov vezanih na posamezni odklopnik - za vsak odklopnik) ter predaja projektnatu PID dokumentacije</t>
  </si>
  <si>
    <t>8.4.</t>
  </si>
  <si>
    <t>LOKALNE KRMILNO REGULACIJSKE OMARE V CELICAH 1-6</t>
  </si>
  <si>
    <t>RAZDELILNIK RTPP-C1</t>
  </si>
  <si>
    <t>RAZDELILNIK RTPP-C2</t>
  </si>
  <si>
    <t>RAZDELILNIK RTPP-C3</t>
  </si>
  <si>
    <t>RAZDELILNIK RTPP-C4</t>
  </si>
  <si>
    <t>RAZDELILNIK RTPP-C5</t>
  </si>
  <si>
    <t>RAZDELILNIK RTPP-C6</t>
  </si>
  <si>
    <t>8.5.</t>
  </si>
  <si>
    <t>PRIKLOPI OPREME ZA OGREVANJE, PREZRAČEVANJE IN HLAJENJE</t>
  </si>
  <si>
    <t>OPOMBE:</t>
  </si>
  <si>
    <t>Oprema se priklopi skladno z navodili proizvajalca opreme, obratovalni parametri so definirani v projektu strojnih inštalacij. Zagoni se koordinirajo med izvajalci.</t>
  </si>
  <si>
    <t>OPOMBA: Interne povezave naprave so predmet proizvajalca in dobavitelja naprav.</t>
  </si>
  <si>
    <t>8.6.</t>
  </si>
  <si>
    <t>CNS - CENTRALNI NADZORNI SISTEM</t>
  </si>
  <si>
    <t>CELICA 1 - KLET, PRITLIČJE, MEDETAŽA</t>
  </si>
  <si>
    <t>Dobava in montaža - Elektronski termostat konvektorjev z ekranom na dotik, 230V, 5 DO, Modbus 485 kot npr. LCF TOUCH RS485 Modbus</t>
  </si>
  <si>
    <t>- konvektor: hlajenje
- talno ogrevanje</t>
  </si>
  <si>
    <t>Dobava in montaža - Stenski nadometni termostat th-T, temperatura, 230V, 1DO, ModBUS 485, kot npr. THB000AAW0</t>
  </si>
  <si>
    <t>- talno ogrevanje</t>
  </si>
  <si>
    <t>Dobava in montaža - MOXA DB9 vmesnik kot npr. DB9F-to-TB</t>
  </si>
  <si>
    <t>vmesnik za RS-422/485 aplikacije</t>
  </si>
  <si>
    <t>Dobava in montaža - MOXA DK35A DIN kit kot npr. DK35A</t>
  </si>
  <si>
    <t>Dobava in montaža - MOXA pretvornik RS485 na TCP/IP (MODBUS) kot npr. MGATE MB3180</t>
  </si>
  <si>
    <t>1 port RS-232/422/485 Modbus TCP to Serial communication gateway</t>
  </si>
  <si>
    <t>CELICA 2 - KLET, PRITLIČJE, MEDETAŽA</t>
  </si>
  <si>
    <t>CELICA 3 - KLET, PRITLIČJE, MEDETAŽA</t>
  </si>
  <si>
    <t>CELICA 4 - KLET, PRITLIČJE, MEDETAŽA</t>
  </si>
  <si>
    <t>CELICA 5 - KLET, PRITLIČJE, MEDETAŽA</t>
  </si>
  <si>
    <t>CELICA 6 - KLET, PRITLIČJE, MEDETAŽA</t>
  </si>
  <si>
    <t>KEMIJSKI INŠTITUT KLET</t>
  </si>
  <si>
    <t>OPOMBA:
NA PODLAGI VKLOPOV (PRETOKOV) DOVODNEGA/ODVODNEGA ERPa IN POZNAVANJE KOLIČIN PRETOKOV (ERPi -&gt; ModBUS), SE STOPENJSKO (3 STOPNJE) KRMILI ODVODNE VENTILATORJE (FREKVEČNO GNANI).</t>
  </si>
  <si>
    <t>Dobava in montaža - Krmilnik c.PCO Mini z vgrajenim displajem 1, 10 UI, 6 DO kot npr. P+D000NH1DEF0</t>
  </si>
  <si>
    <t>- ethernet port (TCP/IP),
- USB port</t>
  </si>
  <si>
    <t>Dobava in montaža - Razširitveni modul c.pCOe 10 UI, 6 DO kot npr. P+E0000000000</t>
  </si>
  <si>
    <t>- osnovna verzija
- 16 vhodov/izhodov
- CNS port</t>
  </si>
  <si>
    <t>Dobava in montaža - Sponke za c.pCO mini in c.pCOe kot npr. P+D0CON0E0</t>
  </si>
  <si>
    <t>Dobava in montaža - PVC INŠTALACIJSKA DOZA z vgrajenimi zaščitnimi, vklopnimi elementi, ter regulacijsko opremo kot npr. T3 TECH</t>
  </si>
  <si>
    <t>Dobava in montaža - Podometna doza za vgradnjo pGDX 4.3" kot npr. PGTA00RM40</t>
  </si>
  <si>
    <t>Dobava in montaža - Touch panel pGDX 4.3" nadometni RUNTIME verzija, 1xRS485, 1xETH kot npr. PGR04000WCA00</t>
  </si>
  <si>
    <t>- za notranjo vgradnjo
- IP30
- zunanje napajanje 
- 1 x RS485 port
- 1 x ETHERNET port</t>
  </si>
  <si>
    <t>Dobava in montaža - Okrasni okvirček za pGDX 4.3", bele barve z luknjami za °C/%rH kot npr. PGTA00FT00</t>
  </si>
  <si>
    <t>Dobava in montaža - Napajalni modul DIN (1 mesto) za pGDX kot npr. PGTA00TRX0</t>
  </si>
  <si>
    <t>Dobava in montaža - MOXA ethernet stikalo, 5 port kot npr. EDS-2005-ELP</t>
  </si>
  <si>
    <t>TEHNIČNI PROSTOR 3 K.04</t>
  </si>
  <si>
    <t>HLADNA SOBA K14</t>
  </si>
  <si>
    <t>TEHNIČNI PROSTOR 2 K.03</t>
  </si>
  <si>
    <t>TEHNIČNI PROSTOR 1 K.02</t>
  </si>
  <si>
    <t>TEHNIČNI PROSTOR 1 K.02A - EX; VGRADNJA IZVEN CONE 1</t>
  </si>
  <si>
    <t>SKLADIŠČE BIOMASE</t>
  </si>
  <si>
    <t>NAPAJANJE, ŠČITENJE IN REGULACIJA:
- 2 X ERP</t>
  </si>
  <si>
    <t>SKLADIŠČE KEMIJE K.05B - EX; VGRADNJA IZVEN CONE 1</t>
  </si>
  <si>
    <t>PROCESNA HALA K.01 - EX; VGRADNJA IZVEN CONE 1</t>
  </si>
  <si>
    <t>KEMIJSKI INŠTITUT PRITLIČJE</t>
  </si>
  <si>
    <t>Dobava in montaža - RELEJSKI VMESNIK SIT3 kot npr. KONVEKTOR 3-H</t>
  </si>
  <si>
    <t>- TALNO OGREVANJE</t>
  </si>
  <si>
    <t>KEMIJSKI INŠTITUT MEDETAŽA - KONVEKTORJI</t>
  </si>
  <si>
    <t>KEMIJSKI INŠTITUT MEDETAŽA - PREZRAČEVANJE</t>
  </si>
  <si>
    <t>NAPAJANJE, ŠČITENJE IN REGULACIJA:
- 1 X ERP
- 2 X ODVODNI VENTILATOR
- 2 X 3 DO ZA POTREBE REGULACIJE ODVODNEGA VENTILATORJA (RAZLIČNE STOPNJE GLEDE NA PRETOKE V PROSTORU)</t>
  </si>
  <si>
    <t>SKLADIŠČE ME0.8</t>
  </si>
  <si>
    <t>NAPAJANJE, ŠČITENJE IN REGULACIJA:
- 1 X ERP
- 1 X ODVODNI VENTILATOR
- 1 X 3 DO ZA POTREBE REGULACIJE ODVODNEGA VENTILATORJA (RAZLIČNE STOPNJE GLEDE NA PRETOKE V PROSTORU)</t>
  </si>
  <si>
    <t>LABORATORIJ 3</t>
  </si>
  <si>
    <t>NAPAJANJE, ŠČITENJE IN REGULACIJA:
- 11 X ERP
- 3 X ODVODNI VENTILATOR
- 3 X 3 DO ZA POTREBE REGULACIJE ODVODNEGA VENTILATORJA (RAZLIČNE STOPNJE GLEDE NA PRETOKE V PROSTORU)</t>
  </si>
  <si>
    <t>LABORATORIJ 2</t>
  </si>
  <si>
    <t>Dobava in montaža - LABORATORIJ 2 kot npr. T3 TECH</t>
  </si>
  <si>
    <t>NAPAJANJE, ŠČITENJE IN REGULACIJA:
- 6 X ERP
- 3 X ODVODNI VENTILATOR
- 3 X 3 DO ZA POTREBE REGULACIJE ODVODNEGA VENTILATORJA (RAZLIČNE STOPNJE GLEDE NA PRETOKE V PROSTORU)</t>
  </si>
  <si>
    <t>LABORATORIJ 1</t>
  </si>
  <si>
    <t>Dobava in montaža - LABORATORIJ 1 kot npr. T3 TECH</t>
  </si>
  <si>
    <t>NAPAJANJE, ŠČITENJE IN REGULACIJA:
- 9 X ERP
- 4 X ODVODNI VENTILATOR
- 4 X 3 DO ZA POTREBE REGULACIJE ODVODNEGA VENTILATORJA (RAZLIČNE STOPNJE GLEDE NA PRETOKE V PROSTORU)</t>
  </si>
  <si>
    <t>PISARNE</t>
  </si>
  <si>
    <t>INKUBATOR - JUG</t>
  </si>
  <si>
    <t>Dobava in montaža - Krmilnik c.PCO Large z vgrajenim displajem 1, 10 UI, 18 DI, 6 AO, 18 DO kot npr. P+500SEA00EL0</t>
  </si>
  <si>
    <t>- krmilnik c.pCO
- vgrajen display PGD1
- USB port
- ETH port</t>
  </si>
  <si>
    <t>Dobava in montaža - Sponke CA za pCO5+ &amp; c.pCO Large kot npr. P+50CON0L0</t>
  </si>
  <si>
    <t>Dobava in montaža - PVC INŠTALACIJSKA OMARICA kot npr. T3 TECH</t>
  </si>
  <si>
    <t>Dobava in montaža - Sobna enota: temperatura, vlaga, CO2, brez displeja, ModBUS kot npr. P-22RTM-1U00A-2</t>
  </si>
  <si>
    <t>SEJNA 1: 2 X ERP + CO2
SEJNA 2: 2 X ERP + CO2
SEJNA 3: 2 X ERP + CO2
VEČNAMENSKI PROSTOR: 2 X ERP + CO2</t>
  </si>
  <si>
    <t>Dobava in montaža - MOXA pretvornik RS485 na TCP/IP (MODBUS) - 2 portni kot npr. MGATE MB3280</t>
  </si>
  <si>
    <t>2 port RS-232/422/485 Modbus TCP to Serial communication gateway</t>
  </si>
  <si>
    <t>INKUBATOR - SEVER</t>
  </si>
  <si>
    <t>- 1 x digitalni izhod
- ogrevanje ali hlajenje
- ventilacija ali vklop ogrevanje/hlajenje (1. stopnja)
- komunikcija RS485 ModBUS</t>
  </si>
  <si>
    <t>NADZORNI RAČUNALNIK</t>
  </si>
  <si>
    <t>Dobava in montaža - PC NADZORNI RAČUNALNIK kot npr. SCADA_PC</t>
  </si>
  <si>
    <t>Nadzorni PC z naslednjo minimalno konfiguracijo in pripadajočo opremo:
CPU: Intel i3-6100 3.7 GHz, 3 MB, 2C/2T
RAM: 4 GB DDR4-2133 (1 x 4GB)
HDD: 500 GB 7200 obr SSD; DVD+/-RW DL
OHIŠJE: Mikro stolp, napajalnik HE 180 W
VGA: Vgrajena Intel HD 510
Povezave: 10/100/1000 Mb/s mrežna kartica  Windows 7 Pro 64 (Windows 10 Pro licenca) SLO/ANGmrežna kartica,
-optična miška,
-tipkovnica,
-monitor LCD 22"</t>
  </si>
  <si>
    <t>SCADA LICENCA</t>
  </si>
  <si>
    <t>Dobava in montaža - Atvise SCADA server - STANDARD (istočasnost 1500 točk) kot npr. 00021504-20</t>
  </si>
  <si>
    <t>OPC UA SCADA server - MICRO:
1500 točk na ekrasnki sliki za enega uporabnika, ali 750 točk na ekranski sliki za dva uporabnika itd.
------------------------------------------------------------------------------------------------------
* avtomatsko importiranje naslovov/spremenljivk povezanih preko OPC COM / OPC UA serverja
* on-line HMI delovanje (programiranje)
* integriran ATVISE WEB server
* objektno programiranje
* alarmne funkcije
* baza zgodovine
* LOG baza
* logično programiranje funkcij na SCADi
* avtomatsko grafično prilagajanje glede na uporabo naprave (pametni telefon, tablica, računalnik)
* email obveščanje</t>
  </si>
  <si>
    <t>Dobava in montaža - Atvise CONNECT X_LARGE (200 naprav)_ALL kot npr. 00036268-00</t>
  </si>
  <si>
    <t>Podpira različne industrijske protokole za OPC UA:
200 naprav / 1 000 000 elementov
• Siemens S7 200/300/400/1200/1500
• Rockwell Compact/Control Logix
• Mitsubishi Melsec Q/QL/FX5
• Modbus TCP
• MQTT
• BACnet
• KNX</t>
  </si>
  <si>
    <t>Dobava in montaža - ENERGETSKI MONITORING DO 50 NAPRAV kot npr. EM50_EL</t>
  </si>
  <si>
    <t>-	dostop iz lokalnega omrežja preko spletnega brskalnika,_x000D_
-	število sočasnih uporabnikov: 3,_x000D_
-	skladnost z zahtevami sistema za upravljanje z energijo ISO 50001,_x000D_
_x000D_
-	prikaz trenutnega stanja števcev – energija skupna, tarifa 1, tarifa 2, moč, faktor moči,_x000D_
-	Prikaz porabe energije na urnem, dnevnem, mesečnem in letnem časovnem intervalu za vsako tarifo,_x000D_
-	arhiviranje trenutnih stanj števcev v .csv tabelo v urnem in dnevnem intervalu_x000D_
-	mesečno pošiljanje .csv tabele z dnevnimi stanji porabe energije za vsako merilno mesto,_x000D_
-	grafični prikaz moči za vsako merilno mesto ,_x000D_
-	vnos površine/prostornine objekta in prikaz specifične porabe energije,_x000D_
-	analiza potrebe po hlajenju in ogrevanju glede na zunanji temperaturni primanjkljaj in presežek,_x000D_
-	alarmiranje v trenutkih izrednih stanj – izpadi, prekoračitve mejnih vrednosti,_x000D_
-	vnos stroškov energije in informativni izračun za zadnji mesec_x000D_
_x000D_
_x000D_
MINIMALNE ZAHTEVE MERILNIKOV IN ANALIZATORJEV PORABE ELEKTRIČNE ENERGIJE_x000D_
----------------------------------------------------------------------------------------------------------_x000D_
Povezljivost:_x000D_
-	Mbus ali Modbus povezljivost</t>
  </si>
  <si>
    <t>Merjene veličine:_x000D_
-	Meritve napetosti treh faz L1, L2 in L3_x000D_
-	Meritve toka I1, I2 in I3_x000D_
-	Faktor moči vseh treh faz in skupni_x000D_
-	Moč vseh treh faz in skupni_x000D_
-	Delovna, jalova in navidezna porabljena in generirana električna energija treh faz in skupna_x000D_
_x000D_
Tarfne delitve_x000D_
-	Možnost vsaj 2 različni tarifi_x000D_
-	Preklop tarif – časovno z upoštevanjem datumov</t>
  </si>
  <si>
    <t>Obračunano po KPL.</t>
  </si>
  <si>
    <t>KPL</t>
  </si>
  <si>
    <t>Dobava in montaža - Programska oprema za SMS alarmiranje kot npr. SMS_AL</t>
  </si>
  <si>
    <t>4.1/3
- neomejeno število uporabnikov
- urejanje uporabnikov
- varnostno SMS alarmiranje
- alarmiranje po prioritetah
- alarmiranje po prioritetah in uporabnikih</t>
  </si>
  <si>
    <t>CNS - STORITVE</t>
  </si>
  <si>
    <t>Programiranje krmilnikov - CUSTOM kot npr. PROG KRMILNIKOV TP</t>
  </si>
  <si>
    <t>INTEGRACIJA PROSTORSKIH TERMOSTATOV KONVEKTORJEV kot npr. T3 TECH</t>
  </si>
  <si>
    <t>INTEGRACIJA PROSTORSKIH TERMOSTATOV TALNO OGREVANJE kot npr. T3 TECH</t>
  </si>
  <si>
    <t>INTEGRACIJA PREZRAČEVALNIH NAPRAV NA CNS (OB PRISOTNOSTI DOBAVITELJA) kot npr. T3 TECH</t>
  </si>
  <si>
    <t>INTEGRACIJA TOPLOTNA POSTAJA kot npr. T3 TECH</t>
  </si>
  <si>
    <t>INTEGRACIJA PROSTORSKE ELEKTRO OMARICE KEMIJSKI INŠTITUT kot npr. T3 TECH</t>
  </si>
  <si>
    <t>INTEGRACIJA TOPLOTNE ČRPALKE kot npr. T3 TECH</t>
  </si>
  <si>
    <t>INTEGRACIJA EL. ŠTEVCEV kot npr. T3 TECH</t>
  </si>
  <si>
    <t>INTEGRACIJA CELICE kot npr. T3 TECH</t>
  </si>
  <si>
    <t>Integracija plinske centrale kot npr. T3 TECH</t>
  </si>
  <si>
    <t>- izdelava ekranskih grafičnih slik naprav in sistemov
- tlorisi z vrisanimi konvektorji in termostati s podatki in posluževanjem
- posluževanje naprav, večnivojsko: administrator, uporabnik
- nastavitev parametrov napravam in sistemom (urniki, konforno/ekonomično delovanje, želene vrednosti...)
- izdelava in beleženje zgodovine podatkov za vsaj 24 mesecev
- analiza, izdelava in izvoz zgodovine podatkov
- beleženje alarmov in obveščanje (email, sms)
- izmenjava podatkov med napravami za energetsko učinkovito delovanje celotne stavbe
- DALJINSKI DOSTOP DO SCADE PREKO www ALI PAMETNEGA TELEFONA
- navodila za uporabnika
- podučitev vzdrževalnega osebja o rokovanju s SCADO
Naprave:
- konvektorji
- prezračevalne naprave
- odvodni ventilatorji
- toplotni črpalki
- kalorimetri
- el. števci</t>
  </si>
  <si>
    <t>Zagon CNS kot npr. T3 TECH</t>
  </si>
  <si>
    <t>- navodila za uporabnika o rokovanju z regulatorjem
- izjave o skladnosti vgrajene opreme
- tehnični podatki in karakteristike vgrajene opreme</t>
  </si>
  <si>
    <t>- podučitev vzdrževalnega osebja za rokovanje z avtomatiko/napravo</t>
  </si>
  <si>
    <t>9.1.</t>
  </si>
  <si>
    <t>CEVI, KANALI, DOZE</t>
  </si>
  <si>
    <t>kanal se deloma montira na prilagojene konzole za montažo NA STENSKE KONZOLE ALI STROPNE KONSTRUKCIJE - medsebojna razdalja med nosilci največ 1,0 m - na prehodih iz glavne linije kabelskega kanala do naprav ter zavoju kanala se po potrebi montirajo prehodni elementi: - T-prehodni elementi, L-prehodni elementi (90Stop.) ter križni prehodni eleneti primernih dimnezij (prehodni elementi se na linijo kanala povežejo s spojnicami  - spojnice višine 60 mm (2x na spoj) - spojnice kot npr. S PNK 60 PL, Pekom ter vijaki z matico ter podložko nazobčano na strani materiala ter vzmetno podložko proti odvijanju - velikost M6 - upoštevati 4 spojna mesta na spojnico ter 8 spojnih mest na spojno mesto kanala (vzmetno podložko se lahko zamenja z matico s prirobnico proti odvijanju).</t>
  </si>
  <si>
    <t>Dobava in montaža - Parapetni kanal - dimenzij v=161mm, g=90mm, kpl s pokrovom, pregradama ter spojnicami - upoštevati ves potreben spojni, montažni in pritrdilni materijal, pregrado, kotne L-elemente 90Stop., odcepne elemente ter pripadajoča dela - parapetni kanal kot npr. AT 161/90, ELBA ali enakovredno</t>
  </si>
  <si>
    <t>Dobava in vgradnja - n.o. doza PVC 100x100mm za spoje kablov med svetilkami - kpl z vsem pritrdilnim in spojnim materialom (vijaki, vezne sponke, uvodnice …)</t>
  </si>
  <si>
    <t>Dobava in vgradnja - n.o. doza PVC 120x230mm za spoje kablov med svetilkami - kpl z vsem pritrdilnim in spojnim materialom (vijaki, vezne sponke, uvodnice …)</t>
  </si>
  <si>
    <t>Dobava in vgradnja - p.o. doza fi60x60mm - kpl z vsem pritrdilnim materialom - upoštevati vse potrebno za vgradnjo doze (dolblenje, mavčenje, zaključna zidarska dela …)</t>
  </si>
  <si>
    <t>Dobava in vgradnja - p.o. doza velikosti 3M - kpl z vsem pritrdilnim materialom - upoštevati vse potrebno za vgradnjo doze (dolblenje, mavčenje, zaključna zidarska dela …), doza kot npr. VM3 proizvajalca TEM Čatež ali enakovredno.</t>
  </si>
  <si>
    <t>Dobava in montaža - talna doze z oznako PTZ2 - talna doza s pokrovom IP65, 230V/16A, 4M, z vgrajeno vtičnico 230V16A, vtičnico brez zašč. Kontakta 230V/16A ter RJ45 (UTP Cat.6) - upotevyati vse potrebno za montažo, z vsem navedenim materialom</t>
  </si>
  <si>
    <t>9.2.</t>
  </si>
  <si>
    <t>OPOMBA: Električni kabli morajo ustrezati razredu odziva na ogenj (CPR): B2ca-s1, d2, a1</t>
  </si>
  <si>
    <t>Dobava in polaganje - Kabel NHXMH-J HP 3x1,5mm2, položen v kabelski kanal ali instalacijsko cev</t>
  </si>
  <si>
    <t>9.3.</t>
  </si>
  <si>
    <t>STIKALA, VTIČNICE, SENZORJI</t>
  </si>
  <si>
    <t>Dobava in montaža - stikalo enopolno p.o. 10A, kpl z nosilnim in okrasnim okvirjem za montažo v 3M dozo in fi60mm dozo, kot npr. TEM - kpl z vsem potrebnim pritrdilnim in spojnim materialom - upoštevati vse potrebno za montažo</t>
  </si>
  <si>
    <t>Dobava in montaža - žaluzijska tipka p.o. 10A, kpl z nosilnim in okrasnim okvirjem za montažo v dozo fi60mm, kot npr. TEM - kpl z vsem potrebnim pritrdilnim in spojnim materialom - upoštevati vse potrebno za montažo</t>
  </si>
  <si>
    <t>Dobava in montaža - tipka p.o. 10A, kpl z nosilnim in okrasnim okvirjem za montažo v dozo fi60mm, kot npr. TEM - kpl z vsem potrebnim pritrdilnim in spojnim materialom - upoštevati vse potrebno za montažo</t>
  </si>
  <si>
    <t>Dobava in montaža - stikalo navadno IP55 n.o. 10A, kpl z nosilnim in okrasnim okvirjem za n.o. montažo, kot npr. TEM - kpl z vsem potrebnim pritrdilnim in spojnim materialom - upoštevati vse potrebno za montažo</t>
  </si>
  <si>
    <t>Dobava in montaža - stikalo menjalno p.o. 10A, kpl z nosilnim in okrasnim okvirjem za montažo v dozo fi60mm, kot npr. TEM - kpl z vsem potrebnim pritrdilnim in spojnim materialom - upoštevati vse potrebno za montažo</t>
  </si>
  <si>
    <t>Dobava in montaža - vgradni senzor gibanja prisotnosti za vklop razsvetljave, 360 stopinj - upoštevati vse potrebno za montažo</t>
  </si>
  <si>
    <t>Dobava in montaža - nadgradni senzor gibanja prisotnosti za vklop razsvetljave, 360 stopinj - upoštevati vse potrebno za montažo</t>
  </si>
  <si>
    <t>Dobava in montaža - stenski senzor gibanja prisotnosti za vklop razsvetljave, 360 stopinj - upoštevati vse potrebno za montažo</t>
  </si>
  <si>
    <t>Dobava in montaža - vgradni senzor gibanja prisotnosti za vklop razsvetljave (DALI sistem), 360 stopinj - upoštevati vse potrebno za montažo</t>
  </si>
  <si>
    <t>Dobava in montaža - nadgradni senzor gibanja prisotnosti za vklop razsvetljave (DALI sistem), 360 stopinj - upoštevati vse potrebno za montažo</t>
  </si>
  <si>
    <t>Dobava in montaža - stalni priklop 230V, za priklop električne opreme, stalni priklop se izvede v dozi s sponkami kot npr. blok-sponke vsaj 4mm2 - upoštevati vse potrebno za izvedbo priklopa svetilk na opremi</t>
  </si>
  <si>
    <t>Dobava in montaža - stalni priklop 400V, za priklop električne opreme, stalni priklop se izvede v dozi s sponkami kot npr. blok-sponke vsaj 4mm2 - upoštevati vse potrebno za izvedbo priklopa svetilk na opremi</t>
  </si>
  <si>
    <t>Dobava in montaža - vtičnica 230V/16A - vgradna v dozo fi60mm - kpl z nosilnim in okrasnim okvirjem z vsem potrebnim montažnim in priključnim materialom</t>
  </si>
  <si>
    <t xml:space="preserve">Dobava in montaža - trojne vtičnice 3x230V/16A - montirana v parapetni kanal, kpl z nosilno dozo ter nosilnim in  okrasnim okvirjem. Kpl z vsem potrebnim montažnim in priključnim materialom. Kot npr. ELBA ali enakovredno (vtičnice in ostalo potrebno opremo za vgradnjo prilagoditi dobavljenemu kanalu) </t>
  </si>
  <si>
    <t>Dobava in montaža -trojne vtičnice UPS 3x230V/16A - montirana v parapetni kanal, kpl z nosilno dozo ter nosilnim in  okrasnim okvirjem. Kpl z vsem potrebnim montažnim in priključnim materialom. Kot npr. ELBA ali enakovredno (vtičnice in ostalo potrebno opremo za vgradnjo prilagoditi dobavljenemu kanalu)</t>
  </si>
  <si>
    <t>Dobava in montaža - vtičnice 400V/16A - montirana v parapetni kanal, kpl z nosilno dozo ter nosilnim in  okrasnim okvirjem. Kpl z vsem potrebnim montažnim in priključnim materialom. Kot npr. ELBA ali enakovredno (vtičnice in ostalo potrebno opremo za vgradnjo prilagoditi dobavljenemu kanalu)</t>
  </si>
  <si>
    <t>Dobava in montaža - vtičnica brez zaščite (1M) 230V/16A - vgradna v dozo fi60mm - kpl z nosilnim in okrasnim okvirjem z vsem potrebnim montažnim in priključnim materialom</t>
  </si>
  <si>
    <t>Dobava in montaža - DALI vmesnik za kontrolo in krmiljenje tipk (4-tipke) - modul vgrajen v doze pri tipkalih - kot npr. DALI vmestnik tipk, OSRAM ali enakovredno - upoštevati vse potrebno za montažo in priklop</t>
  </si>
  <si>
    <t>Dobava in montaža - DALI kontrolnik -  kontolnik za komunikacijo in nadzor DALI modulov (tipke, senzorji, svetilke) - kot npr. OSRAM ali enakovredno - upoštevati vse potrebno za montažo, priklop in nastavitve opreme</t>
  </si>
  <si>
    <t>9.4.</t>
  </si>
  <si>
    <t>RAZDELILNIKI</t>
  </si>
  <si>
    <t>Dobava in montaža - RGM0</t>
  </si>
  <si>
    <t>Dobava in montaža - RGA0</t>
  </si>
  <si>
    <t>Dobava in montaža - RKA1</t>
  </si>
  <si>
    <t>Dobava in montaža - RKA2</t>
  </si>
  <si>
    <t>Dobava in montaža - RKA3</t>
  </si>
  <si>
    <t>Dobava in montaža - RC1.0</t>
  </si>
  <si>
    <t>Dobava in montaža - RC1.1</t>
  </si>
  <si>
    <t>Dobava in montaža - RC2.0</t>
  </si>
  <si>
    <t>Dobava in montaža - RC2.1</t>
  </si>
  <si>
    <t>Dobava in montaža - RC3.0</t>
  </si>
  <si>
    <t>Dobava in montaža - RC3.1</t>
  </si>
  <si>
    <t>Dobava in montaža - RC4.0</t>
  </si>
  <si>
    <t>Dobava in montaža - RC4.1</t>
  </si>
  <si>
    <t>Dobava in montaža - RC5.0</t>
  </si>
  <si>
    <t>Dobava in montaža - RC5.1</t>
  </si>
  <si>
    <t>Dobava in montaža - RC5.2</t>
  </si>
  <si>
    <t>Dobava in montaža - RC6.0</t>
  </si>
  <si>
    <t>Dobava in montaža - RC6.1</t>
  </si>
  <si>
    <t>Dobava in montaža - RC6.2</t>
  </si>
  <si>
    <t>Dobava in montaža - RNM1</t>
  </si>
  <si>
    <t>Dobava in montaža - RNA1</t>
  </si>
  <si>
    <t>Dobava in montaža - RNM2</t>
  </si>
  <si>
    <t>Dobava in montaža - RNA2</t>
  </si>
  <si>
    <t>9.4.2.</t>
  </si>
  <si>
    <t>RAZDELILNIKI KEMIJSKI INŠTITUT</t>
  </si>
  <si>
    <t>Dobava in montaža - RGM1</t>
  </si>
  <si>
    <t>Dobava in montaža - RGA1</t>
  </si>
  <si>
    <t>9.5.</t>
  </si>
  <si>
    <t>RAZSVETLJAVA</t>
  </si>
  <si>
    <t>Dobava in montaža - Svetilka S3 (S3.1, S3.2, S.3.3, S.3.4) - vgradni LED panel, 220-230 V, 50 Hz, max. 36 W, max. 4000K, 4.400 lm (multilumen - omejitev svetlobnega toka na 4.400 lm ), steklo PMMA mikroprizmatika, DALI napajalnik, vsaj IP20, vsaj ZR I, vsaj IK02, dimenzij: 595x595x33 mm , kot npr. Kaleea, proizvajalca RZB ali enakovredno.</t>
  </si>
  <si>
    <t>Dobava in montaža - Svetilka S4 - vgradna LED svetilka, 220-230 V, 50 Hz, max. 9,5 W, max. 4000K, 1.150 lm, DALI napajalnik, vsaj IP20, vsaj ZR II, vsaj IK02, dimenzij: 165x35 mm, kot npr. Toledo flat round, proizvajalca RZB ali enakovredno.</t>
  </si>
  <si>
    <t>Dobava in montaža - Svetilka S5 - nadgradna LED svetilka, 220-230 V, 50 Hz, max. 57 W, max. 4000K, 8.600 lm (multilumen - omejitev svetlobnega toka na 6.700 lm ), vsaj IP66, vsaj ZR I, vsaj IK08, dimenzij: 1.454x102x85 mm, kot npr. Planox, proizvajalca RZB ali enakovredno</t>
  </si>
  <si>
    <t xml:space="preserve">Dobava in montaža - Svetilka S5.1 - nadgradna LED svetilka, 220-230 V, 50 Hz, max. 57 W, max. 4000K, 8.600 lm (multilumen - omejitev svetlobnega toka na 6.700 lm -  napajalnik s funkcijo nadzora delovanja - predviden za priklop na centralni baterijski sistem, ki omogoča vsaj 3 urno avtonomijo delovanja - 800lm), vsaj IP66, vsaj ZR I, vsaj IK08, dimenzij: 1.454x102x85 mm, kot npr. Planox, proizvajalca RZB ali enakovredno
OPOMBA: Svetilka z vgrajenim varnostnim modulom - uporaba kot splošna in varnostna razsvetljava </t>
  </si>
  <si>
    <t>Dobava in montaža - Svetilka S6 - vgradna LED svetilka, 220-230 V, 50 Hz, max. 17 W, max. 4000K, 1.800 lm, DALI napajalnik,  vsaj IP20, vsaj ZR II, vsaj IK02, dimenzij: 255x31 mm, kot npr. Toledo flat round, proizvajalca RZB ali enakovredno.</t>
  </si>
  <si>
    <t>Dobava in montaža - Svetilka S6.1 - vgradna LED svetilka, 220-230 V, 50 Hz, max. 18 W, max. 4000K, 1.800 lm (samostojni  baterijski sistem, ki omogoča vsaj 1 urno avtonomijo delovanja - 460lm), vsaj IP20, vsaj ZR II, vsaj IK02, dimenzij: 255x31 mm, kot npr. Toledo flat round, proizvajalca RZB ali enakovredno.
OPOMBA: Svetilka z vgrajenim varnostnim modulom - uporaba kot splošna in varnostna razsvetljava</t>
  </si>
  <si>
    <t xml:space="preserve">Dobava in montaža - Svetilka S6.2 - nadgradna LED svetilka, 220-230 V, 50 Hz, max. 25W, max. 4000K, 3.150 lm (multilumen - omejitev svetlobnega toka na 2.200 lm - samostojni  baterijski sistem, ki omogoča vsaj 1 urno avtonomijo delovanja - 430lm), vsaj IP20, vsaj ZR II, vsaj IK02, dimenzij: 270x70 mm, kot npr. Toledo flat round, proizvajalca RZB ali enakovredno.
OPOMBA: Svetilka z vgrajenim varnostnim modulom - uporaba kot splošna in varnostna razsvetljava </t>
  </si>
  <si>
    <t>Dobava in montaža - Svetilka S6.3 - nadgradna LED svetilka, 220-230 V, 50 Hz, max. 25W, max. 4000K, 3.150 lm (multilumen - omejitev svetlobnega toka na 2.200 lm), vsaj IP20, vsaj ZR II, vsaj IK02, dimenzij: 270x70 mm, kot npr. Toledo flat round, proizvajalca RZB ali enakovredno.</t>
  </si>
  <si>
    <t>Dobava in montaža - Svetilka S6.5 - vgradna LED svetilka, 220-230 V, 50 Hz, max. 17 W, max. 3000K, 1.650 lm, DALI napajalnik, vsaj IP20, vsaj ZR II, vsaj IK02, dimenzij: 255x31 mm, kot npr. Toledo flat round, proizvajalca RZB ali enakovredno.</t>
  </si>
  <si>
    <t>Dobava in montaža - Svetilka S6.7 - vgradna LED svetilka, 220-230 V, 50 Hz, max. 22 W, max. 4000K, 2.250 lm, vsaj IP20, vsaj ZR I, vsaj IK02 (DALI sistem), dimenzij: 317x51 mm, kot npr. Toledo flat round, proizvajalca RZB ali enakovredno.</t>
  </si>
  <si>
    <t xml:space="preserve">Dobava in montaža - Svetilka S6.8 - nadgradna LED svetilka, 220-230 V, 50 Hz, max. 19 W, max. 4000K, 1.650 lm (napajalnik s funkcijo nadzora delovanja - predviden za priklop na centralni baterijski sistem, ki omogoča vsaj 1 urno avtonomijo delovanja - 1.650lm), vsaj IP20, vsaj ZR II, vsaj IK02, dimenzij: 257x63 mm, kot npr. Toledo flat round, proizvajalca RZB ali enakovredno.
OPOMBA: Svetilka z vgrajenim varnostnim modulom - uporaba kot splošna in varnostna razsvetljava </t>
  </si>
  <si>
    <t>Dobava in montaža - Svetilka S8 - viseča LED svetilka, 220-230 V, 50 Hz, max. 81W, max. 4000K, vsaj 10.170 lm (DALI sistem), vsaj IP20, vsaj ZR I, vsaj IK02, dimenzij: 1.500x18 mm, kot npr. Lancia Tonda, proizvajalca EGOLUCE ali enakovredno.
(OPOMBA: Barvo svetilke (RAL) ter višino montaže uskladiti s projektantom notranje opreme)</t>
  </si>
  <si>
    <t>Dobava in montaža - Svetilka S9 - viseča LED svetilka, 220-230 V, 50 Hz, max. 54W, max. 4000K, vsaj 6.780 lm (DALI sistem), vsaj IP20, vsaj ZR I, vsaj IK02, dimenzij: 1.000x18 mm, kot npr. Lancia Tonda, proizvajalca EGOLUCE ali enakovredno.
(OPOMBA: Barvo svetilke (RAL) ter višino montaže uskladiti s projektantom notranje opreme)</t>
  </si>
  <si>
    <t>Dobava in montaža - Svetilka S10 - nadgradna LED svetilka, 220-230 V, 50 Hz, max. 56 W, max. 4000K, 6.400 lm,DALI napajalnik, vsaj IP20, vsaj ZR I, vsaj IK02, dimenzij: 919x120 mm , kot npr. Lona C/S 900 h120, proizvajalca Intra lighting ali enakovredno.</t>
  </si>
  <si>
    <t>Dobava in montaža - Svetilka S11 - nadgradna LED svetilka, 220-230 V, 50 Hz, max. 24 W, max. 4000K, 2.788 lm,DALI napajalnik, vsaj IP20, vsaj ZR I, vsaj IK02, dimenzij: 610x120 mm , kot npr. Lona C/S 600 h120,
proizvajalca Intra lighting ali enakovredno.</t>
  </si>
  <si>
    <t>Dobava in montaža - Svetilka S12 - nadgradna LED svetilka, 220-230 V, 50 Hz, max. 15 W, max. 4000K, 1.750 lm,DALI napajalnik, vsaj IP20, vsaj ZR I, vsaj IK02, dimenzij: 394x100 mm , kot npr. Lona C/S 400 h100,
proizvajalca Intra lighting ali enakovredno.</t>
  </si>
  <si>
    <t>Dobava in montaža - Svetilka S13 - nadgradna LED svetilka, 220-230 V, 50 Hz, max. 37 W, max. 4000K, 4.200 lm,DALI napajalnik, vsaj IP20, vsaj ZR I, vsaj IK02, dimenzij: 610x120 mm , kot npr. Lona C/S 600 h120,
proizvajalca Intra lighting ali enakovredno.</t>
  </si>
  <si>
    <t>Dobava in montaža - Svetilka S14 - nadgradna LED svetilka, 220-230 V, 50 Hz, max. 22 W, max. 3000K, 2.250 lm, vsaj IP40, vsaj ZR II, vsaj IK06, dimenzij: 319x63 mm, kot npr. Toledo flat round, proizvajalca RZB ali enakovredno.</t>
  </si>
  <si>
    <t>Dobava in montaža - Svetilka S15 - zunanja nadgradna LED svetilka, 220-230 V, 50 Hz, max. 31 W, max. 3000K, 4.500 lm,DALI napajalnik, vsaj IP65, vsaj ZR I, vsaj IK06, dimenzij: 395x165x49 mm , kot npr. LIGHTSTREAM mini,
proizvajalca RZB ali enakovredno.
OPOMA: Svetilke nameščene na konstrukcijo</t>
  </si>
  <si>
    <t>Dobava in montaža - Svetilka S16 - vgradna stenska LED svetilka, 220-230 V, 50 Hz, max. 10 W, max. 3000K, 190 lm, vsaj IP65, vsaj ZR I, vsaj IK08, dimenzij: 200x200x24 mm, kot npr. BRICK midi, proizvajalca RZB ali enakovredno.
OPOMBA: Svetilka nameščena na višina 0,5m od stopnice, nad katero je locirana.</t>
  </si>
  <si>
    <t>Dobava in montaža - Svetilka S19 - nadgradna LED svetilka (svetilka za eksplozijsko ogrožene prostore - cona 2 – 3G IIC T6), 220-230 V, 50 Hz, max. 52W, max. 5700K, vsaj 5.400 lm, vsaj IP66, vsaj ZR II, dimenzij: 1.300x184x140 mm, kot npr. GLL LED linear lighting, proizvajalca BARTEC ali enakovredno.</t>
  </si>
  <si>
    <t xml:space="preserve">Dobava in montaža - Svetilka S19.1 - nadgradna LED svetilka (svetilka za eksplozijsko ogrožene prostore - cona 2 – 3G IIC T6), 220-230 V, 50 Hz, max. 52W, max. 5700K, vsaj 5.400 lm (možnost izvedbe varnostne svetilke, ki omogoča vsaj 3 urno avtonomijo delovanja - 636lm), vsaj IP66, vsaj ZR II, dimenzij: 1.300x184x140 mm, kot npr. GLL LED linear lighting, proizvajalca BARTEC ali enakovredno.
OPOMBA: Svetilka z vgrajenim varnostnim modulom - uporaba kot splošna in varnostna razsvetljava </t>
  </si>
  <si>
    <t>Dobava in montaža - Svetilka S20 - nadgradna LED svetilka (svetilka za eksplozijsko ogrožene prostore - cona 2 – 3G IIC T6), 220-230 V, 50 Hz, max. 168W, max. 5700K, vsaj 19.000 lm, vsaj IP66, vsaj ZR II, dimenzij: 485x292x390 mm, kot npr. SFDL LED, proizvajalca BARTEC ali enakovredno.
OPOMBA: Montaža svetilke se izvede z jeklenico oz. ustrezno konzolo. Višina spodnjega roba svetilke, ne sme presegati dolžine 0,75m od stropa - območje gibanja mostnega dvigala.</t>
  </si>
  <si>
    <t xml:space="preserve">Dobava in montaža - Svetilka S21 - nadgradna LED svetilka, 220-230 V, 50 Hz, max. 35 W, max. 4000K, 4.950 lm (napajalnik s funkcijo nadzora delovanja - predviden za priklop na centralni baterijski sistem, ki omogoča vsaj 3 urno avtonomijo delovanja - 800lm, vsaj IP66, vsaj ZR I, vsaj IK08, dimenzij: 1.174x102x85 mm, kot npr. Planox, proizvajalca RZB ali enakovredno
OPOMBA: Svetilka z vgrajenim varnostnim modulom - uporaba kot splošna in varnostna razsvetljava </t>
  </si>
  <si>
    <t>Dobava in montaža - Svetilka S21.1 - nadgradna LED svetilka, 220-230 V, 50 Hz, max. 35 W, max. 4000K, 4.950 lm (multilumen - omejitev svetlobnega toka na 3.050 lm ), vgrajen senzor gibanja za vklop svetilke, vsaj IP66, vsaj ZR II, vsaj IK08, dimenzij: 1.399x62x50 mm, kot npr. Planox ECO, proizvajalca RZB ali enakovredno</t>
  </si>
  <si>
    <t>Dobava in montaža - Svetilka S22 - nadgradna LED svetilka, 220-230 V, 50 Hz, max. 17 W, max. 4000K, 2.100 lm (multilumen - omejitev svetlobnega toka na 2.100 lm), vsaj IP66, vsaj ZR II, vsaj IK08, dimenzij: 769x61x50 mm, kot npr. Planox ECO, proizvajalca RZB ali enakovredno</t>
  </si>
  <si>
    <t>Dobava in montaža - Svetilka S23 - vgradna LED svetilka, 220-230 V, 50 Hz, max. 17 W, max. 4000K, 1.800 lm , vsaj IP54 (proti prostoru), vsaj ZR II, vsaj IK02, dimenzij: 255x31 mm, kot npr. Toledo flat round, proizvajalca RZB ali enakovredno.</t>
  </si>
  <si>
    <t>Dobava in montaža - Svetilka S-LED trak 12V, 4,8W/m, 4000K, vsaj 350lm/m - (možnost reguliranja )posamezni segment LED traku ne sme presegati dolžine 5m - montiran v predhodno montirane Al profile z mlečnim PVC pokrovom na pred pripravljene utore ali kaskade – utore in vgradnjo izvede inštalater v sodelovanju z izvajalcem stropa – upoštevati vse potrebno za montažo Led traku (LED trak, Al profil, potrebni pritrdilni material, po potrebi ureditev pleskarskih del – ureditve utora oz. robov Al profila)</t>
  </si>
  <si>
    <t>Dobava in montaža - N-1 - Napajalniki za LED trak 230VAC/12VDC, vsaj 60W - predvidemo za napajanje  LED traku v skupni dolžini 10m (2x5 metrov) - v primeru, da so napajalniki vgrajeni v mavčno kartonskem zidu/stropu, potrebno upoštevati dodatno revizijsko odprtnino dimenzij 250x250mm!</t>
  </si>
  <si>
    <t>Dobava in montaža - D-1 - Napajalniki za LED trak 230VAC/12VDC, vsaj 60W - predvidemo za napajanje  LED traku v skupni dolžini 10m (2x5 metrov) - v primeru, da so napajalniki vgrajeni v mavčno kartonskem zidu/stropu, potrebno upoštevati dodatno revizijsko odprtnino dimenzij 250x250mm!</t>
  </si>
  <si>
    <t>9.6.1.</t>
  </si>
  <si>
    <t>ZASILNA IN EVAKUACIJSKA RAZSVETLJAVA - TECHUB</t>
  </si>
  <si>
    <t>OPOMBA:
Varnostna in evakuacijska razsvetljava v stavbi TECHUB je napajana iz centralnega baterijskega sistema.
V sisitemu varnostne in evakuacijske razsbvetljave v delu TECHUB so umeščene tudi svetilke splošne razsvetljave, ki imajo vgrjane varnostni modul.</t>
  </si>
  <si>
    <t>Dobava in montaža - Varnostna svetilka z oznako VS-1 - vgradna varnostna svetilka moči 5,2W - 230V/50Hz, vsaj IP20, vsaj ZR I, vsaj IK03, 4000K, CRI ≥70, napajalnik s funkcijo nadzora delovanja - predviden za priklop na centralni baterijski sistem, ki omogoča vsaj 1 urno avtonomijo delovanja - svetilka kot npr.  Lucio 2 (672528.002.89), RZB ali enakovredno.</t>
  </si>
  <si>
    <t>Dobava in montaža - Varnostna svetilka z oznako VS-1.2 - nadgradna varnostna svetilka moči 5,2W - 230V/50Hz, vsaj IP20, vsaj ZR I, vsaj IK03, 4000K, CRI ≥70, napajalnik s funkcijo nadzora delovanja - predviden za priklop na centralni baterijski sistem, ki omogoča vsaj 1 urno avtonomijo delovanja - svetilka kot npr.  Lucio 2 (672529.002.89), RZB ali enakovredno.</t>
  </si>
  <si>
    <t>Dobava in montaža - Varnostna svetilka z oznako VS-2 - nadgradna varnostna svetilka moči 8,5W - 230V/50Hz, vsaj IP40, vsaj ZR I, vsaj IK08, 4000K, CRI ≥80, napajalnik s funkcijo nadzora delovanja - predviden za priklop na centralni baterijski sistem, ki omogoča vsaj 1 urno avtonomijo delovanja - svetilka kot npr.  VARIOPLAST I
(672182.002.89), RZB ali enakovredno.</t>
  </si>
  <si>
    <t>Dobava in montaža - Varnostna svetilka z oznako VS-8 - nadgradna varnostna svetilka (osvetlitev protipožarne opreme) moči 8W - 230V/50Hz, vsaj IP65, vsaj ZR I, vsaj IK08, 4000K, CRI ≥70, napajalnik s funkcijo nadzora delovanja - predviden za priklop na centralni baterijski sistem, ki omogoča vsaj 3 urno avtonomijo delovanja - svetilka kot npr.  CENTRYXX D (672164.002.89), RZB ali enakovredno
OPOMBA: Svetilke nameščene na lokacije hidrantov in gasilnih aparatov</t>
  </si>
  <si>
    <t>Dobava in montaža - Varnostna svetilka z oznako VS-11 - vgradna varnostna svetilka moči 6,6W - 230V/50Hz, vsaj IP65, vsaj ZR I, vsaj IK08, 4000K, CRI ≥70, napajalnik s funkcijo nadzora delovanja - predviden za priklop na centralni baterijski sistem, ki omogoča vsaj 3 urno avtonomijo delovanja - svetilka kot npr.  CENTRYXX IP65 (672171.003.2.89), RZB ali enakovredno.
OPOMA: Svetilka nameščena na konstrukcijo</t>
  </si>
  <si>
    <t>Dobava in montaža - Varnostna svetilka z oznako VS-12 - nadgradna varnostna svetilka moči 6,9W - 230V/50Hz, vsaj IP20, vsaj ZR I, vsaj IK02, 6.500K, CRI ≥70, napajalnik s funkcijo nadzora delovanja - predviden za priklop na centralni baterijski sistem, ki omogoča vsaj 3 urno avtonomijo delovanja - svetilka kot npr.  CENTRYXX W IP65
(672304.002.89), RZB ali enakovredno.</t>
  </si>
  <si>
    <t>Dobava in montaža - VS-3 L/D - Osvetljen viseč znak - piktogram za usmerjanje evakuacije -  osvetljen znak moči 7,1W - 230V/50Hz, vsaj IP20, vsaj ZR I, vsaj IK03, vsaj 5500K, CRI ≥70, napajalnik s funkcijo nadzora delovanja - predviden za priklop na centralni baterijski sistem, ki omogoča vsaj 3 urno avtonomijo delovanja - svetilka kot npr.  Tenuo (671942.004.89), RZB ali enakovredno.
OPOMBA: Svetilke v trajnem spoju! Svetilka se obesi na višino 2,5m od tal</t>
  </si>
  <si>
    <t>Dobava in montaža - VS-4 - Osvetljen stenski znak - piktogram za usmerjanje evakuacije -  osvetljen znak moči 4,8W - 230V/50Hz, vsaj IP20, vsaj ZR I, vsaj IK03, vsaj 5500K, CRI ≥70, napajalnik s funkcijo nadzora delovanja - predviden za priklop na centralni baterijski sistem, ki omogoča vsaj 1 urno avtonomijo delovanja - svetilka kot npr.  Tenuo (671923.004.89), RZB ali enakovredno.
OPOMBA: Svetilke v trajnem spoju! Svetilka se obesi na višino 2,5m od tal</t>
  </si>
  <si>
    <t>Dobava in montaža - VS-5 L/D - Osvetljen znak - piktogram za usmerjanje evakuacije - (napajalni del vgrajen) osvetljen znak moči 7,1W - 230V/50Hz, vsaj IP20, vsaj ZR I, vsaj IK03, vsaj 5500K, CRI ≥70, napajalnik s funkcijo nadzora delovanja - predviden za priklop na centralni baterijski sistem, ki omogoča vsaj 3 urno avtonomijo delovanja - svetilka kot npr.  Tenuo (672030.004.89), RZB ali enakovredno.
OPOMBA: Svetilke v trajnem spoju!</t>
  </si>
  <si>
    <t>Dobava in montaža - VS-6 - Osvetljen znak - piktogram za usmerjanje evakuacije - (napajalni del vgrajen) osvetljen znak moči 4,8W - 230V/50Hz, vsaj IP20, vsaj ZR I, vsaj IK03, vsaj 5500K, CRI ≥70, napajalnik s funkcijo nadzora delovanja - predviden za priklop na centralni baterijski sistem, ki omogoča vsaj 3 urno avtonomijo delovanja - svetilka kot npr.  Tenuo (672030.004.89), RZB ali enakovredno.
OPOMBA: Svetilke v trajnem spoju!</t>
  </si>
  <si>
    <t>Dobava in montaža - VS-9 -Osvetljen znak - piktogram za usmerjanje evakuacije - osvetljen znak moči 7,1W - 230V/50Hz, vsaj IP20, vsaj ZR I, vsaj IK03, vsaj 5500K, CRI ≥70, napajalnik s funkcijo nadzora delovanja - predviden za priklop na centralni baterijski sistem, ki omogoča vsaj 3 urno avtonomijo delovanja - svetilka kot npr.  Tenuo (672039.004.89), RZB ali enakovredno.
OPOMBA: Svetilke v trajnem spoju! Montaža svetilke se izvede na 2,3m od gotovih tal.</t>
  </si>
  <si>
    <t>Dobava in montaža - oznaka piktogram - LEVO</t>
  </si>
  <si>
    <t>Dobava in montaža - oznaka piktogram - DESNO</t>
  </si>
  <si>
    <t>Dobava in montaža - oznaka piktogram - NARAVNOST</t>
  </si>
  <si>
    <t>9.6.2.</t>
  </si>
  <si>
    <t>Napajalno krmilni sistem varnostne razsvetljave</t>
  </si>
  <si>
    <t>OPOMBE: Sistem centralne baterija mora zagotavljati vsaj 1 urno avtonomijo delovanja!
Vsa oprema svetilke in centralna baterijska naprava morajo biti uskljene, da bo vzpostavljen sistem za napajanje in krmiljenje ter nadzor delovanja, praznenja in polnjenja sistema varnostne razsvetljave.
V ceni upoštevati dobavo, montažo, priklop, zagon in izobraževanje uporabnikov.</t>
  </si>
  <si>
    <t>Dobava in montaža - centralna baterijska naprava za varnostno razsvetljavo, kot npr. Luxifar Compact Kombi III, RZB ali enakovredno - uskladitev opreme s sistemskimi zahtevami centralne baterijske naprave - upoštevati vse potrebno za dobavo, vgradnjo, priklop, zagon in izobraževanje uporabnikov</t>
  </si>
  <si>
    <t>Dobava in montaža - baterijski set za vsaj 1 urno avtonomijo - napajanje projektiranega obsega svetilk -  kot npr. Batterijski set, RZB ali enakovredno - uskladitev opreme s sistemskimi zahtevami centralne baterijske naprave - upoštevati vse potrebno za dobavo, vgradnjo, priklop, zagon in izobraževanje uporabnikov</t>
  </si>
  <si>
    <t>Dobava in montaža - napajalni tranformator za baterijski set (5A) - kot npr. Napajalni transformator, RZB ali enakovredno - uskladitev opreme s sistemskimi zahtevami centralne baterijske naprave - upoštevati vse potrebno za dobavo, vgradnjo, priklop, zagon in izobraževanje uporabnikov</t>
  </si>
  <si>
    <t>Dobava in montaža - naprave za nadzor temperature - kot npr. naprava za nadzor temperature, RZB ali enakovredno - uskladitev opreme s sistemskimi zahtevami centralne baterijske naprave - upoštevati vse potrebno za dobavo, vgradnjo, priklop, zagon in izobraževanje uporabnikov</t>
  </si>
  <si>
    <t>Dobava in montaža - nadzorni tablo za prikaz parametrov delovanja in opozoril - kot npr. Nadzorni tablo, RZB ali enakovredno - uskladitev opreme s sistemskimi zahtevami centralne baterijske naprave - upoštevati vse potrebno za dobavo, vgradnjo, priklop, zagon in izobraževanje uporabnikov</t>
  </si>
  <si>
    <t>Dobava in montaža - komunikacijski modul (WEB modul) za povezavo sistema na nadzorne aplikacije (kot npr. mobilne nadzorne aplikacije …) - kot npr. WEB modul, RZB ali enakovredno - uskladitev opreme s sistemskimi zahtevami centralne baterijske naprave - upoštevati vse potrebno za dobavo, vgradnjo, priklop, zagon in izobraževanje uporabnikov</t>
  </si>
  <si>
    <t>9.6.3.</t>
  </si>
  <si>
    <t>Lokalni/ etažni podrazdelilniki napajalno krmilnega sistema varnostne razsvetljave</t>
  </si>
  <si>
    <t>Lokalni/etažni podrazdelilniki po navodilih proizvajalca za napajanje ter krmiljenje in nadzor svetilk varnostne razsvetljave - kot npr. RZB, ali enakovredno</t>
  </si>
  <si>
    <t>9.6.4.</t>
  </si>
  <si>
    <t>OPOMBA:
Varnostna in evakuacijska razsvetljava v delu stavbe Kemijski inštitut je izdelana s svetilkami z lastnim baterijskim napajanjem.</t>
  </si>
  <si>
    <t>Dobava in montaža - Varnostna svetilka z oznako VS-1.1 - vgradna varnostna svetilka moči 5,2W - 230V/50Hz, vsaj IP20, vsaj ZR I, vsaj IK03, 4000K, CRI ≥70, samostojni  baterijski sistem, ki omogoča vsaj 3 urno avtonomijo delovanja - svetilka kot npr.  Lucio 2 (672528.002.89), RZB ali enakovredno.</t>
  </si>
  <si>
    <t>Dobava in montaža - Varnostna svetilka z oznako VS-2.1 - nadgradna varnostna svetilka moči 8,5W - 230V/50Hz, vsaj IP40, vsaj ZR I, vsaj IK08, 4000K, CRI ≥80, samostojni  baterijski sistem, ki omogoča vsaj 3 urno avtonomijo delovanja - svetilka kot npr.  VARIOPLAST I (672181.002.1), RZB ali enakovredno.</t>
  </si>
  <si>
    <t>Dobava in montaža - VS-5.1 L/D - Osvetljen znak - piktogram za usmerjanje evakuacije - (napajalni del vgrajen) osvetljen znak moči 7,1W - 230V/50Hz, vsaj IP20, vsaj ZR I, vsaj IK03, vsaj 5500K, CRI ≥70, samostojni  baterijski sistem, ki omogoča vsaj 3 urno avtonomijo delovanja - svetilka kot npr.  Tenuo (671947.004), RZB ali enakovredno.
OPOMBA: Svetilke v trajnem spoju!</t>
  </si>
  <si>
    <t>Dobava in montaža - Varnostna svetilka z oznako VS-7  (svetilka za eksplozijsko ogrožene prostore - cona 2 – 3G IIC T6)- nadgradna varnostna svetilka moči 3W - 230V/50Hz, vsaj IP40, vsaj ZR I, vsaj IK08, 4000K, CRI ≥80, samostojni  baterijski sistem, ki omogoča vsaj 3 urno avtonomijo delovanja - svetilka kot npr.  Ex-varnostna svetilka EXIT 2 N c, (NL93030004), proizvajalca SCHRACK ali enakovredno.</t>
  </si>
  <si>
    <t>Dobava in montaža - VS-6.1 - Osvetljen znak - piktogram za usmerjanje evakuacije - (napajalni del vgrajen) osvetljen znak moči 7,1W - 230V/50Hz, vsaj IP20, vsaj ZR I, vsaj IK03, vsaj 5500K, CRI ≥70, samostojni  baterijski sistem, ki omogoča vsaj 3 urno avtonomijo delovanja - svetilka kot npr.  Tenuo (671947.004), RZB ali enakovredno.
OPOMBA: Svetilke v trajnem spoju!</t>
  </si>
  <si>
    <t>Dobava in montaža - Varnostna svetilka z oznako VS-8.1 - nadgradna varnostna svetilka (osvetlitev protipožarne opreme) moči 8W - 230V/50Hz, vsaj IP65, vsaj ZR I, vsaj IK08, 4000K, CRI ≥70, samostojni  baterijski sistem, ki omogoča vsaj 3 urno avtonomijo delovanja - svetilka kot npr.  CENTRYXX D (672165.002), RZB ali enakovredno
OPOMBA: Svetilke nameščene na lokacije hidrantov in gasilnih aparatov</t>
  </si>
  <si>
    <t>Dobava in montaža - Varnostna svetilka z oznako VS-10  (svetilka za eksplozijsko ogrožene prostore - cona 2 – 3G IIC T6)- nadgradna/viseča varnostna svetilka moči 24W - 230V/50Hz, vsaj IP66, vsaj ZR I, vsaj IK08, 5700K, samostojni  baterijski sistem, ki omogoča vsaj 3 urno avtonomijo delovanja - svetilka kot npr. EVAC-LED, proizvajalca BARTEC ali enakovredno.
OPOMBA: Montaža svetilke se izvede z jeklenico oz. ustrezno konzolo. Višina spodnjega roba svetilke, ne sme presegati dolžine 0,75m od stropa - območje gibanja mostnega dvigala.</t>
  </si>
  <si>
    <t>9.7.</t>
  </si>
  <si>
    <t>OGREVANJE TALNIH POŽIRALNIKOV STREHE</t>
  </si>
  <si>
    <t>OPOMBA: Pri spremembi opreme za ogrevanje je potrebno upoštevati vse potrebno, da se zagotovi zahtevana funkcionalnost sistema ogrevanja talnih požiralnikov na strehi.</t>
  </si>
  <si>
    <t>Dobava in montaža ATESTIRANE grelne instalacije v žlebove in odtočne cevi do peskolova s pritrdilno in obesno opremo z grelnimi kabli kot npr. Egro GD, 18W/m - dolžine 2m ali enakovredno</t>
  </si>
  <si>
    <t>Dobava in montaža - priključni vodotesni spoj grelnikov in tipal - kot npr. raychem ali enakovredno</t>
  </si>
  <si>
    <t>Dobava in montaža - temperaturni regulator za ročni vklop in testiranje, Egro ali enakovredno</t>
  </si>
  <si>
    <t>Elektronski sklop kot npr. Eberle EM 52489 samodejni vklop ob prisotnosti snega ali ledu ali enakovredno</t>
  </si>
  <si>
    <t>Dobava in montaža - strešno tipalo vlage kot npr. ESD 524 003 ali enakovredno</t>
  </si>
  <si>
    <t>Dobava in montaža - tipalo temperature TFD 524 004 ali enakovredno</t>
  </si>
  <si>
    <t>9.8.</t>
  </si>
  <si>
    <t>STRELOVODNA INŠTALACIJA</t>
  </si>
  <si>
    <t>Dobava in montaža - Trak nerjavni -  trak/valjanec za izvedbo ozemljitvene mreže (kot npr. trak nerjavni, Rf, 30x3,5mm, Franzi strel.)</t>
  </si>
  <si>
    <t>OPOMBA:
Nov valjanec se deloma položi v skupni izkopan kanal bo izvedbi hidroizolacije objekta. Deloma se izvede nadometne povezave zaradi višinskih razlik - povzave med odvodi - označeno na načrtih.</t>
  </si>
  <si>
    <t>Dobava in vgradnja - križni spoj - sponka križna 60x60/III, M8, Rf (za spajanje valjanca 30x3,5 mm)  (kot npr. sponka križna 60x60/III, M8, Rf, proizvajalca Franzi strel.) - upoštevati vse potrebno za spoj in zaščito spoja</t>
  </si>
  <si>
    <t>OPOMBA:
Povezava na obstoječe ozemljilo - mesto spoja se očisti ter spoji z križno sponko, celotni spoj se zaščiti z betumenskim premazom.</t>
  </si>
  <si>
    <t>Dobava in montaža - odvodni vodniki od ozemljitvene mreže v zemlji do merilnega stika - Trak nerjavni -  trak/valjanec za izvedbo ozemljitvene mreže (kot npr. trak nerjavni, Rf, 30x3,5mm, Franzi strel.)</t>
  </si>
  <si>
    <t>Dobava in vgradnja - križni spoj - sponka križna 60x60/III, M8, Rf , A2-nemagnetna (za spajanje valjanca 30x3,5 mm)  (kot npr. sponka križna 60x60/III, M8, Rf, proizvajalca Franzi strel.)</t>
  </si>
  <si>
    <t>Dobava in vgradnja - merilna omarica dimenzij vsaj 200x150x70mm, kpl z merilnim stikom - kot npr. merilna omarica (komplet), proizvajalca Franzi strel. - kompletno z označevalno tablico odvoda (številka odvoda)</t>
  </si>
  <si>
    <t>Odvodni vodniki od merilnega stika do lovilne mreže - dobava in montaža  - okrogli vodnik Al-legura Ø 8mm (kot npr. vodnik Al-legura, Franzi strel.) - ki se uvleče v samougasno cev brez halogenov fi 23 mm - pritrjena na steno z objemkami PVC ali perforiranim trakom</t>
  </si>
  <si>
    <t>Lovilna mreža - dobava in montaža  - okrogli vodnik Al-legura Ø 8mm (kot npr. vodnik Al-legura, Franzi strel.) - ki se polaga na strešne nosilce iz nerjavečega jekla.</t>
  </si>
  <si>
    <t>OPOMBE: Vodnik Al se montira na podporne konzole na atične obrobe po obsegu stavbe na nosilce CLIP iz nerjavečega jekla za pritrjevanje okroglega vodnika Al s tesnilom in vijakom za pritrditev na okapno pločevino atične obrobe.
Po strehi se vodnik Al montira na strešne nosilce/kocke kot npr. nosilec strešni/kocka SIKA, Franzi strelovodi ali enakovredno - največja medsebojna razdalja ne sme presegati 0,8m</t>
  </si>
  <si>
    <t>Dobava in montaža - Odepi lovilne mreže med FVE moduli - izolirna vodnik fi 8mm (50mm2) z zaključnimi končniki - ki bodo omogočali direktno pnavezavo na ostalo lovilno mrežo iz AL-legure fi 8mm (50mm2), - povezave različnih dolžin se na ravno streho pritrdijo na podporne  - kot npr. izoliran vodnik z končniki vsaj 50mm2, proizvajalacev Franzi, Hermi ali enakovredno; po strehi se vodnik Al montira na strešne nosilce/kocke kot npr. nosilec strešni/kocka SIKA, Franzi strelovodi ali enakovredno - največja medsebojna razdalja ne sme presegati 0,8m.</t>
  </si>
  <si>
    <t>- izoliran strelovodni vodnik - dolžine 3m</t>
  </si>
  <si>
    <t>- izoliran strelovodni vodnik - dolžine 8m</t>
  </si>
  <si>
    <t>- izoliran strelovodni vodnik - dolžine 12m</t>
  </si>
  <si>
    <t>Dobava in vgradnja - strešni nosilec (CLIP) okroglega ALU vodnika fi 8mm, namenjen pritrditvi lovilne mreže (kot npr. nosilec strešni CLIP, Rf, proizvajalca Franzi strel.) z vsem potrebnim pritrdilnim materialom.</t>
  </si>
  <si>
    <t xml:space="preserve">Dobava in vgradnja - strešni nosilec-podložna kocka (minimalne teže 1kg) okroglega ALU vodnika fi 8mm za ravne strehe (kot npr. PVC podložna kocka (1kg), proizvajalca Franzi strel.) </t>
  </si>
  <si>
    <t>Dobava in vgradnja - sponka vezna B - Sponka vezna iz nerjeveče pločevine (Rf) - za spajanje vodnikov lovilne mreže, sponka za spajanje dveh vodnikov Al-∅8mm (50mm2) - kot npr. sponka vario - simple, Franzi strelovodi ali enakovredno.</t>
  </si>
  <si>
    <t>Dobava in vgradnja - kontaktna sponka C - Kontaktna sponka (galvanski spoj) za pritrditev vodnika na prevodno maso (Rf) - spoj kovinske prevodne mase z ozemljitvijo, kot npr. kontaktna sponka, franzi strelovodi ali enakovredno</t>
  </si>
  <si>
    <t>Dobava in montaža - Lovilna palica L1 -  višine 1 m - kot npr. STNO-10 - višine 1 m, Franzi Strelovodi ali enakovredno - lovilna palica se pritrdi na nosilec za ravne strehe z možnostjo nastavitve kota  iz nerjavečega jekla (Rf) - kot npr. podstavke lovilne palice kateremu nastavljate kot, Franzi strelovodi ali enakovredno.</t>
  </si>
  <si>
    <t>Dobava in montaža - Lovilna palica L2 -  višine 2 m - kot npr. STNO-10 - višine 2 m, Franzi Strelovodi ali enakovredno - lovilna palica se pritrdi na nosilec za ravne strehe z možnostjo nastavitve kota  iz nerjavečega jekla (Rf) - kot npr. podstavke lovilne palice kateremu nastavljate kot, Franzi strelovodi ali enakovredno.</t>
  </si>
  <si>
    <t>Dobava in montaža - Lovilna palica L4 -  višine 4 m - kot npr. STNO-10 - višine 4 m, Franzi Strelovodi ali enakovredno - lovilna palica se pritrdi na nosilec za ravne strehe z možnostjo nastavitve kota  iz nerjavečega jekla (Rf) - kot npr. podstavke lovilne palice kateremu nastavljate kot, Franzi strelovodi ali enakovredno.</t>
  </si>
  <si>
    <t>Dobava in montaža - Zidni nosilec Alu. odvodnega vodnika nad fasado - kot npr. nosilec CLIP H=20mm, Franzi strel. Ali enakovredno.</t>
  </si>
  <si>
    <t>9.8.1.</t>
  </si>
  <si>
    <t>IZENAČITVE POTENCIALA KOVINSKIH MAS - ZUNANJOST</t>
  </si>
  <si>
    <t>Dobava in montaža - vodnik H07ZZ-K 1x25mm2 - ozemljitev kovinskih mas - upoštevati vse potrebno za polaganje in priklop na konstrukcijo elementov stavbenga pohištva na fasadi</t>
  </si>
  <si>
    <t>Dobava in montaža - vodnik H07ZZ-K 1x16mm2 - ozemljitev kovinskih mas - upoštevati vse potrebno za polaganje in priklop na konstrukcijo elementov stavbenga pohištva na fasadi</t>
  </si>
  <si>
    <t>Dobava in montaža - vodnik H07ZZ-K 1x6mm2 - ozemljitev kovinskih mas - upoštevati vse potrebno za polaganje in priklop na konstrukcijo elementov stavbenga pohištva na fasadi</t>
  </si>
  <si>
    <t>9.8.2.</t>
  </si>
  <si>
    <t>IZENAČITVE POTENCIALA KOVINSKIH MAS - NOTRANJOST</t>
  </si>
  <si>
    <t>Dobava in montaža - vodnik H07ZZ-K 1x16mm2 - ozemljitev kovinskih mas - upoštevati vse potrebno za polaganje in priklop na konstrukcijo elementov stavbenga pohištva, kovinskih konstrukcij, prezračevalna oprema, električna oprema …</t>
  </si>
  <si>
    <t>Dobava in montaža - vodnik H07ZZ-K 1x6mm2 - ozemljitev kovinskih mas - upoštevati vse potrebno za polaganje in priklop na konstrukcijo elementov stavbenga pohištva, kovinskih konstrukcij, prezračevalna oprema, električna oprema …</t>
  </si>
  <si>
    <t>Dobava in vgradnja - kontaktna sponka  (galvanski spoj) za pritrditev vodnika na prevodno maso (Rf) - spoj kovinske prevodne mase z ozemljitvijo, kot npr. kontaktna sponka, franzi strelovodi ali enakovredno po potrebi se kontaktni spoj izvede direktno na kovinsko maso, skladno z navodili proizvajalca</t>
  </si>
  <si>
    <t>9.8.3.</t>
  </si>
  <si>
    <t>IZENAČITVE POTENCIALA KOVINSKIH MAS - TOPLOTNA IN HLADILNA POSTAJA</t>
  </si>
  <si>
    <t>Dobava in montaža - vodnik H07ZZ-K 16mm2 - položen v kanal ali cev</t>
  </si>
  <si>
    <t>Dobava in montaža - vodnik H07ZZ-K 6mm2 - položen v kanal ali cev</t>
  </si>
  <si>
    <t>Dobava in vgradnja - kontaktna sponka ali odjemka različnih dimenzij - za izvedbo galvanskega spoja - pritrditev vodnika na prevodno maso (Rf) -  po potrebi se kontaktni spoj izvede direktno na kovinsko maso, skladno z navodili proizvajalca</t>
  </si>
  <si>
    <t>9.9.</t>
  </si>
  <si>
    <t>SISTEM BREZPREKINITVENEGA NAPAJANJE - UPS</t>
  </si>
  <si>
    <t>Postavitev UPS naprave, priklop ter zagon in izobraževanje uporabnikov</t>
  </si>
  <si>
    <t>9.10.</t>
  </si>
  <si>
    <t>REZERVNO NAPAJANJE</t>
  </si>
  <si>
    <t>9.10.1.</t>
  </si>
  <si>
    <t>REZERVNO NAPAJANJE TECHUB + SKUPNI SISTEMI</t>
  </si>
  <si>
    <t>Dobava in montaža - Dizel električni agregat - 30kW</t>
  </si>
  <si>
    <t>Dobava in montaž - komandna  omarica KOM1</t>
  </si>
  <si>
    <t>REZERVNO NAPAJANJE KEMIJSKI INŠTITUT</t>
  </si>
  <si>
    <t>Dobava in montaža - Dizel električni agregat - 120kW</t>
  </si>
  <si>
    <t>Dobava in montaž - komandna  omarica KOM2</t>
  </si>
  <si>
    <t>9.11.</t>
  </si>
  <si>
    <t>KOMPENZACIJSKA NAPRAVA</t>
  </si>
  <si>
    <t>Dobava in montaža - filterska
kompenzacijska naprava moči 250kvar/400V, z faktorjem dušenja p=5,67%.</t>
  </si>
  <si>
    <t>Kompenzacijska naprava kot npr. ali enakovredno:</t>
  </si>
  <si>
    <t>NN avtomatska filterska kompenzacijska naprava za ENRA 5107-250kvar/400V,
· Nazivna napetost - 400V
· Nazivna frekvenca - 50Hz
· Nazivna moč pri napetosti 400V- 2x12,5+1x25+4x50kvar=250kvar
· Sekvenca vklapljanja – 1:1:2:4:4:4:4
· Nazivni tok naprave – 361A
· Faktor dušenja – p=5,67% (210 Hz)
· Nazivna napetost kondenzatorjev – 525 in 480 V
· Regulator z 12 stopnjami
· Tokovni izhod na regulatorju – 1A, 5A
· Krmilna napetost – 230V
· Vgrajeni kondenzatorji – plinski
· Praznjenje – z praznilno dušilko t&lt;8 sec.</t>
  </si>
  <si>
    <t>· Filterska dušilka izdelana po standardu IEC 1000-2-4, class2
· DD8NM- 2,49/20/12/3A Three-phase filter reactor for 12,5 kvar, 400 V, 50 Hz, p=5,67% rated voltage
400 V rated frequency 50 Hz rated inductivity 3 x 2,49 mH rated current 19,5 A (50 Hz) 12,5 A (250
Hz) 3,5 A (350 Hz) losses 130 W (at RMS current) with thermal protection Yes, thermal “click” contact
included, protection degree IP 00 weight approx. 18 kg further technical details as per catalogue FKD
03/02 D/E</t>
  </si>
  <si>
    <t>· DD9NM- 1,26/37/20/7A Three-phase filter reactor for 25 kvar, 400 V, 50 Hz, p=5,67% rated voltage
400 V rated frequency 50 Hz rated inductivity 3 x 1,26 mH rated current 37,2 A (50 Hz) 23,9 A (250
Hz) 6,8 A (350 Hz) losses 170 W (at RMS current) with thermal protection Yes, thermal “click” contact
included, protection degree IP 00 weight approx. 18 kg further technical details as per catalogue FKD
03/02 D/E</t>
  </si>
  <si>
    <t>· DD11NM- 0,63/77/48/13A Three-phase filter reactor for 50 kvar, 400 V, 50 Hz, p=5,67% rated voltage
400 V rated frequency 50 Hz rated inductivity 3 x 0,63 mH rated current 77,1 A (50 Hz) 47,5 A (250
Hz) 13 A (350 Hz) losses 290 W (at RMS current) with thermal protection Yes, thermal “click” contact included, protection degree IP 00 weight approx. 28 kg further technical details as per catalogue FKD
03/02 D/E</t>
  </si>
  <si>
    <t>· Kontaktorji – Benedict&amp;Jager
· Design – Panelski sistem, na vratih vgrajen regulator
· Zaščita – IP 20
· Dovod kablov iz spodnje strani
· Prisilno hlajenje
· Dimenzija omare – (800x600x2100)
· Teža – 360 kg
· Barva - RAL 7035</t>
  </si>
  <si>
    <t>SKUPAJ KOMPENZACIJSKA NAPRAVA</t>
  </si>
  <si>
    <t xml:space="preserve">F./ </t>
  </si>
  <si>
    <t>S-01</t>
  </si>
  <si>
    <t>Vodovodni priključek</t>
  </si>
  <si>
    <t>Pred dobavo opreme, materiale potrebno uskladiti z upravljalcam vodovodnega omrežja! Potrebno pridobiti potrditev!</t>
  </si>
  <si>
    <t>Ob dobavi materiala in pripravi ponudbe za izgradnjo vodovodne infrastrukture upoštevati vse zahteve upravljalca javnega vodovoda Komunalno podjetje Velenje.
OPOMBA: Uporablja se cevi iz duktilne litine (DL) z neizvlečljivimi in razstavljivim spojem z zatiči oz. varovalno objemko v primeru rezanja cevi. Vse cevi morajo biti 100% kalibrirane. Notranja zaščita cevi je cementna obloga, zunanja zaščita pa min. 400g/m2 zlitine cinka in aluminija (razmerje 85%-15%) ter epoksidna ali poliuretanska modra barva.
Duktilni fazonski kosi morajo imeti dvojno obojko, kjer notranji del obojke služi za tesnjenje, zunanji del pa za varovanje z zatiči ali varovalno objemko v primeru rezanja duktilnih cevi.</t>
  </si>
  <si>
    <t>Negleda na navedene elemente oz. njihove komercialne oznake iz popisa del, je potrebno upoštevati dobavo elementov iz zgornje opombe!!!</t>
  </si>
  <si>
    <t>Pri vseh spojih upštevati montažni in tesnilni material!</t>
  </si>
  <si>
    <t>1</t>
  </si>
  <si>
    <t>2</t>
  </si>
  <si>
    <t>3</t>
  </si>
  <si>
    <t>4</t>
  </si>
  <si>
    <t>tm</t>
  </si>
  <si>
    <t>5</t>
  </si>
  <si>
    <t>6</t>
  </si>
  <si>
    <t>Strojno ročni (95-5%) izkop jarka za predviden priključni razvod in navezavo na obstoječe cevi z deponiranjem ob strani za kasnejšo uporabo za zasip jarka. V popisu upoštevana zbita količina!</t>
  </si>
  <si>
    <t>7</t>
  </si>
  <si>
    <t>Čiščenje dna jarka z odstranitvijo grud, kamenja ter izravnavanje. Dno jarka po niveleti s točnostjo ± 2 cm</t>
  </si>
  <si>
    <t>8</t>
  </si>
  <si>
    <t>Dobava peska frakcije 0-4 mm in izdelava peščene posteljice debeline 10 cm ter zasipanje cevi v debelini 10 cm nad temenom - upoštevane zbite količine</t>
  </si>
  <si>
    <t>9</t>
  </si>
  <si>
    <t>Zasipanje jarka z izkopanim materialom ter sprotnim utrjevanjem po 30 cm. V popisu upoštevana zbita količina!</t>
  </si>
  <si>
    <t>10</t>
  </si>
  <si>
    <t>Dobava in polaganje opozorilnega traku z napisom POZOR VODOVOD.</t>
  </si>
  <si>
    <t>11</t>
  </si>
  <si>
    <t>Odvoz viška zemlje na trajno deponijo. Pred odvozom pridobiti dovoljenje vodje gradbišča, če se izkopan material na lokaciji novogradnje ne potrebuje. V popisu upoštevana zbita količina!</t>
  </si>
  <si>
    <t>12</t>
  </si>
  <si>
    <t>Priprava priključnega mesta za nadaljevanje navezovanje predmetnega priključnega razvoda. Ročni odkop mikro lokacije, čiščenje in odstranitev X kos</t>
  </si>
  <si>
    <t>Vozlišče 1 - Prehod iz DL100 na PEd63 z vsem montažnim, tesnilnim in vijačnim materialom</t>
  </si>
  <si>
    <t>- FF prirobnični LTŽ kos L=250 mm - 1kos</t>
  </si>
  <si>
    <t>- FFR prirobnični LTŽ kos DN100/65 - 1kos</t>
  </si>
  <si>
    <t>- zobata spojka prirobnica DN65 / PEd63</t>
  </si>
  <si>
    <t>Dobava in vgradnja tipskega termo jaška kot npr.: Zagožen DN1000 z LTŽ pokrovom, vsemi armaturami, čistilnim kosov…, vodomerom dimenzije DN40, Qn=16 m3/h. Priključne cevi so dimenzije f630/DN50 - po detajlu iz priloge načrta</t>
  </si>
  <si>
    <t>15</t>
  </si>
  <si>
    <t>Dobava in vgradnja PE cevi z vsemi fazonskimi kosi, tesnilnim in montažnim materialom. PE100 RC NP16 d63. Spajanje po elektrofuzijskem postopku</t>
  </si>
  <si>
    <t>16</t>
  </si>
  <si>
    <t>Izdelava preboja v AB konstrukcijo (stena kleti) debeline 35 cm, preseka fi150 mm. Tesnenje preboja po vgradnji razvoda z zidno tesnilno manšeto, ter hidroizolacija preko tipske tesnilne uvodnice za tesnenje med cevjo in steno za povezovanje s preostalim delom hidroizolacije, katera je predmet gradbenega dela</t>
  </si>
  <si>
    <t>17</t>
  </si>
  <si>
    <t>Dobava in vgradnja zapornega ventila dimenzije DN50 za vstopom razvoda v strojnico.</t>
  </si>
  <si>
    <t>Tlačni preizkus vodovoda, skladno s standardom SIST EN 805:2000, vključno z izdelavo zapisnika. Upoštevana priprava z vso potrebno opremo za izvedbo ter faznost gradnje in morebitni tlačni preizkus v večih delih!</t>
  </si>
  <si>
    <t>19</t>
  </si>
  <si>
    <t>Spiranje in dezinfekcija cevovoda po končani gradnji, z odvzemom vzorcev vode, analizami ter strokovnim mnenjem; skladno s standardom SIST EN 805:2000, vključno z izdelavo zapisnika. Preiskava vode mora biti opravljena v akreditiranem laboratoriju skladno s Pravilnikom o pitni vodi.</t>
  </si>
  <si>
    <t>20</t>
  </si>
  <si>
    <t>21</t>
  </si>
  <si>
    <t>25</t>
  </si>
  <si>
    <t>26</t>
  </si>
  <si>
    <t>SKUPAJ VODOVODNI PRIKLJUČEK</t>
  </si>
  <si>
    <t>S-02</t>
  </si>
  <si>
    <t>Toplovodni priključek</t>
  </si>
  <si>
    <t>Na obravnavanem območju pred parcelo investitorja se nahaja toplovodni priključni odcep dimenziej DN50, kateri se zaključi na JZ delu sosednje parcele. Na predvidenem mestu dovoda toplovodnega razvoda v objekt se ob steni predvidenega objeta zgradi AB jaška svetle odprtine 1x1m z LTŽ pokrovom 60x60 cm. Obstoječ razvod se zaključi v tem jašku na katerega se namestita zaporna ventila. Od Zapornih ventilov pa je vodeno koleno dimenzije DN50 v projektirano stavbo, kjer se zaključi v strojnici z zapornima ventiloma. Pred zapornima ventiloma se namesti še povezovalna cev dovodne in odvodne cevi preko zapornega ventila.</t>
  </si>
  <si>
    <t>Pri vseh pozicijah cevnih razvodov, kolenih in ostale pripadajoče opreme potrebno upoštevati dobavo, polaganje, varjenje, vsa pripravljalna in zaključna dela, tudi če to ni posebej navedeno pri posamezni poziciji! Ves material se dobavi, vgradi, montira do polne funkcije in izvede zagon.</t>
  </si>
  <si>
    <t>Dobava peska frakcije 0-16 mm z utrjevanjem za izvedbo AB jaška.</t>
  </si>
  <si>
    <t>Izdelava preboja skozi AB steno debeline 35 cm z mokrim vrtanjem dimenzije fi200. Odvoz odbitega materiala in čiščenje po končanih delih. Tesnenje preboja po vgradnji razvoda z zidno tesnilno manšeto, ter hidroizolacija preko tipske tesnilne uvodnice za tesnenje med cevjo in steno za povezovanje s preostalim delom hidroizolacije, katera je predmet gradbenega dela</t>
  </si>
  <si>
    <t>Izdelava AB jaška svetle odprtine 1x1x1,3m, debeline sten 10 cm, postavljenega na utrjeno podlogo iz nasutja granulacije 8-16, hidro izoliranega z betumenskim trakom 2x4mm, ter zaščitenega s čepasto folijo. Na vrhu se jašek zabetonira z vstopno odprtino 60x60 cm z LTŽ pokrovom. Pri betoiranju jaška upoštevati vztopne/iztopne cevi s tesnili.</t>
  </si>
  <si>
    <t>13</t>
  </si>
  <si>
    <t>Cevno koleno  90° PREMANT za daljinsko ogrevanje (debelina izolacije 2). 1x2M Primerno za temperaturo do +144 °C in tlak do 25 bar, jeklena medijska cev (St 37.0 DIN 2448/1629; EN 448), izolacija iz poliuretanske pene (PUR), ki ne vsebuje CFC in na koncu še trdi polietilenski (HDPE) zaščitni plašč. V cevnem kolenu so vgrajene tudi signalne (alarmne) žice. Nordic. Diemnzija cevi DN50/140 D=140</t>
  </si>
  <si>
    <t>14</t>
  </si>
  <si>
    <t>Izdelava in dobava kratke povezave dovodne in povratne cevi, pred zapornima ventiloma (primara), dimenzije 1/2" s prirobničnim zapornim ventilom dimenzije DN15, temperaturno odporno do +150°C, s protiprirobnicama, tesnilnim in vijačnim materialom</t>
  </si>
  <si>
    <t>Spuščanje ogrevne vode v novozgrajeno toplovodno omrežje, mehčana voda po zahtevah distributerja vročevodnega omrežja.</t>
  </si>
  <si>
    <t>22</t>
  </si>
  <si>
    <t>23</t>
  </si>
  <si>
    <t>SKUPAJ TOPLOVODNI PRIKLJUČEK</t>
  </si>
  <si>
    <t>S-03</t>
  </si>
  <si>
    <t>Strojnica in lokalne razdelilne postaje</t>
  </si>
  <si>
    <t>Osnovni sistem priprave ogrevne in hladilne vode preko TČ sistema zrak/voda</t>
  </si>
  <si>
    <t>Dobava, dvig z avtodvigalom na streho na pripravljeno konstrukcijo in montaža reverzibilne toplotne črpalke kompaktne izvedbe, za zunanjo postavitev kot npr. Maxa i-Max 06115 (Jadran energetika) v sestavi:</t>
  </si>
  <si>
    <t xml:space="preserve">- OHIŠJE
Samonosilna konstrukcija z odstranljivimi paneli iz pocinkane pločevine, prašno barvane v peči pri 180°C. Plošče omogočajo pregled in vzdrževanje notranjih sestavnih delov. Vijaki so izdelani iz pocinkanega jekla.
</t>
  </si>
  <si>
    <t xml:space="preserve">- HLADILNI KROG
Naprava je narejena v skladu z UNI EN 13134. Hladilno sredstvo R410A, HFC Azeotropna mešanica s sestavo tudi v primeru puščanja; mešanica ima nični indeks ODP (potencial za tanjšanje ozonskega plašča) in je uvrščena v varnostno skupino A1 po ASHRAE 34-1997 standardu. Hladilni tokokrog vključuje v osnovni različici te komponente:
• SCROLL kompresor inverter (1) on/off (2)
• Krog za uravnoteženje olja 
• elektronski ekspanzijski ventil
• Ločevalnik tekoče faze, sprejemniki tekoče faze, ventili in priključki za vzdrževalna dela in preglede, varnostne zeščite (visoko tlačno stikalo in varnostni ventil, ki izpolnjujejo zahteve, po normativih PED), oplotni izmenjevalniki plin-voda  in plin-zrak;
• Senzorji tlaka, ki skrbno prilagajajo tlak plina na uparilniku in kondenzatorju
• Sušilni filter ter pokazno steklo z indikatorjem vlažnosti, da se prepreči zamašitev in absorbcijo vlage in kisline iz hladilnega tokokroga
</t>
  </si>
  <si>
    <t xml:space="preserve">- KOMPRESORJI
Hermetično zaprti 3 fazni scroll, nameščeni na gumijaste antivibracijske podpore, skupaj z zaščito PT100 vgrajeno v navitje, toplotna zaščita za vsak kompresor in z grelcem vgrajenim v karterju. Vsak hladilni krog vključuje DC inverter kompresor ka pomeni da vsak krog lahko doseže minimalno moč 9% maksimalne moči naprave.
</t>
  </si>
  <si>
    <t xml:space="preserve">- VENTILATORJI
Ventilator je aksialnega tipa, ki je statično in dinamično uravnotežen ter dobavljen skupaj z zaščitno mrežo. Električni motor, je:
• EC različica kjer ventilator poganja brezkrtačni motor pod nadzorom modulacije signala 0-10V 
Oba motorja so razred zaščite IPX4 po CEI EN 60335-2-80 in so opremljeni z integrirano toplotno zaščito.
</t>
  </si>
  <si>
    <t xml:space="preserve">- IZMENJEVALNIKI ZA ZRAK
izmenjevalnik toplote iz aluminija,  mikro kanalov , ki odpravlja vse učinke galvanske korozije, omogoča delovanje enote z minimalno količino, zagotavlja dolgo življenjsko dobo tudi v agresivnih okoljih. Oblika izmenjevalnikov omogoča da delajo ventilatorji z nizkimi vrtljaji (posledično pomeni manjši hrup)
</t>
  </si>
  <si>
    <t xml:space="preserve">- IZMENJEVALNIK NA VODNEM DELU
Izmenjevalnik je sestavljen iz varjenih plošč, iz nerjavečega jekla AISI 316 in izoliran v tovarni iz visokoizolacijskega materiala za 2 hladilna kroga. Lahko je opremljen z dodatno opremo z električnim grelcem (dodatna opremo KA samo v primeru toplotne črpalke). Uparjalnik je opremljen s temperaturno sondo, ki se uporablja kot senzor za zaščito pred zmrzovanjem, ki aktivira črpalko, tudi če je naprava izklopljena, v primeru, da obstajajo pogoji.
</t>
  </si>
  <si>
    <t xml:space="preserve">- ELEKTRO KOMANDNA NAPRAVA – INTEGRIRANA V OHIŠJU NAPRAVE
Elektronska plošča je izdelana v skladu z veljavnimi evropskimi standardi. Za dostop do električne plošče, morate postaviti stikalo na OFF (sistem za ustavitev ob odprtih vratih) in odpreti vrata z izvijačem - Sprednja plošča z odstranitvijo vijakov. Stopnja zaščite je IP24. Električna plošča je opremljena s priključnico, kjer so kontakti za oddaljeni vklop-izklop, poletje/zima, tipalo tople sanitarne vode, zunanji 3-smerni ventil in kontakti za oddaljeno komandno ploščo. Dodatni modul GI omogoča upravljanje dodatnih funkcij.
</t>
  </si>
  <si>
    <t xml:space="preserve">- ELEKTRONSKA DIGITALNA REGULACIJSKA OPREMA
Vse enote so opremljene z mikroprocesorjem, ki uravnava preko elekronskega ventila in tipal tlaka ter temperature pravilno segrevanje in ohlajevanje hladilnega sredstva. Omogoča pa tudi naslednje funkcije:
Nadzor temperature vode; zaščita; zaščita za visoki in nizki tlak; prilagoditev timing kompresorjev; upravljanje in signalizacija alarmov; LED prikazovalnik delovanja.
Na zahtevo se lahko priključi mikroprocesor za oddaljeni nadzor BMS sistem ali v RFC (oddaljeni nadzor konvektorjev) prek protokola ModBus.
Komandna plošča v napravi ima tudi naslednje možnosti:
• Z dodatnim modulom ModBus priključek za lokalni ali oddaljeni nadzor (CNS)
</t>
  </si>
  <si>
    <t>- ZAŠČITA in VARNOST
Vse enote imajo naslednje varnostne naprave: temperaturno tipalo na povratni cevi vode iz sistema, tipalo proti zmrzovanju vhodnih cevi, zaščito za visok tlak, nizek tlak, temperaturna tipala za vhod in izhod iz kompresorja ter termične zaščite, toplotna zaščita ventilatorjev, pretočno stikalo, zaščita na uparjalniku na vodni strani in stikalo pritiska nizkotlačne strani.</t>
  </si>
  <si>
    <t>-HIDRAVLIČNI KROG
Vse enote  so opremljene s hidravličnim varnostnim sklopom, ki vsebuje: lamelni izmenjevalnik toplote za 2 hladilna kroga, varnostni ventil (6 bar), avtomatski odzračevalni lonček, manometri na vhodu in izhodu izmenjevalnika za ugotovitev padca tlaka, servisni ventil, pretočno stikalo. V primeru AC inverter cirkulacijske črpalke je pretok vode reguliran z močjo od 60 do 100%.</t>
  </si>
  <si>
    <t>- SKLADNOST NAPRAVE z NORMATIVAMI
Naprave i-MAX so skladne z naslednjimi direktivami:
Direttive comunitarie 2014/68/UE, 2006/42/CE, 2014/35/UE, 2014/30/UE, 2011/65/UE, 2012/19/UE; Norme UNI EN 378-1, 378-2, UNI EN 12735-1, UNI EN 12735-2, UNI EN 14276-2, UNI EN ISO 13585; Norme UNI EN ISO 12100, CEI EN 60204-1, UNI EN ISO 13857; Norme CEI EN 61000-6-3, CEI EN 61000-6-2</t>
  </si>
  <si>
    <t xml:space="preserve">- EUROVENT CERTIFIKAT
Hidravlični - vodni sistem mora biti zaprt in varovan z ekspanzijsko posodo.
Pozicija zajema tudi funkcionalen zagon naprave
Kabliranje je vključeno v posebni poziciji pri elektro projektu
Podstavek zunanjih enot je v posebnem popisu.
Na vodnih priključkih zunanjih enot je potrebno dobaviti in vgraditi  gumi kompenzatorje in čistilni kos na povratku.
</t>
  </si>
  <si>
    <t>- Dodatna oprema:
CI6- inverter obtočna črpalka
SSL - Super silence / super tiha izvedba
CM - Modbus komunikacijski priključek 
AG - antivibracijski podstavki</t>
  </si>
  <si>
    <t>Hi-T V415 multifunkcijski posluževalni zaslon občutljiv na dotik z vgrajeno regulacijo kaskadnega delovanja priložen, pri eni napravi</t>
  </si>
  <si>
    <t>Krmilne in regulacijske funkcije</t>
  </si>
  <si>
    <t>• Brezstopenjska regulacija toplotne črpalke na primarni in sekundarni strani</t>
  </si>
  <si>
    <t>• Javljanje motenj, prikazano na prikazovalniku s tekstom na zaslonu.</t>
  </si>
  <si>
    <t>• Ročno posluževanje: dva nivoja, eden dostopen samo preko zaščitne kode.</t>
  </si>
  <si>
    <t>• Na strani kondenzatorja/uparjalnika je predviden drsni temperaturni režim voden po zunanji temperaturi.</t>
  </si>
  <si>
    <t>• Kaskadna regulacija v primeru večih paralelno vezanih naprav.</t>
  </si>
  <si>
    <t>• Izhod za krmiljenje sekundarnega vira ogrevanja v primeru neugodnih pogojev ali v primeru zastojev na strani ogrevanja</t>
  </si>
  <si>
    <t>- hladilna moč 116,29 kW pri temperaturi hladilne vode 7/12°C in zunanji temperaturi 32°C</t>
  </si>
  <si>
    <t xml:space="preserve">- grelna moč 108,28 kW pri temperaturi ogrevne vode 45/40°C in zunanji temperaturi 7°C (suho tipalo) </t>
  </si>
  <si>
    <t>- priključna moč 36,36 kW hlajenje, 36,09 kW gretje(3~400V),pri      zgornjih pogojih.
- maksimalna priključna moč 63,0 kW oz. 96,3 A (maksimalni začasni zagonski tok 144,9 A)</t>
  </si>
  <si>
    <t>- COP 3,00 - pri zgornjih pogojih</t>
  </si>
  <si>
    <t>- EER 3,22 -  pri zgornjih pogojih</t>
  </si>
  <si>
    <t xml:space="preserve"> - grelna moč 84,00 kW pri temperaturi ogrevne vode 55/50°C in zunanji temperaturi -10°C (suho tipalo) </t>
  </si>
  <si>
    <t xml:space="preserve"> - št.hladilnih krogov: 2</t>
  </si>
  <si>
    <t>- št. kompresorjev: 2+4</t>
  </si>
  <si>
    <t>-  hladilni medij: R410A</t>
  </si>
  <si>
    <t>- tiha akustična konfiguracija: zvočna moč merjena po EN  12102-1:2013 in EN  ISO  9614-1  ≤ 83,2 db; zvočni tlak merjeno na 10m po ISO 3744:2010) ≤ 54,2 dB(A)</t>
  </si>
  <si>
    <t>- Masa v obratovanju: 1120 kg</t>
  </si>
  <si>
    <t>-Dimenzije (DxŠxV): 1450x2250x2270mm</t>
  </si>
  <si>
    <t>- Certifikat EUROVENT!</t>
  </si>
  <si>
    <t xml:space="preserve">- ENERGIJSKI RAZRED (35°C, 55°C) A+,  A </t>
  </si>
  <si>
    <t>- PED certifikat o tlačnem preskusu</t>
  </si>
  <si>
    <t>Prirobnični gumijasti kompenzator skupaj s protiprirobnicama ter vijačnim, montažnim in tesnilnim materialom, dimenzije DN80</t>
  </si>
  <si>
    <t>Dobava in vgradnja krogličnega zaporne pipe s polnim prehodom, prirobnične izvedbe kot npr. Polix s protiprirobnicama in vsem tesnilnim in vijačnim materialom, dimenzije DN80</t>
  </si>
  <si>
    <t>Dobava in vgradnja nepovratnih ventilov prirobnične izvedbe vključno s protiprirobnicama ter tesnilnim in vijačnim materialom, dimenzije DN80</t>
  </si>
  <si>
    <t>Dobava in vgradnja izpustne pipe s pokrovom in tesnilom  dimenzije DN20</t>
  </si>
  <si>
    <t>Jeklena srednje-težka navojna cev po SIST EN 10255 (DIN 2440), material St-33, z varilnim, pritrdilnim in tesnilnim materialom, varilnimi loki in dodatkom za razrez. (Vsi prehodni kosi (reducirke) morajo biti standardni proizvod (kovano). Preoblikovanje cevi, varjenje cevi v cev ni dovoljeno). Barvanje s temeljno barvo 2x ter namestitvijo toplotne izolacije debeline</t>
  </si>
  <si>
    <t>DN80 + TI AC 19 mm + kamana volna 60 mm + Alu oklep - vodotesno tesnenje - vedeno na prostem</t>
  </si>
  <si>
    <t>DN125 + TI AC 19 mm + kamana volna 100 mm + Alu oklep - vodotesno tesnenje - vedeno na prostem</t>
  </si>
  <si>
    <t>DN150 + TI AC 19 mm + kamana volna 130 mm + Alu oklep - vodotesno tesnenje - vedeno na prostem</t>
  </si>
  <si>
    <t xml:space="preserve">Dobava in vgradnja zaporne lopute (Z.h.1) z elektro motornim pogonom za preklapljanje med sistemo ogrevanja in hlajenja s TČ. Dimenzija lopute DN150 prirobnične izvedne s proti prirobnicama ter vsem vijačnim in tesnilnim materialom. Ustreza kot npr.: GA-WA552012-NE154100 </t>
  </si>
  <si>
    <t>Dobava in vgradnja čistilnega kosa prirobnične izvedbe z magnetom s protiprirobnicama, tesnili in vijačnim materialom dimenzije DN150</t>
  </si>
  <si>
    <t>Dobava in vgradnja zaporne lopute, prirobnične izvedbe kot npr. Polix s protiprirobnicama in vsem tesnilnim in vijačnim materialom</t>
  </si>
  <si>
    <t>Linijski regulacijski ventil z merilnimi priključki in možnostjo popolnega zaprtja za navojno ali prirobnično izvedbo z vsem tesnilnim materialom, prot prirobnicami in vijačnim materialom. Ustreza kot npr.: IMI Hydronic STAF/STAD</t>
  </si>
  <si>
    <t>Dobava in vgradnja nepovratnih ventilov prirobnične izvedbe vključno s protiprirobnicama ter tesnilnim in vijačnim materialom</t>
  </si>
  <si>
    <t>Dobava in vgradnja pametne obtočne črpalke s potopljenim premium rotorjem z elekronskim prilagajanjem zmogljivosti, uporabne za ogrevalno in hladilno vodo ter mešanico gliko/voda. Upoštevati vso opremo za krmiljenje preko sistema CNS. Za prirobnično izvedbo upoštevati proti prirobnice, tesnila in vijačni material, za navojno izvedbo holandce s tesnilnim materialom. Ostali izračuni za izbor in določanje črpalk v prilogi projektne dokumentacije. Ustreza kot npr. WILO Stratos MAXO</t>
  </si>
  <si>
    <t>Zagon in nastavitev regulacije
 ST221  75281  Zagon in nastavitev regulacije</t>
  </si>
  <si>
    <t>Dobava in vgradnja tripotnega preklopnega ventila z el. motornim pogonom. Za prirobnične izvedbe s protiprirobnicami in tesnilnim in vijačnim materialom, za navojne s holandcem s tesnilnim materialom. Ustreza kot npr.: GIA</t>
  </si>
  <si>
    <t>Dobava, postavitev in vgradnja multifunkcijske naprave za vzdrževanje tlaka ogrevalnem/hladilnem sistemu. Ustreza kot npr. Multifunkcijska naprava Giaflex Preso-mat NOVA 5/70-150, za
 vzdrževanje tlaka, kompenzacijo termičnih raztezkov
 odplinjanje in dopolnjevanje sistema.
 Max. dopustni obratovalni tlak 10bar.
 Max. tlak v sistemu 4,8bar.
 Vgradnja v povratek.
 Max. temperatura 70°C, temperatura okolja 0-45°C.
 Električna moč 0,75kW 230V AC.
 Stopnja zaščite IP54. 
Velikost ekspanzijske posode 150L.
 R-33611  75281</t>
  </si>
  <si>
    <t>Modul za neposredno dopolnjevanje za naprave GIAFLEX
 Preso-Mat za ogrevalne in hladilne sisteme po DIN EN 1717 in
 VDI 2035.
 Komplet z zapornim ventilo, vodnim števcem, lovilcem
 nečistoč in hidravljičnim ločevalnikom.
 Tehnične lastnosti:- maksimalni obratovalni tlak: 10bar- maksimalna temperatura vode: 60°C- dolžina: 450 mm- priključek: G 1/2"
 R-33936  75281</t>
  </si>
  <si>
    <t>Elektromagnentni 1/2" za izpust vode ob previsokem nivoju
 vode v multifunkcijski napravi GIAFLEX Preso-mat In
 GIAFLEX Preso-CAT.
 R-33944  75281</t>
  </si>
  <si>
    <t>Dobava in vgradnja toplotnega števca "Qtč" prirobnične izvedbe s proti prirobnicami, tesnilnim in vijačnim materialom za merjenje proizvodnje energije toplotnih črpalk. Ustreza kot npr.: Ultraflow 44 z računsko enoto Multical 603 Kombi</t>
  </si>
  <si>
    <t>Računska enota toplotnega števca MULTICAL 603 KOMBI Pt500 Type no: 603-E-6-xx-1-00-2-00-00 Config no: 4-4-807-4xx-310-00-24-24-  1 - 0 - 0 - 9 5 - 1 0 - 3 - 0 0 0 0</t>
  </si>
  <si>
    <t>KOMBI / KLIMA Ultrazvočni volumski del ULTRAFLOW 44 qp60,0 DN100 Pr L=360 PN25</t>
  </si>
  <si>
    <t>Temperaturna tipala Pt500 3,0m 5,8mm za potopno tulko</t>
  </si>
  <si>
    <t xml:space="preserve">Potopni tulki R15mmx140mm 5,8mm (2 kosa) </t>
  </si>
  <si>
    <t>ModBus RTU (RS-485) / impulzna vhoda Komunik. modul Multical 603 / 403</t>
  </si>
  <si>
    <t>Omrežni napajalni modul 230 VAC za Multical 403 / 603</t>
  </si>
  <si>
    <t>Polnjenje in odzračevanje sistema hlajenja z mešanico voda/glikol v razmerju 70/30 (upoštevana količina voda + glikol - 15°C)</t>
  </si>
  <si>
    <t>Primarni del toplotne postaje - dogrevanje</t>
  </si>
  <si>
    <t>Dobava in vgradnja regulacijskega ventila za toplovodne sisteme z elektro motornim pogonom, krmilnim setom in pripadajočo opremo. Dimenzija DN50, prirobnične izvedbe s protiprirobnicami vsem montažnim in tesnilnim materialom. Ustreza kot npr.:</t>
  </si>
  <si>
    <t>Regulacijski ventil tip  2423 (razbremenjen) - DN 50; Ohišje  siva litina EN-GJL-250 (doslej: EN-JL1040) / A 126 B / FC  250; PN 16; Prirobnica s tesnilno površino, oblika B po DIN  EN 1092-2; Reducirna plošča za elektromotorni pogon; za  vodo, zrak, dušik; Razbremenilni meh CrNiMo-jeklo; maks.  dop. temperatura 150 °C / 300 °F; Kvs vrednost 32 / Cv  vrednost 37; Material garniture Cr jeklo; Tesnilo reducirne  plošče EPDM; Izvedba s K-prekrivno matico, maks. temp.  okolice 50 °C; diferenčni tlak maksimalno 25 bar če je PN  manjši, potem maks. PN; Želeno območje pri 0,2 bar / 3 psi:  3...16 m3/h / 13...70 gpm vode ali pri 0,5 bar / 7 psi: 4,5...24  m3/h / 20...105 gpm vode  S078927  75281</t>
  </si>
  <si>
    <t>Zapiralni pogon tip 2426 - PN 40; Želeno območje 0,2 bar / 3  psi; Delovna površina 160 cm2 / 24,8 sq. inch; za ventile DN  15...100 / 1/2"....4" (standardni pogon); Pokrovi in notranji deli  Stw22 / St37 / 1.4305 (jeklena izvedba); Membrana EPDM;  Priklop krmilne cevke notranji navoj G 1/4; Reducirni spoj  Ermeto na plus tlačnem priklopu  S003980  75281</t>
  </si>
  <si>
    <t>Elektromotorni pogon tip 5827 - Izvedba 5827-A21; priklop s spojno-prekrivno matico (K); Varnostna funkcija: pogonski  drog ven; tipsko testiran po DIN EN 14597; Hod 12 mm;  Pogonska sila 500 N; Napajalna napetost 230 V; 50 Hz;  3-točkovno krmiljenje; Število končnih stikal 2; Regulacijska hitrost 0,18 mm/s pri 50 Hz ali 0,22 mm/s pri 60 Hz SA-100102642  75281</t>
  </si>
  <si>
    <t xml:space="preserve">Set krmilnik cevi za tip 42-36 - za Tip 42-36 E, maks. 150 °C; za regulacijski ventil tip 2423 DN 50 / NPS 2; s pogonom tip 2426 površina membrane 160 cm2; Plus krmilni vod po risbi  1120-1180, razvrstitev 12, T 3095
 S095261  75281  </t>
  </si>
  <si>
    <t>Dobava in vgradnja toplotnega števca za merjenje porabe toplotne energije. Pred dobavo potrebno pridobiti odobritev upravljalca toplovodnega omrežja KP Velenje. Ustreza kot npr.: Itron CF Echo II, Qn=15,0 m3/h + CF55 dimenzije DN50 prirobnične izvedbe s protiprirobnicami, vsem montažnim in tesnilnim materialom ter tipali in tulkami</t>
  </si>
  <si>
    <t>Potopno temperaturno tipalo tip 5277 Tip 5277-5;Z merilnim elementom 1x Pt 1000;Merilno območje -50...+180 °C;Priklop z 5 m silikonskega kabla; IP65 S036463 72424</t>
  </si>
  <si>
    <t>Potopna tulka MS/Ni TIPALKO-100mm Vgradna dolžina: 100mm Material: niklana medenina (Ni-Ms) Navoj: G1/2" Zev natičnega ključa: SW22 T.max: +600°C Tlačno območje: do 40bar R-20053 72424</t>
  </si>
  <si>
    <t>Izdelava in vgradnja odzračnih lončkov na najvišja mest razvoda v TP, volumna 2l z zapornim ventilom 3/8" in izpustno cevjo dimenzije 3/8" in dolžine do 5 m, s priklopom na obstoječi sifon.</t>
  </si>
  <si>
    <t>27</t>
  </si>
  <si>
    <t>Dobava in vgradnja barometra 0-16 bar s tripotno pipico</t>
  </si>
  <si>
    <t>28</t>
  </si>
  <si>
    <t>Dobava in vgradnja termometra s skalo 0-150stC z varilnim nastavkom</t>
  </si>
  <si>
    <t>29</t>
  </si>
  <si>
    <t>Dobava in vgradnja kombiniranega termo-manometra za območje  0-4bar/0-120°C</t>
  </si>
  <si>
    <t>30</t>
  </si>
  <si>
    <t>Dobava in montaža polnilne-praznilne pipe s pokrovčkom s tesnilmo DN20</t>
  </si>
  <si>
    <t>31</t>
  </si>
  <si>
    <t>Dobava in vgradnja varnostnega termostata kot npr.: GIA TR/STW</t>
  </si>
  <si>
    <t>Dvojni termostat tip 5348 (TR / STW) - Tip 5348-1; Temp območje 0...120 °C / 70...130 °C
S091562 72424</t>
  </si>
  <si>
    <t>Dvojna potopna tulka MS(ponikljana), G1/2'', PN16 Dolžina 150 x (2 x 8)mm. K000685 72424</t>
  </si>
  <si>
    <t>32</t>
  </si>
  <si>
    <t>33</t>
  </si>
  <si>
    <t>34</t>
  </si>
  <si>
    <t>35</t>
  </si>
  <si>
    <t>Dobava, montaža, povezovanje in nastavitve Krmilnika TROVIS 5573-110x za krmiljenje primarnega dela toplotne postaje (dogrevanje in priprava TSV)</t>
  </si>
  <si>
    <t>Priprava tople sanitarne vode (TSV)</t>
  </si>
  <si>
    <t>36</t>
  </si>
  <si>
    <t>Spiralni prenosnik toplote v ležeči izvedbi in razstavljivi varianti. Celotna dolžina je max. 2005 mm. Tip  Trgocomerce PT-S 2/1,65 D ali enakovredno, INOX register, izdelan v skladu z evropsko zakonodajo o tlačni opremi PED 97/23 EC</t>
  </si>
  <si>
    <t>v kompletu s prirobnicami in protiprirobnicami:</t>
  </si>
  <si>
    <r>
      <t>Primarna stran: 100</t>
    </r>
    <r>
      <rPr>
        <sz val="10"/>
        <color indexed="8"/>
        <rFont val="Arial Narrow"/>
        <family val="2"/>
        <charset val="238"/>
      </rPr>
      <t>°/</t>
    </r>
    <r>
      <rPr>
        <sz val="10"/>
        <color rgb="FF000000"/>
        <rFont val="Arial Narrow"/>
        <family val="2"/>
        <charset val="238"/>
      </rPr>
      <t>70° C NP25, DN25</t>
    </r>
  </si>
  <si>
    <t>Sekundarna stran: 70°/50° C NP10</t>
  </si>
  <si>
    <t>Q = 24,5 kW</t>
  </si>
  <si>
    <t>37</t>
  </si>
  <si>
    <t>38</t>
  </si>
  <si>
    <t>39</t>
  </si>
  <si>
    <t>40</t>
  </si>
  <si>
    <t>41</t>
  </si>
  <si>
    <t>42</t>
  </si>
  <si>
    <t>Nepovratlni ventil navojne izvedne dimenzije DN25</t>
  </si>
  <si>
    <t>43</t>
  </si>
  <si>
    <t>44</t>
  </si>
  <si>
    <t>Termometer za območje 0-130stC</t>
  </si>
  <si>
    <t>45</t>
  </si>
  <si>
    <t>46</t>
  </si>
  <si>
    <t>47</t>
  </si>
  <si>
    <t>48</t>
  </si>
  <si>
    <t>Varnostni vzmetni ventil za sanitarno vodo dimenzije DN15</t>
  </si>
  <si>
    <t>49</t>
  </si>
  <si>
    <t>Mehanski prekristalizator za mehčanje vode Hydroflow C45 ali enakovredno</t>
  </si>
  <si>
    <t>50</t>
  </si>
  <si>
    <t>Ročni regulacijski ventil   MS  z indikacijo pretočne količine</t>
  </si>
  <si>
    <t>DN25</t>
  </si>
  <si>
    <t>DN15</t>
  </si>
  <si>
    <t>51</t>
  </si>
  <si>
    <t>Dobava in vgradnja obtočne črpalke iz nerjavnega jekla Grundfos UPS 20-60 N150 z inox holadnci in tesnili</t>
  </si>
  <si>
    <t>52</t>
  </si>
  <si>
    <t>Dobava in vgradnja krogelne pipe navojne izvedbe DN25</t>
  </si>
  <si>
    <t>53</t>
  </si>
  <si>
    <t>54</t>
  </si>
  <si>
    <t>Dobava in vgradnja akumolatorja tople sanitarne vode volumna 1000 l v inox izvedbi z nogami s priključki hladne vode, tople vode dimenzije DN32, obtočne vode priključene na prenosnik 2x DN25, priključek cirukilacije DN25, priključki za tipala, termometre, izpust z ventilom DN15, ter toplotno izolacijo debelin 15 cm (19 mm izolacije iz umetnega kavčuka protikondenčne izvedbe ter 15 cm iz kamene volne s kaširanim aluminijem, zaščitene z Alu oklepu. Upoštevati delavniški načrt za izvedbo s prikazom pozicij priključkov in revizije fi300mm za čiščenje. (Skladno z zelenim javnim naročanjem mora imeti hranilnik tople vode stalno izgubo (v vatih s prostornino zbiralnika V v litrih) S &lt; 5,5 + 3,16 · V0,4, zaradi česar je uvrščen v razred energijske učinkovitosti A+)</t>
  </si>
  <si>
    <t>55</t>
  </si>
  <si>
    <t>Dobava in vgradnja krogelne pipe navojne izvedbe DN32</t>
  </si>
  <si>
    <t>56</t>
  </si>
  <si>
    <t>Čistilni kos DN32</t>
  </si>
  <si>
    <t>57</t>
  </si>
  <si>
    <t>Nepovratni ventil DN32</t>
  </si>
  <si>
    <t>58</t>
  </si>
  <si>
    <t xml:space="preserve">Barometer 0-10 bar z ventilom </t>
  </si>
  <si>
    <t>59</t>
  </si>
  <si>
    <t>60</t>
  </si>
  <si>
    <t>Tipalo zunanje Samson 5527-2, Pt 1000</t>
  </si>
  <si>
    <t>61</t>
  </si>
  <si>
    <t>Tipalo temperaturno EKT 110, Pt1000 Eltratec</t>
  </si>
  <si>
    <t>Dobava in vgradnja varjenega odzračnega lončka volumna 2l, z izpustno cevjo dimenzije DN10, dolžine 4 m in zapornim ventilom dimenzije DN10</t>
  </si>
  <si>
    <t>Števec toplotne energije - ultrazvočni merilnik toplotne energije CF-ECHO-II  Qn = 1.5 m3/h DN20 Prirob. L = 190 mm, MID , THF 50  1,75 m MID - kot Allmess ali enakovredno, EBS DN20  (qn nazivni pretok 1.5 m3/h) - z vgradnim kompletom topl. števca, vključno s temperaturnimi tipali.</t>
  </si>
  <si>
    <t>Dobava, montaža in zagon regulatorja za programsko vodeno termično dezinfekcijo vode in zapis temperatur (NC). 
Regulator se uporablja za optimiranje procesa termične dezinfekcije sistemov cirkulacije sanitarne tople vode z dodatno funkcijo registracije in nadzora nad temperaturami v cirkulaciji sanitarne tople vode. S podatki:
- napajalna napetost 24 V DC 
 - izhodni signal 24 V DC
- interni pomnilnik podatkov (do 1 GB)
- vključno modul za prekrmiljenje
- možnost za preprogramiranje z uporabo mobilnega telefona
- možnost krmiljenja do 20 ventilov
Ustreza: Danfoss CCR2+</t>
  </si>
  <si>
    <t>- ventil MTCV-A z adapterjem za elektrotermični pogon TWA-A</t>
  </si>
  <si>
    <t>- elektrotermični pogon TWA-A/NC 24V</t>
  </si>
  <si>
    <t>- adapter za kabelsko tipalo</t>
  </si>
  <si>
    <t>- kabelsko tipalo ESMB-12</t>
  </si>
  <si>
    <t>npr. Danfoss MTCV modul C + čistilni kos DN15</t>
  </si>
  <si>
    <t>Elektro ožičenje s kablom 4x1,5mm2 v zaščitni samogasni cevi fi16. Povezovanje posameznega termostatskega pogona s krmilnikom CCR 2+. Povezovanje in priklop</t>
  </si>
  <si>
    <t>Razdelilec zbiralec z ogrevalnimi in hladilnimi krogi</t>
  </si>
  <si>
    <t>DN100, PN16</t>
  </si>
  <si>
    <t>Zaporni ventil navoje izvedbe DN50 - 4kos</t>
  </si>
  <si>
    <t>Kalorimeter s tipali in povezavami - 1kos</t>
  </si>
  <si>
    <t>Priključno mesto za tipalo - 1kos</t>
  </si>
  <si>
    <t>Polnilna praznilna pipa DN15 - 2kos</t>
  </si>
  <si>
    <t>Termo manometer s tri potno pipico - 2 kos</t>
  </si>
  <si>
    <t>Zaporni ventil navoje izvedbe DN65 - 4kos</t>
  </si>
  <si>
    <t>Izdelava dobava in montaža celotnega ogrevalnega/hladilno krog - KI, s priključevanjem na razdelilec in zaključevanjem z zapornimi ventili. Upoštevati ves montažni in tesnilni mterial z vsemi fazonskimi kosi in prehodnimi elementi/cevmi</t>
  </si>
  <si>
    <t>Zaporni ventil navoje izvedbe DN100 - 4kos</t>
  </si>
  <si>
    <t>Izdelava dobava in montaža celotnega ogrevalnega kroga - KLET, s priključevanjem na razdelilec in zaključevanjem z zapornimi ventili. Upoštevati ves montažni in tesnilni mterial z vsemi fazonskimi kosi in prehodnimi elementi/cevmi</t>
  </si>
  <si>
    <t>Zaporni ventil navoje izvedbe DN25 - 4kos</t>
  </si>
  <si>
    <t>Izdelava dobava in montaža celotnega ogrevalnega kroga - CELICE, s priključevanjem na razdelilec in zaključevanjem z zapornimi ventili. Upoštevati ves montažni in tesnilni mterial z vsemi fazonskimi kosi in prehodnimi elementi/cevmi</t>
  </si>
  <si>
    <t>Izdelava dobava in montaža celotnega ogrevalnega kroga - Inkubator JUG, s priključevanjem na razdelilec in zaključevanjem z zapornimi ventili. Upoštevati ves montažni in tesnilni mterial z vsemi fazonskimi kosi in prehodnimi elementi/cevmi</t>
  </si>
  <si>
    <t>Izdelava dobava in montaža celotnega ogrevalnega kroga - Inkubator SEVER, s priključevanjem na razdelilec in zaključevanjem z zapornimi ventili. Upoštevati ves montažni in tesnilni mterial z vsemi fazonskimi kosi in prehodnimi elementi/cevmi</t>
  </si>
  <si>
    <t>Zaporni ventil navoje izvedbe DN40 - 4kos</t>
  </si>
  <si>
    <t>Toplotna izolacija vseh elementov, prehodnih kosov ter fitingov s protikondenčno toplotno izolacijo debeline 19mm. Dobaviti izolacijo v ploščah z vsem montažnim materialom.</t>
  </si>
  <si>
    <t>Kabli:
DOVOD EKO: 5x4
NAPAJANJE:
3x1,5 do: vseh črpalk, regulartor CCR2+, regulator TROVIS - toplotna postaja ogrevanje objekta, regulator TROVIS - toplotna postaja ogrevanje STV, do vseh kalorimetrov v strojnici
I/O FUNKCIJE:
2x2x0,8: do vseh temperaturnih tipal, naprav za dvig tlaka
3x2x0,8: do vseh črpalk
4x2x0,8: do vseh toplotnih črpalk in kaskadnega regulatorja toplotnih črpalk
3x0,75: do vseh mešalnih, zapornih in preklopnih ventilov
KOMUNIKACIJA MODBUS RTU: 
linija 1: 2x2x0,8: pošivana regulatorja TROVIS za toplotno postajo in in kaskadni regulator toplotne črpalke
llinija 2: 2x2x0,8: pošivani vsi kalorimetri v toplotni postaji
linija 3: 2x2x0,8: pošivani vsi števci hladne vode, tople vode in cirkulacije po objektu (celica 1,2,3,4,5,6,inkubator J, inkubator S, KI)
linija 4: 2x2x0,8 pošivani vsi kalorimetri vseh podpostaj po objektu (celica 1,2,3,4,5,6)
UTP: do regulatorjev TROVIS za ogrevanje in STV, do CCR2+, do kaskade toplotnih črpalk, do serverja objekta</t>
  </si>
  <si>
    <t>Krmilnik c.PCO Large z vgrajenim displajem 1, 10 UI, 18 DI, 6 AO, 18 DO</t>
  </si>
  <si>
    <t>Sponke CA za pCO5+ &amp; c.pCO Large</t>
  </si>
  <si>
    <t>Razširitveni modul c.pCOe 10 UI, 6 DO</t>
  </si>
  <si>
    <t>Sponke za c.pCO mini in c.pCOe</t>
  </si>
  <si>
    <t>Zunanje temperaturno tipalo Pt1000, IP65</t>
  </si>
  <si>
    <t>Tulka potopna, nerjaveče jeklo, 100mm, G1/2''</t>
  </si>
  <si>
    <t>Tipalo temperature potopno PT1000 l=100mm, fi 6mm, s tulko</t>
  </si>
  <si>
    <t>Tulka potopna, nerjaveče jeklo, 300mm, G1/2''</t>
  </si>
  <si>
    <t>Tipalo temperature potopno PT1000 l=300mm, fi 6mm, s tulko</t>
  </si>
  <si>
    <t>MOXA pretvornik RS485 na TCP/IP (MODBUS) - 2 portni 2 port RS-232/422/485 Modbus TCP to Serial communication gateway</t>
  </si>
  <si>
    <t>MOXA DB9 vmesnik vmesnik za RS-422/485 aplikacije</t>
  </si>
  <si>
    <t>MOXA DK35A DIN kit</t>
  </si>
  <si>
    <t>MOXA ethernet stikalo , 8 port
8-Port Entry-level
Unmanaged Switch, 
8 Fast TP ports, 
-10 to 60°C</t>
  </si>
  <si>
    <t>Pretvornik ADF WEB M-Bus &lt;-&gt; ModBUS TCP
- MBus slave / ModBUS TCP server (slave)
- do 20 naprav</t>
  </si>
  <si>
    <t>Elektro vezalna shema shema izdelana s strani pooblaščenega elektro inženirja (IZS)
- naslovna stran
- moč
- krmilje
- komunikacija
- kosovnica
- izgled
- spisek kablov</t>
  </si>
  <si>
    <t>EKO 2000x1000x400 mm (VxŠxG)
Močnostna in krmilna elektro omara, opleskana z osnovno in končno barvo - prašni nanos, barva RAL 7035:
- ustreza standardu SIST EN 61439-1,2;
- testirana po standardu SIST EN 60439-1;
- v zaščiti IP55;
- primernih dimenzij na predvideno vgrajeno opremo
- vsebuje vso potrebno zaščitno, krmilno in ostalo elektro instalacijsko opremo (komplet s pomožnim elektro instalacijskim in montažnim materialom, ožičenjem, izenačevanjem potencialov, napisnimi nalepkami, ...) glede na strojne tehnološke zahteve, PZI sheme ter vezalnih shem avtomatike;
- elektro instalacijska oprema zagotavlja predpisano funkcionalnost
- vsebuje elemente elektro instalacije za avtomatizacijo:
     - zaščitni in krmilni elementi električnih instalacij (motorska zaščitna stikala, avtomatski inštalacijski odklopniki, releji, tipkala, stikala, signalne lučke, sponke, varovalčne sponke, povezovalni kabli, zbiralke, prenapetostna zaščita, napajalniki, transformatorji, ...)
     - PLC krmilnike
     - izvedba napajanja in krmiljenja močnostnih porabnikov (motorski pogoni, frekvenčni regulatorji, ...)
     - izvedba napajanja in krmiljenja merilno regulacijske opreme (senzorika, regulacijski pogoni, ...)</t>
  </si>
  <si>
    <t>Programiranje krmilnika toplotne postaje
Izdelava programske aplikacijske opreme KGH po zahtevah strojnih PZI shem in elektro vezalnih shem.
- alarmiranje in zgodovina alarmov
- servisne nastavitve pod geslom
- uporabniški meni za vklop naprav, spreminjanje želenih vrednosti in nastavitev urnikov, ter pregled vseh podatkov o sistemu
- servisni meni za testiranje vhodov in izhodov neodvisno od delovanja sistema
- priprava modbus podatkovnih točk
- regulacija kakade toplotnih črpalk preko I/O (vklp/izklop, preklop gr/hl, alarmiranje, defrost)
- spremljanje toplotne črpalke in regulacija temperature preko Modbus protokola (spremljanje temperatur, kompresorja, nastavitev želene temperature ogrevanja ali hlajenja glede na zunanjo temperaturo)
- spremljanje regulatorja daljinskega ogrevanja TROVIS in regulacija temperature preko Modbus protokola (spremljanje temperatur,  nastavitev želene temperature ogrevanja glede na zunanjo temperaturo)
- spremljanje regulatorja daljinskega ogrevanja STV TROVIS in regulacija temperature preko Modbus protokola (spremljanje temperatur,  nastavitev želene temperature ogrevne vode)
- regulacija preklopnih ventilov in zapornih ventilov glede na režim delovanja toplotne postaje (gretje, gretje/hlajenje, hlajenje) 
- regulacija 10x mešalni krog s črpalko (vklop/izklop, alarmiranje), mešalnim ventilom (0..10 V) in pripadajočim temperaturnim tipalom na dovodu veje
- spremljanje naprav za vzdrževanje tlaka</t>
  </si>
  <si>
    <t>Integracija kalorimetrov in vodnih števcev na pretvornik Modbus RTU/TCPIP
- nastavitev komunikacijskih parametrov naprave
- preizkus komunikacije s posamezno napravo
- preikus komuikacije posamezne linije</t>
  </si>
  <si>
    <t>Zagon toplotne postaje
Pregled toplotne postaje
Pregled pravilne montaže in priklopa vseh elementov avtomatike (tlačnih in temperaturnih tipal, črpalk, ventilov, ...)
Testiranje I/O funkcij regulatorja
Nastavitev parametrov in zagon toplotne postaje
OPOMBA: Ob zagonu obvezna prisotnost serviserjev:
- toplotnih črpalk
- regulatorjev daljinskega ogrevanja in STV
- regulatorja MTCV</t>
  </si>
  <si>
    <t>IZDELAVA ZAGONSKEGA ZAPISNIKA
Izdelava zapisnika o zagonu naprav z IQ/OQ testnim protokolom
-1x klimatska naprava</t>
  </si>
  <si>
    <t>Splošni del za vse sklope toplotne postaje</t>
  </si>
  <si>
    <t>Dobava in nadometno vodenje PVC cevi dimenzije fi50 z vsemi fazonskimi kosi ter pritrdilnim in montažnim materialom za odvod vode od varnostnih ventilov</t>
  </si>
  <si>
    <t>Polnjenje in izpiranje vseh sistemov s hladno vodo</t>
  </si>
  <si>
    <t>Tablice in nalepke za označevanje elementov, v trdi obliki, z obstojnim napisom (gravirano ali vtisnjeno), rdeče barve, vključno pritrdilni material, dim. 100x50 mm</t>
  </si>
  <si>
    <t>Dobava in vgradnja tipskega prefabriciranega in certificiranega pritrdilnega in obešalnega materiala za pritrjevanje in obešanje razvodov in opreme kot npr.: NVENT</t>
  </si>
  <si>
    <t>SKUPAJ STROJNICA IN LOKALNE RAZDELILNE POSTAJE</t>
  </si>
  <si>
    <t>S-04</t>
  </si>
  <si>
    <t>Vodovod</t>
  </si>
  <si>
    <t>Pred izvedbo mora izvajalec del dostaviti nadzoru vse tehnične risbe za montažo elementov ponujenega dobavitelja opreme. Izvedbo del in tras na terenu uskladiti med posameznimi izvajalci.</t>
  </si>
  <si>
    <t>V ceni postavk mora ponudnik zajeti vso opremo in materiale za montažo in delovanje ponujene opreme ter predajo za varno uporabo uporabnika.</t>
  </si>
  <si>
    <t>V ponudbi zajeti sanitarno opremo bele barv</t>
  </si>
  <si>
    <t>Pred dobavo sanitarne keramike je potrebno investitorju in arhitektu dostaviti katalog z vzorci! Oprema mora biti določena pred izvedbo grobih inštalacij!</t>
  </si>
  <si>
    <t>Sanitarna oprema</t>
  </si>
  <si>
    <t xml:space="preserve">Dobava in vgradnja opreme za pomivalno koriti:
- armatura z gibljivimo cevmi, kotnimi ventili z rozeto in armaturo kot npr.: DEANTE, NEMEZJA - BEN_A62M, alabaster
- pomivalno korito kot npr.: ALVEUS - Luno 20,1128740 s sifonom kot npr.: Prevex Easy Clean DN40, bel z belim čepom </t>
  </si>
  <si>
    <t>Dobava, vgradnja in montaža pisoarja:
- kovinska podkonstrukacija za obešanje pisoarja z možnostjo višinske nastavitve mest za obešanje pisoarja, odtoka ter izplakovalnika, vključno z odtočnim priključkom, sifonom ter izplakovalnikom
- keramični pisoar sifonom in pritrdilnim materialom kot npt. Urinal Laufen Caprino
- senzor z ventilom in srebrno masko za avtomatsko izplakovanje. Ustreza kot npr.: Geberit - tipka za pisoar Basic senzorska 230V mCh</t>
  </si>
  <si>
    <t>Dobava, vgradnja in montaža stranišča:
- podometna nosilna konstrukcija s kotličkom za dvokoličinsko izpiranje in nosilci za pritrjevanje
- školjka viseča z obročem in pokrovom, kot npr.: Laufen Pro S
- dvokoličinska tipka za izpiranje kot npr.: Geberit Delta50, mat krom, new</t>
  </si>
  <si>
    <t xml:space="preserve">Dobava, vgradnja in montaža umivalnika:
- podometna nosilna konstrukcija z nosilci za pritrjevanje
- keramični umivalnik kot npr.: Hatria Bahia 13 v dim. 60/46,5cm.
- armatura s kotnimi ventili z rozezo in gibljivimo cevmi kot npr. Hansgrohe - Tecturis S Single lever basin mixer 110 CoolStart without waste set MATT WHITE.
- sifon umivalnika DN32 kot npr.: Prevex Easy Clean, bel z belim čepom </t>
  </si>
  <si>
    <t>Dobava in vgradnja opreme za tuš. Tuš je zidan, obložen s keramiko obravnavano v gradbenem delu načrta. Dobava in montaža opreme:
- kanaleta s sifonom in rešetko za tuš kot npr. Alcaplast 650/K
- stenski priključki za tuš
- stenska nadometna armatura z mešalno termostatsko armaturo, nadglavno prho in prho z gibljivo cevjo, kot npr.: Hansgrohe Vernis Blend termostatska armatura za tuš s tuš setom</t>
  </si>
  <si>
    <t>Dobava, vgradnja in montaža opreme za trokadero:
- podometna konstrukcija za trokadero s kotličkom za izpiranje, tipko za izpiranje in priključki za armaturo ter pripadajočimi nosilci za pritrjevanje
- armatura za trokadero, gibljivo cevojo ter prho kot npr.: SBA Pro CITY
- viseči trokadero z mrežo kot npr.: GEBERIT VISEČI TROKADERO S POKLOPNO REŠETKO PUBLICA</t>
  </si>
  <si>
    <t>Stranišče za invalide kot npr.: Atlantis:</t>
  </si>
  <si>
    <t>- školjka, keramična, viseča, dim. po načrtu</t>
  </si>
  <si>
    <t>- podometna nosilna konstrukcijo za suho montažo z dvokoličinskim izplakovalnikom (3/9l)</t>
  </si>
  <si>
    <t>- dvokoličinska tipka za izplakovalnik v srebrni mat izvedb</t>
  </si>
  <si>
    <t>- deska s pokrovom, odbijači, gumi manšeto</t>
  </si>
  <si>
    <t>- dvojno stransko držalo  27x70</t>
  </si>
  <si>
    <t>- pritrdilni in tesnilni material</t>
  </si>
  <si>
    <t>- ščetka za čiščenje WC</t>
  </si>
  <si>
    <t>- držalo za toaletni papir</t>
  </si>
  <si>
    <t>Umivalnik za invalide kot npr. Atlantis:</t>
  </si>
  <si>
    <t>- umivalnik, keramični, dim. 67x60</t>
  </si>
  <si>
    <t>- podometna nosilna konstrukcija za obešanje umivalnika</t>
  </si>
  <si>
    <t>- enoročna mešalna baterija z dolgo ročko z ventiloma in gibljivimi cevmi</t>
  </si>
  <si>
    <t>- kromiran sifon z rozeto</t>
  </si>
  <si>
    <t>- odlagalna polica 60cm</t>
  </si>
  <si>
    <t>- ogledalo na nagib 60cm</t>
  </si>
  <si>
    <t>- ročaj ob umivalniku</t>
  </si>
  <si>
    <t>Varnostni tuš z ventilom in potezno ročico za aktiviranje za laboratorjie z mešalnim ventilom za pripravo pode na trošilu. Ustreza kot npr.: Planteh premiumline</t>
  </si>
  <si>
    <t>Dobava in vgradnja varnostnega tuša za oči. Montaža ob umivalnik. Ustreza kot npr.: ClassicLine ročni tuš za oči z eno razpršilno glava, namestitev na steno ali mizo oz. pomivalno korito/umivalnik</t>
  </si>
  <si>
    <t>Dobava in montaža priključne armature za hladno vodo kot npr.: Paffoni DA211CR 241534</t>
  </si>
  <si>
    <t>Razvodi in oprema</t>
  </si>
  <si>
    <t>Dobava in vgradnja notranjega euro hidranta DN25 z omaro za nadometno izvedbo z opremo, s poltogo gumijasto cevjo min DN19 na kolutu dolžine 30 m ter ročnikom, ventilom ter priklopom na vodovodno inštalacijo. Preizkus, meritve ter pregled opreme s poročilom ter označevanjem. Namestitev hidrantov, skladno z načrtom požarne varnosti.</t>
  </si>
  <si>
    <t>Dobava in vgradnja podometne omarice z opremo za cirkulacije po detajlu iz načrta z vsem montažnim, prehodnim in tesnilnim materialom:
- kovinska podometna omarica dimenzije 30x30x11cm
- zaporni ventil DN15 s holandcom
- čistilni kos z magnetom DN15
- nepovratni ventil DN15
- (MTCV ventil zajet v popisu strojnice)</t>
  </si>
  <si>
    <t>Dobava in vgradnja podometne ali nadometne omarice dimenzije 60x60x10 cm za vgradnjo odštevalnih vodomerov</t>
  </si>
  <si>
    <t xml:space="preserve">Hladna voda </t>
  </si>
  <si>
    <t xml:space="preserve">Topla voda </t>
  </si>
  <si>
    <t>Cirkulacija</t>
  </si>
  <si>
    <t>Dobava in vgradnja sekcijskih zapornih ventilov z izpustom navojne izvedbe za vodovodni razvod nameščen pod stropom kleti z vsem montažnim in tesnilnim materialom</t>
  </si>
  <si>
    <t>DN50</t>
  </si>
  <si>
    <t>DN40</t>
  </si>
  <si>
    <t>DN32</t>
  </si>
  <si>
    <t>DN20</t>
  </si>
  <si>
    <t>Dobava in vgradnja cevi za spajanje po sistemu press iz nerjavnega inox jekla, z vsemi fitingi, pritrdilnim, obešalnim in tesnilnim materialom za hladno sanitarno vodo. Upoštevati izdelavo vseh prebojev in utorov, namestitev izolacije iz sintetičnega kavčuka in zaščito izolacije z Alu oklepom. Vidno vodeno pod stropom kleti.</t>
  </si>
  <si>
    <t>54,0x1,5 + TI40mm</t>
  </si>
  <si>
    <t>Dobava in vgradnja cevi za spajanje po sistemu press iz nerjavnega inox jekla, z vsemi fitingi, pritrdilnim, obešalnim in tesnilnim materialom za toplo sanitarno vodo. Upoštevati izdelavo vseh prebojev in utorov, namestitev izolacije iz sintetičnega kavčuka in zaščito izolacije z Alu oklepom. Vidno vodeno pod stropom kleti.</t>
  </si>
  <si>
    <t>42,0x1,5 + TI40mm</t>
  </si>
  <si>
    <t>Dobava in vgradnja cevi za spajanje po sistemu press iz nerjavnega inox jekla, z vsemi fitingi, pritrdilnim, obešalnim in tesnilnim materialom za cirkulacijsko sanitarno vodo. Upoštevati izdelavo vseh prebojev in utorov, namestitev izolacije iz sintetičnega kavčuka in zaščito izolacije z Alu oklepom. Vidno vodeno pod stropom kleti.</t>
  </si>
  <si>
    <t>28,0x1,2 + TI32mm</t>
  </si>
  <si>
    <t>22,0x1,2 + TI25mm</t>
  </si>
  <si>
    <t>35,0x1,5 + TI32mm</t>
  </si>
  <si>
    <t>28,0x1,2 + TI25mm</t>
  </si>
  <si>
    <t>15,0x1,0 + TI19mm</t>
  </si>
  <si>
    <t>Dobava in vgradnja podometne omarice dimenzije 30x30x11 z vgradnjo 2x zaporni ventil z izpustom za letno kuhinjo</t>
  </si>
  <si>
    <t>Dobava in vgradnja cevi za spajanje po sistemu press iz nerjavnega inox jekla, z vsemi fitingi, pritrdilnim, obešalnim in tesnilnim materialom za sanitarno vodo. Upoštevati izdelavo vseh prebojev in utorov, namestitev izolacije iz sintetičnega kavčuka. Vodeno nadometno</t>
  </si>
  <si>
    <t>35,0x1,5 + TI19mm</t>
  </si>
  <si>
    <t>28,0x1,2 + TI13mm</t>
  </si>
  <si>
    <t>15,0x1,0 + TI13mm</t>
  </si>
  <si>
    <t>42,0x1,5 + TI19mm</t>
  </si>
  <si>
    <t>Predizolirana večplastna cev za sanitarno vodo komplet s fazonskimi kosi, z izdelavo potrebnih prebojev in utorov ter vsem tesnilnim materialom.</t>
  </si>
  <si>
    <t>fi 25x2,5 + TI 9 mm</t>
  </si>
  <si>
    <t>fi 20x2,25 + TI 9 mm</t>
  </si>
  <si>
    <t>fi 16x2,0 + TI 9 mm</t>
  </si>
  <si>
    <t>fi 32x3,0 + TI 13 mm</t>
  </si>
  <si>
    <t>Dobava in vgradnja zapornega ventils dimenzije DN25 z vsem montažnim in tesnilnim materialom</t>
  </si>
  <si>
    <t>Dobava in vgradnja opreme za biorafinerijo - priprava laboratorijske vode</t>
  </si>
  <si>
    <t>Avtomatski samočistilni filter za mehansko čiščenje delcev v vodi, z avtomatsko elektronsko kontrolno enoto za proženje pranja filtra preko časovnega intervala, filterni vložek iz nerjavnega jekla Aisi 316
Tehnični podatki:
Pretok (Δp 0,2 bar) 6 m3/h
Pretok (Δp 0,5 bar) 10,8 m3/h
Stopnja filtracije 89 μm
Priključki DN 25 - navojni
Delovna temperatura 60 oC
Maksimalni dopustni tlak 16 bar
Ustreza kot npr. MAK CMC tip EASY A1'' ali ustrezno drugo</t>
  </si>
  <si>
    <t>Krogelna pipa, z navojnimi priključki, primerna za sanitarno pitno vodo, PN10, skupaj s tesnilnim materialom DN25</t>
  </si>
  <si>
    <t>Sistemski cevni ločevalnik, skladen z EN 1717:2000, skupaj s navojnimi priključki s holandcem in tesnilnim materialom - tip BA. DN25</t>
  </si>
  <si>
    <t>kps</t>
  </si>
  <si>
    <t>Varnostni ventil za STV, po DIN1988, vključno z odvodnim lijakom in odvodno cevjo DN50 DN15, za nadtlak odpiranja psv=6,0 bar</t>
  </si>
  <si>
    <t>Avtomatska dvojna ionska mehčalna naprava v sestavi in s tehničnimi karakteristikami:
- elektro mehanskim krmilnikom
- večpotnim ventilom z dvema distributorjema
- tlačno posodo iz armiranega polietilena (2x)
- solnim ventilom
- solnikom
- smolo močno kislega ionskega izmenjevalca
- svečnim zaščitnim filtrom
- tabletirano soljo: 25 kg
Dimenzije naprave 1600x700x1500 mm
Volumen ionske smole 2 x 25 l
Volumen tlačne posode 2 x 33,6 l
Volumen solnika 100 l
Poraba tabletirane soli 3,75 - 6 kg/reg
Pretok 0,1 - 1,2 m3/h
Kapaciteta 13,8 - 15,6 mol/reg
Priključki vstop/izstop 20 DN
Delovni tlak 2,5 - 6 bar
Delovna temperatura do 40 oC
El. priključek 220/50 V/Hz
Ustreza MAK CMC tip MINOM 1DF ali ustrezno drugo</t>
  </si>
  <si>
    <t>Filter z aktivnim ogljem, z navojnimi priključki s holandcem, PN6,  skupaj s tesnilnim materialom DN20</t>
  </si>
  <si>
    <t>Sistem reverzne osmoze s predfiltracijo za potrebe priprave laboratorijske vode v sestavi in s tehničnimi karakteristikami:
- svečnim filtrom, filterni vložki 5 μm
- vstopnim magnetnim ventilom
- vstopnim zaščitnim tlačnim stikalom
- spiralno navitimi RO moduli v tlačnem ohišju
- internimi cevnimi povezavami
- merilcema trenutnega pretoka dobitka in koncentrata
- manometri za kontrolo tlaka vode na vstopu in izstopu koncentrata
- merilcem prevodnosti dobitka
- mikroprocesorsko krmilno enoto
- vzorčevalno pipico
- internimi cevnimi povezavami
- nosilno konstrukcijo iz nerjavnega jekla
Dimenzije naprave 500x1500x500 mm
Pretok dobitka 160 l/h
Izkoristek naprave 50 - 70 %
Zadržani topljenec min. 98 %
Priključki vstop/izstop 15 DN
Vstopni tlak min. 1,5 bar
Delovni tlak 15 bar
Delovna temperatura 10 - 35 0C
El. priključek 400/50/0,55 V/Hz/kW
Ustreza MAK CMC tip MINIRO16 ali ustrezno drugo</t>
  </si>
  <si>
    <t>Rezervoar deionizirane vode, kompletno s armaturami in črpalčnim sklopom ter potrebnimi elektro krmilnimi napravami in senzorji v sestavi in s tehničnimi karakteristikami</t>
  </si>
  <si>
    <t>- rezervoarjem iz PE</t>
  </si>
  <si>
    <t>- nivojskimi stikali: min/maks, za zaščito črpalke in signalizacijo preliva</t>
  </si>
  <si>
    <t>- pripadajočo PVC armaturo</t>
  </si>
  <si>
    <t>- varnostnim prelivom</t>
  </si>
  <si>
    <t>- kontrolnim manometrom</t>
  </si>
  <si>
    <t>- prelivnim ventilom</t>
  </si>
  <si>
    <t>- centrifugalno črpalko CM 1-5 iz nerjavnega jekla s frekvenčnim pogonom in tlačno sondo</t>
  </si>
  <si>
    <t>Dimenzije rezervoarja 1050x1560 mm</t>
  </si>
  <si>
    <t>Volumen rezervoarja 1000 l</t>
  </si>
  <si>
    <t>Nominalni pretok 1 m3/h</t>
  </si>
  <si>
    <t>Nominalni tlak 2,5 bar</t>
  </si>
  <si>
    <t>Priključki 25 DN</t>
  </si>
  <si>
    <t>El. priključek 400/50/480 V/Hz/kW</t>
  </si>
  <si>
    <t>Ustreza MAK CMC tip RDI 10-C1 ali ustrezno drugo</t>
  </si>
  <si>
    <t>Patronski ionski mehčalec vode, za zaključno obdelavo predhodno že demineralizirane vode (za vgradnjo v krožni vod demineralizirane vode).</t>
  </si>
  <si>
    <t>- tlačno posodo iz armiranega polietilena</t>
  </si>
  <si>
    <t>- distributorjem</t>
  </si>
  <si>
    <t>- smolo močno kislega ionskega izmenjevalca</t>
  </si>
  <si>
    <t>- priključno gibljivo cevjo (2x)</t>
  </si>
  <si>
    <t>- vodomerom DN20</t>
  </si>
  <si>
    <t>- indikatorjem mejne elektroprevodnosti 1,5 - 200 ųS/cm</t>
  </si>
  <si>
    <t>Dimenzije naprave 232x1074 mm</t>
  </si>
  <si>
    <t>Volumen ionske smole 30 l</t>
  </si>
  <si>
    <t>Volumen tlačne posode 38 l</t>
  </si>
  <si>
    <t>Pretok do 0,9 m3/h</t>
  </si>
  <si>
    <t>Kapaciteta (do prev. 10 ųS/cm) 3600 l</t>
  </si>
  <si>
    <t>Priključki vstop/izstop 20 DN</t>
  </si>
  <si>
    <t>Delovni tlak 10 bar</t>
  </si>
  <si>
    <t>Delovna temperatura do 40 oC</t>
  </si>
  <si>
    <t>Ustreza MAK CMC tip MINDEM 3 ali ustrezno drugo</t>
  </si>
  <si>
    <t>UV dezinfekcijska naprava (reaktor), primerna za dezinfekcijo krožnega voda demineralizirane vode</t>
  </si>
  <si>
    <t>- reaktorjem: material 1.4404, elektropoliran</t>
  </si>
  <si>
    <t>- nizkotlačnim UV sevalom v zaščitni cevi iz kremenčevega stekla</t>
  </si>
  <si>
    <t>- mehkim zagonom delovanja sevala</t>
  </si>
  <si>
    <t>- signalizacijo za zamenjavo sevala</t>
  </si>
  <si>
    <t>- signalizacijo napak delovanja</t>
  </si>
  <si>
    <t>- upravljalno enoto</t>
  </si>
  <si>
    <t>Dimenzije naprave 168x200x66 mm</t>
  </si>
  <si>
    <t>Priključki 3/4 ”</t>
  </si>
  <si>
    <t>Obratovalni tlak 10 PN</t>
  </si>
  <si>
    <t>UV doza 400 J/m2</t>
  </si>
  <si>
    <t>Hidravlićna kapaciteta 1,69 m3/h</t>
  </si>
  <si>
    <t>Temperatura vode 0 - 35 oC</t>
  </si>
  <si>
    <t>Temperatura okolice maks. 35 oC</t>
  </si>
  <si>
    <t>Zaščita reaktor/upravlj.enota 65/54 IP</t>
  </si>
  <si>
    <t>Življenska doba svetil 8760 h</t>
  </si>
  <si>
    <t>El. priključek 220/50/85 V/Hz/W</t>
  </si>
  <si>
    <t>Ustreza MAK CMC tip AQUADA 2 PROXIMA ali ustrezno drugo</t>
  </si>
  <si>
    <t>Odtočni lijak brez sifona, skupaj z odtočnimi cevmi fi75 do 110 do talnih priključkov in odtočnimi cevmi do elementov.</t>
  </si>
  <si>
    <t>Termometer na vzmet v okroglem ohišju f63mm, za merilno območje 0…60°C.</t>
  </si>
  <si>
    <t xml:space="preserve">Manometer na vzmet v okroglem ohišju f100mm, za merilno območje 0...10bar , skupaj z zaporno pipico. </t>
  </si>
  <si>
    <t>Predizolirana difuzijsko tesna večplastna cev (sestavljena iz: PE-RT - vezni sloj - vzdolžno prekrivno varjen aluminij - vezni sloj - PE-RT), za temperature do 80oC, kratkotrajno do 95oC, PN10, v kolutu skupaj s fitingi in parozaporno izolacijo debeline 19mm.</t>
  </si>
  <si>
    <t>32 x 3,2</t>
  </si>
  <si>
    <t>Cevni razvod demineralizirane vode, elementi odporni na vodo pH 5,5, prevodnost vode 3-5µS/cm:</t>
  </si>
  <si>
    <t>PVC krogelna pipa primerna za sisteme demi. vode, PN10.</t>
  </si>
  <si>
    <t>PVC protipovratni ventil primeren za sisteme demi. vode, PN10.</t>
  </si>
  <si>
    <t>Ustreza: FIP INSIDE, Mesec d.o.o. ali ustrezno drugo</t>
  </si>
  <si>
    <t>Toplotna izolacija za razvode hladne sanitarne vode, izolacija samougasljiva, parozaporna, koeficient parozapornosti m=3000, iz umetnega kavčuka z zaprto celično strukturo, za temperaturo do 105°C, l=0.037 pri 10°C, v obliki cevakov, debelina izolacije 9mm, skupaj z lepilom in lepilnimi trakovi za naslednje premere cevi:</t>
  </si>
  <si>
    <t>Pritrdilni material za obešanje in pritrjevanje cevi, sestavljen iz jeklenih profilov in obešal, Ustreza SIKLA ali ustrezno drugo.</t>
  </si>
  <si>
    <t>Tipski opozorilni znak "VODA NI PITNA" pritrjen pri vzorčnih pipah in izpustih</t>
  </si>
  <si>
    <t>Splošna dela:</t>
  </si>
  <si>
    <t>- pripravljalna in zaključna dela</t>
  </si>
  <si>
    <t>- transportni in drugi manipulativni stroški</t>
  </si>
  <si>
    <t>- polnjenje in odzračevanje sistema</t>
  </si>
  <si>
    <t xml:space="preserve">- hladni zagon, ureguliranje sistema, meritve, poročila o zagonu  </t>
  </si>
  <si>
    <t>- navodila, zidna shema ter šolanje uporabnika</t>
  </si>
  <si>
    <t>SKUPAJ VODOVOD</t>
  </si>
  <si>
    <t>S-05</t>
  </si>
  <si>
    <t>Kanalizacija</t>
  </si>
  <si>
    <t>Dobava in vgradnja niskošnih natičnih kanalizacijskih cevi kot npr Geberit  Silent-Pro z vsemi fazonskimi kosi z izdelavo talnih in stenskih prebojev in utorov ter vsem pritrdilnim materialom. Vidno vodene razvode podpreti pogosteje (na ca. 50 cm) za preprečevanje povešanja.</t>
  </si>
  <si>
    <t>fi50</t>
  </si>
  <si>
    <t>fi90</t>
  </si>
  <si>
    <t>fi110</t>
  </si>
  <si>
    <t>Dobava in vgradnja toplotne izolacije debeline 5 mm za kanalizacijske PVC razvode vodene v stenah za preprečevanje prenosa hrupa na konstrukcijo. Ustreza kot npr. Tubolit.</t>
  </si>
  <si>
    <t>Dobava in vgradnja PVC cevi za odvod kondenza z AC izolacijo debeline 5 mm  od  konvektorjev z vsemi fazonskimi kosi z izdelavo talnih in stenskih utorov in prebojev ter vsem pritrdilnim materialom.</t>
  </si>
  <si>
    <t>fi32</t>
  </si>
  <si>
    <t>Dobava in vgradnja podometnega cevnega prezračevalnika z delovanjem na podtlak v kanalizacijskih sistemih. Ustreza kot. npr.: HL905 s PVC belim pokrovom za vijačenje</t>
  </si>
  <si>
    <t>Sistem za prečrpavanje tehnološke vode</t>
  </si>
  <si>
    <t>Dobava in vgradnja potopne črpalke s plovcem. Ustreza kot npr.: Pedrollo RXm 2 - GM, 48TXPG12A1, dobavitelja VIP Tehnika. Ena se dobavi kot rezerva</t>
  </si>
  <si>
    <t>Dobava in montaža vidno vodenih cevi za spajanje po sistemu press iz nerjavnega inox jekla, z vsemi fitingi, pritrdilnim, obešalnim in tesnilnim materialom za prečrpavanje tehnološke vode. Upoštevati izdelavo vseh prebojev.</t>
  </si>
  <si>
    <t>54,0x1,5</t>
  </si>
  <si>
    <t>Izdelava krmilnega sistema za prečrpavanje tehnološke vode</t>
  </si>
  <si>
    <t>Touch panel pGDX 4.3" nadometni RUNTIME verzija, 1xRS485, 1xETH</t>
  </si>
  <si>
    <t>Okrasni okvirček za pGDX 4.3", bele barve z luknjami za °C/%rH</t>
  </si>
  <si>
    <t>Krmilnik c.PCO Mini z vgrajenim displajem 1, 10 UI, 6 DO</t>
  </si>
  <si>
    <t>MOXA ethernet stikalo, 5 port</t>
  </si>
  <si>
    <t>Loputa DN50,  PN 6 / 10 / 16, ps 1600 kPa, Kvs 30 m³/h, Kvmax 100 m³/h, temperatura tekočine -10...120°C, s pogonom: 20Nm, AC/DC 24 V, Open/close, 3-point, 90 s, IP54, F05</t>
  </si>
  <si>
    <t>Končno stikalo enopoložajno zaprto/odprto</t>
  </si>
  <si>
    <t>Elektro vezalna shema shema izdelana s strani pooblaščenega elektro inženirja (IZS)</t>
  </si>
  <si>
    <t>EKO 600x400x300 (vxšxg)</t>
  </si>
  <si>
    <t>Močnostna in krmilna elektro omara, opleskana z osnovno in končno barvo - prašni nanos, barva RAL 7035:
- ustreza standardu SIST EN 61439-1,2;
- testirana po standardu SIST EN 60439-1;
- v zaščiti IP55;
- primernih dimenzij na predvideno vgrajeno opremo
- vsebuje vso potrebno zaščitno, krmilno in ostalo elektro instalacijsko opremo (komplet s pomožnim elektro instalacijskim in montažnim materialom, ožičenjem, izenačevanjem potencialov, napisnimi nalepkami, ...) glede na strojne tehnološke zahteve, PZI sheme ter vezalnih shem avtomatike;
- elektro instalacijska oprema zagotavlja predpisano funkcionalnost
- vsebuje elemente elektro instalacije za avtomatizacijo:
     - zaščitni in krmilni elementi električnih instalacij (motorska zaščitna stikala, avtomatski inštalacijski odklopniki, releji, tipkala, stikala, signalne lučke, sponke, varovalčne sponke, povezovalni kabli, zbiralke, prenapetostna zaščita, napajalniki, transformatorji, ...)
     - PLC krmilnike
     - izvedba napajanja in krmiljenja močnostnih porabnikov (motorski pogoni, frekvenčni regulatorji, ...)
     - izvedba napajanja in krmiljenja merilno regulacijske opreme (senzorika, regulacijski pogoni, ...)</t>
  </si>
  <si>
    <t>Programiranje regulatorja precrpalisca</t>
  </si>
  <si>
    <t>Izdelava programske aplikacijske opreme KGH po zahtevah strojnih PZI shem in elektro vezalnih shem.
- alarmiranje in zgodovina alarmov
- servisne nastavitve pod geslom
- uporabniški meni za vklop naprav, spreminjanje želenih parametrovv, ter pregled vseh podatkov o sistemu
- servisni meni za testiranje vhodov in izhodov neodvisno od delovanja sistema
- priprava modbus podatkovnih točk
- programiranje procesa prečrpavanja tehnološke vode
1. prečrpavanje  iz jaška v rezervoar
2. prečrpavanje v javno kanalizacijo 
3. prečrpavanje v IBC posode
4. ročni vklop črpalke
- varnostno zapiranje loput glede na stanje plovnih stikal
- spremljanje stanja zaprtosti loput preko končnega stikala</t>
  </si>
  <si>
    <t>Programiranje ekrana na dotik</t>
  </si>
  <si>
    <t>Pprogramiranje TOUCH PANELA in izdelava aplikacije:
- grafični prikaz prečrpališča
- nastavitve za uporabnika (izbor prečrpavanja/ročni režim črpalke)
- zgodovina alarmov</t>
  </si>
  <si>
    <t>Zagon precrpalisca</t>
  </si>
  <si>
    <t>Pregled prečrpaliošča in pravilne montaže.
Pregled pravilne montaže in priklopa vseh elementov avtomatike.
Testiranje I/O funkcij regulatorjaa
Nastavitev parametrov in zagon klimatske naprave</t>
  </si>
  <si>
    <t>IZDELAVA ZAGONSKEGA ZAPISNIKA</t>
  </si>
  <si>
    <t>Izdelava zapisnika o zagonu naprav z IQ/OQ testnim protokolom
-1x klimatska naprava</t>
  </si>
  <si>
    <t>Primopredajna dokumentacija</t>
  </si>
  <si>
    <t>Podučitev vzdrževalnega osebja</t>
  </si>
  <si>
    <t>SKUPAJ KANALIZACIJA</t>
  </si>
  <si>
    <t>S-06</t>
  </si>
  <si>
    <t>Ogrevanje in hlajenje</t>
  </si>
  <si>
    <t>Razvodi strojnica/lokalne toplotne postaje</t>
  </si>
  <si>
    <t>Inkubator JUG</t>
  </si>
  <si>
    <t>76,0x2,0 + TI25mm (KN+kon)</t>
  </si>
  <si>
    <t>54,0x1,5 + TI25mm - konvektorji</t>
  </si>
  <si>
    <t>42,0x1,5 + TI25mm - klimat (notri)</t>
  </si>
  <si>
    <t>42,0x1,5 + TI25mm + 30 mm mineralna volna + Alu oklep (klimat streha)</t>
  </si>
  <si>
    <t>Inkubator SEVER</t>
  </si>
  <si>
    <t>54,0x1,5 + TI32mm + Alu oklep - klet - (KN+kon)</t>
  </si>
  <si>
    <t>54,0x1,5 + TI25mm - vertikalno  (KN+kon)</t>
  </si>
  <si>
    <t>28,0x1,2 + TI19mm</t>
  </si>
  <si>
    <t>28,0x1,2 + TI19mm + 30 mm mineralna volna + Alu oklep (klimat streha)</t>
  </si>
  <si>
    <t>CELICE</t>
  </si>
  <si>
    <t>42,0x1,5 + TI25mm + Alu oklep - klet - (KN+kon)</t>
  </si>
  <si>
    <t>35,0x1,5 + TI25mm + Alu oklep - klet - (KN+kon)</t>
  </si>
  <si>
    <t>28,0x1,2 + TI19mm + Alu oklep - klet - (KN+kon)</t>
  </si>
  <si>
    <t>101,6x2,0 + TI50mm + Alu oklep - klet - (KN+kon)</t>
  </si>
  <si>
    <t>101,6x2,0 + TI32mm + KN vertikala - not</t>
  </si>
  <si>
    <t>101,6x2,0 + TI19mm + 50 mm mineralna volna + Alu oklep (klimat streha)</t>
  </si>
  <si>
    <t>88,9x2,0 + TI19mm + 50 mm mineralna volna + Alu oklep (klimat streha)</t>
  </si>
  <si>
    <t>76,0x2,0+ TI19mm + 50 mm mineralna volna + Alu oklep (klimat streha)</t>
  </si>
  <si>
    <t>Konvektorji JUG</t>
  </si>
  <si>
    <t>fi 63x6,0 + TI 19 mm</t>
  </si>
  <si>
    <t>fi 50x4,5 + TI 19 mm</t>
  </si>
  <si>
    <t>fi 40x4,0 + TI 19 mm</t>
  </si>
  <si>
    <t>fi 25x2,5 + TI 13 mm</t>
  </si>
  <si>
    <t>fi 20x2,25 + TI 13 mm</t>
  </si>
  <si>
    <t>Konvektorji SEVER</t>
  </si>
  <si>
    <t>Vključno z:</t>
  </si>
  <si>
    <t>- ohišje z masko, standardna bela barva po RAL 9002</t>
  </si>
  <si>
    <t>- za večnamesnski prostor dobaviti črne maske (6 kos)</t>
  </si>
  <si>
    <t>- rebraste tuljave z visoko učinkovitostjo in nizkimi padci tlaka</t>
  </si>
  <si>
    <t>- Notranja izolacija iz zaprto celične strukture za zmanjšanje toplotne disperzije in akustičnih emisij.</t>
  </si>
  <si>
    <t>- Samodejno premikanje loput.</t>
  </si>
  <si>
    <t>- stenski upravljalec (termostat) z čično povezavo.</t>
  </si>
  <si>
    <t xml:space="preserve">- konvektor ima posebej pripravljene konatakte za izklop v primeru odprtih oken </t>
  </si>
  <si>
    <t>- sklop tripotnega ventila s pogonom</t>
  </si>
  <si>
    <t>- 2x zaporni ventil DN20</t>
  </si>
  <si>
    <t>- 1x balansirni ventil DN15</t>
  </si>
  <si>
    <t>TEHNIČNI PODATKI:</t>
  </si>
  <si>
    <t xml:space="preserve">- moč hlajenja 2,98 kW (zrak 27°C, voda 7°C/12°C, maks.hitrost ventilatorja) </t>
  </si>
  <si>
    <t>- moč gretja 2,61 kW (zrak 20°C, voda 50°C, maks.hitrost ventilatorja)</t>
  </si>
  <si>
    <t>- pretoka zraka m3/h (V/S/N) 535/429/322</t>
  </si>
  <si>
    <t>- raven zvočnega tlaka dB(A) (V/S/N) 39/33/27</t>
  </si>
  <si>
    <t>- nazivni tok (A) 0.2</t>
  </si>
  <si>
    <t>KLET</t>
  </si>
  <si>
    <t>DN32, fi35x1,5 + TI AC 13mm</t>
  </si>
  <si>
    <t>DN25, fi28x1,2 + TI AC 13mm</t>
  </si>
  <si>
    <t>DN20, fi22x1,2 + TI AC 9mm</t>
  </si>
  <si>
    <t>DN15, fi18x1,2 + TI AC 9mm</t>
  </si>
  <si>
    <t>DN10, fi15x1,2</t>
  </si>
  <si>
    <t>DN50, fi54x1,5 + TI AC 32mm + Alu - hodnik klet</t>
  </si>
  <si>
    <t>DN32, fi35x1,5 + TI AC 25mm + Alu - hodnik klet</t>
  </si>
  <si>
    <t>DN25, fi28x1,2 + TI AC 25mm + Alu - hodnik klet</t>
  </si>
  <si>
    <t>DN25, fi28x1,2 + TI AC 13mm - prostor</t>
  </si>
  <si>
    <t>DN20, fi22x1,2 + TI AC 9mm - prostor</t>
  </si>
  <si>
    <t>DN15, fi18x1,2 + TI AC 9mm - prostor</t>
  </si>
  <si>
    <t>DN10, fi15x1,2 + TI AC 9mm - prostor</t>
  </si>
  <si>
    <t>DN10, fi15x1,2 - prostor</t>
  </si>
  <si>
    <t>JUG</t>
  </si>
  <si>
    <t>DN50, fi54x1,5 + TI AC 32mm - vertikalni vod</t>
  </si>
  <si>
    <t>SEVER</t>
  </si>
  <si>
    <t>DN40, fi42x1,5 + TI AC 32mm + Alu - hodnik klet</t>
  </si>
  <si>
    <t>DN40, fi42x1,5 + TI AC 32mm - vertikalni vod</t>
  </si>
  <si>
    <t>76,0x2,0 + 50 mm mineralna volna + Alu oklep - hodnik klet</t>
  </si>
  <si>
    <t>76,0x2,0 + TI AC 32mm - prostor</t>
  </si>
  <si>
    <t>Predizolirana večplastna cev za talno ogrevanje komplet s fazonskimi kosi, z izdelavo potrebnih prebojev in utorov ter vsem tesnilnim materialom. Pretežno vodeno v tlaku</t>
  </si>
  <si>
    <t>Dobava in vgradnja kompaktnih ploščatih radiatorjev iz jeklene pločevine debeline 1,25 mm po DIN1541 (kot npr. proizvod VOGEL &amp; NOOT tip K, KORADO,..), s stranskima priključkoma, za dvocevni sistem ogrevanja, končno belo barvani, zaporni čepi, odzračni čepi, reducirni komadi, stranski in zgornji pokrovi, tesnila, pomožni in pritrdilni material za montažo ter priklopom na cevni razvod ter stenske konzole. Priključevanje na razvod preko vklučno termostatskega ravnega/kotnega ventila s prednastavitvijo kot npr.: Danfoss RA-N 15, spodnjega zapirala ravnega/kotnega kot npr.: Danfoss RLV-S 15 ter termostatske glave za javne prostore kot npr. Danfos RA 2920.</t>
  </si>
  <si>
    <t>22K/900/920</t>
  </si>
  <si>
    <t>21K-S/900/400</t>
  </si>
  <si>
    <t>22K/900/520</t>
  </si>
  <si>
    <t>11K/600/400</t>
  </si>
  <si>
    <t>21K-S/600/400</t>
  </si>
  <si>
    <t>22K/900/720</t>
  </si>
  <si>
    <t>11K/900/400</t>
  </si>
  <si>
    <t>21K-S/900/520</t>
  </si>
  <si>
    <t>Dobava in vgradnja kovinske omarica za vgradnjo razdelilnika razvodov talnega ogrevanja ter krmilnika sobne temperature kot npr.: Uponor.</t>
  </si>
  <si>
    <t xml:space="preserve">Podometna omarica IW 550x730x110mm </t>
  </si>
  <si>
    <t xml:space="preserve">Podometna omarica IW 700x730x110mm </t>
  </si>
  <si>
    <t xml:space="preserve">Podometna omarica IW 850x730x110mm </t>
  </si>
  <si>
    <t xml:space="preserve">Podometna omarica IW 1000x730x110mm </t>
  </si>
  <si>
    <t xml:space="preserve">Podometna omarica IW 1150x730x110mm </t>
  </si>
  <si>
    <r>
      <t xml:space="preserve">Razdelilec, izdelan iz steklenimi vlakni ojačanega poliamida, priklop z desne ali leve strani G1 s pomočjo ploščatega tesnjenja, dovodni del z merilci pretoka za nastavljanje in zapiranje, povratni del z ventili in ročko, pripravljeno za termopogone št. 1087778 (24V) in št. 1087763 (230V), z integrirano polnilno-izpustno pipo in odzračevalnim ventilom na dovodu in povratku, s 3/4“ eurokonus priključkom za priklop zank, razmak med odcepi 50 mm, razmak med dovodom in povratkom 225 mm.
maks. tlak: 6 bar
maks. temperatura: 60°C
material: s steklenimi vlakni ojačan poliamid
Uponor Vario PLUS izolacijski set 
Izolacija za razdelilec
- debelina izolacije 19mm, 0,038 W/mK
- dolžina 66mm
- požarna klasifikacija BLs3do (EN 13501-1)
</t>
    </r>
    <r>
      <rPr>
        <b/>
        <sz val="10"/>
        <rFont val="Arial Narrow"/>
        <family val="2"/>
        <charset val="238"/>
      </rPr>
      <t>Opomba: Razdelilec se montira v omari nizko, da se lahko nad razdelilcem vgradi krmilni modul. Potrebna prosta višina min. 15 cm</t>
    </r>
  </si>
  <si>
    <t xml:space="preserve">Uponor Vario M razdelilec FM 3xG3/4 euro </t>
  </si>
  <si>
    <t xml:space="preserve">Uponor Vario M razdelilec FM 4xG3/4 euro </t>
  </si>
  <si>
    <t xml:space="preserve">Uponor Vario M razdelilec FM 5xG3/4 euro </t>
  </si>
  <si>
    <t xml:space="preserve">Uponor Vario M razdelilec FM 6xG3/4 euro </t>
  </si>
  <si>
    <t xml:space="preserve">Uponor Vario M razdelilec FM 7xG3/4 euro </t>
  </si>
  <si>
    <t xml:space="preserve">Uponor Vario M razdelilec FM 8xG3/4 euro </t>
  </si>
  <si>
    <t xml:space="preserve">Uponor Vario M razdelilec FM 9xG3/4 euro </t>
  </si>
  <si>
    <t xml:space="preserve">Uponor Vario M razdelilec FM 10xG3/4 euro </t>
  </si>
  <si>
    <t xml:space="preserve">Uponor Vario M razdelilec FM 11xG3/4 euro </t>
  </si>
  <si>
    <t xml:space="preserve">Uponor Vario M razdelilec FM 12xG3/4 euro </t>
  </si>
  <si>
    <t xml:space="preserve">Uponor Vario M razdelilec FM 14xG3/4 euro </t>
  </si>
  <si>
    <t>Dobava in polagnaje na sistemske plošče PE-Xa cev z difuzijskim slojem iz EVOH-a (etil-vinil-alkohol) z dodatnim zunanjim zaščitnim slojem v beli barvi in dvema modrima črtama. Ustreza standardu EN ISO 15875 "Plastični cevni sistemi za instalacije s toplo in hladno vodo - zamrežen polietilen" in ustreza zahtevam za tesnost na kisik v skladu s standardom DIN 4726. Te cevi, ki so namenjene za talno ogrevanje in hlajenje, so primerne za spajanje z Uponor Q&amp;E fitingi in Uponor vijačnimi fitingi.
Razred uporabe: 4+5/ 6 bar
Maksimalna načrtovana temperatura: 90 °C
Temperatura, pri kateri nastanejo poškodbe: 100 °C
Načrtovan tlak 6/10 barov pri 90°C/70°C
Požarni razred: E v skladu s standardom DIN EN 13501-1. Ustreza kot npr.: Uponor cev Comfort Pipe PLUS 16x2,0</t>
  </si>
  <si>
    <t>Dobava in vgrdnja sistemskih plošč talnega ogrevanja kot npr.: Uponor  Nubos plošča EPS 11
14-16mm 1447x900x29mm</t>
  </si>
  <si>
    <t>Vijačna spojka izdelana iz medenine, matica in notranji del galvansko zaščitena. Za priklop Uponor MLC cevi na razdelilce (npr. na Uponor razdelilec H). Notranji navoj 3/4" eurokonus izdelan v skladu s standardom DIN EN ISO 228-1. Funkcija varnosti pri tlačnem preizkusu. Izdelava spoja brez posnetja cevi.</t>
  </si>
  <si>
    <t>Uponor Multi držalo cevi/lok 14-18 plastika. Izdelano iz proti udarcem odporni plastiki. Služi kot opora/držalo cevem pri 90° lokih v predelu razdelilca.</t>
  </si>
  <si>
    <t>Uponor multi zaščitna cev Izdelana iz PE-LD, vzdolžno prerezana. Namenjena za zaščito cevi do dimenzije 20 mm pri prehodih skozi dilatacijska polja. Dolžina: 300 mm</t>
  </si>
  <si>
    <t>Uponor Multi obložna folija PE 50m 150x10mm Za vgradnjo med estrihom in mejnimi gradbenimi deli (stena, ...), za talne konstrukcije v skladu z DIN 18560 in DIN EN 1264; z večkratno perforacijo za lažje odstranjevanje, zadnja stran samolepilna, sprednja stran s PE folijo in samolepilnim trakom, ki omogoča izdelavo tesnega spoja med obložno folijo in izolacijo ter natančno vgradnjo v kotih/vogalih; posebej primerno za samorazlivne estrihe. Material: zaprto celični polietilen PE-LD
Razred gradbenega material: B2</t>
  </si>
  <si>
    <t>Uponor Multi razmejitveni profil 1800x100x10 mm, Samolepilni nosilni profil izdelan iz PP s trakom iz polietilenske pene debeline 10 mm. Namenjeno za zanesljivo ločevanje odsekov estriha (npr. pri vratih) in za absorbiranje raztezanja estriha. 
Za raztezke po standardu DIN 18560-2.
Višina: 100 mm
Debelina materiala: 10 mm
Dolžina: 1,8 m</t>
  </si>
  <si>
    <t xml:space="preserve">Dobava in montaža cevnega razvoda iz dvojnih predizoliranih Cu cevi z vsemi fazonskimi kosi, pritrdilnim, spojnim in tesnilnim materialom z vsemi gradbenimi deli. Vzporedno Cu razvodu se vodi še komunikacijski kabel. </t>
  </si>
  <si>
    <t>1/4" (6,35 mm) + 1/2" (12,7 mm) + kabel 5x2,5 mm2</t>
  </si>
  <si>
    <t>PVC zaščitni kanal s pokrovom in prehodnimi kosi za vodenje preizolirane cevi za klimo 80x60</t>
  </si>
  <si>
    <t>Dobava in vgradnja podometne doze za klimatske naprave s posodo za zbiranje kondenza</t>
  </si>
  <si>
    <t>- zaporni ventil DN25 - 2x</t>
  </si>
  <si>
    <t>- krmilna regulacija in kpl CNS</t>
  </si>
  <si>
    <t>SKUPAJ OGREVANJE</t>
  </si>
  <si>
    <t>S-07</t>
  </si>
  <si>
    <t>Prezračevanje in tehnični plini</t>
  </si>
  <si>
    <t>Kompaktna klimatska naprava za dovod in odvod zraka v izoliranem ohišju za notranjo montažo,stropna izvedba s posluževanjem od spodaj , ki vključuje:</t>
  </si>
  <si>
    <t xml:space="preserve"> -dovodni in odvodni ventilator z IE4(Super Premium) motorji, z možnostjo nastavitve konstantnega ali variabilnega (opcija) pretoka zraka</t>
  </si>
  <si>
    <t xml:space="preserve"> -rotacijski regenerator s povečanim izkoristkom (tip SL/A), izkoristek nad 80%</t>
  </si>
  <si>
    <t xml:space="preserve"> -panelna filtra , dovod F7 in odvod M5,</t>
  </si>
  <si>
    <t xml:space="preserve"> -vodni grelnik/hladilnik, kanalski</t>
  </si>
  <si>
    <t xml:space="preserve"> -kanalsko temperaturno tipalo</t>
  </si>
  <si>
    <t>Naprava mora biti v skladu z ErP2018  direktivami, energijski razred A po EUROVENT</t>
  </si>
  <si>
    <t>Dovodni ventilator:</t>
  </si>
  <si>
    <t>Pretok zraka: 1060 m3/h</t>
  </si>
  <si>
    <t>Dp ekst.: 250 Pa</t>
  </si>
  <si>
    <t>Moč EM:  370 W</t>
  </si>
  <si>
    <t>Odvodni ventilator:</t>
  </si>
  <si>
    <t xml:space="preserve">Izkoristek rotacijskega regeneratorja toplote je pri projektnih količinah 81% </t>
  </si>
  <si>
    <t>Mere naprave:</t>
  </si>
  <si>
    <t>Dolžina (mm): 1807</t>
  </si>
  <si>
    <t>Širina (mm): 1050</t>
  </si>
  <si>
    <t>Višina (mm): 485</t>
  </si>
  <si>
    <t>Električni priključek ~400V / 50Hz / 3-phase / 5x1,5mm² /3,5A</t>
  </si>
  <si>
    <t>Kompleten regulacijski sistem za klimatsko napravo z naslednjimi posebnimi funkcijami:</t>
  </si>
  <si>
    <t xml:space="preserve"> -regulacija hitrosti dovodnega in odvodnega ventilatorja, ki omogoča nastavitev konstantnega (ali variabilnega v odvisnosti od tlaka v kanalih-opcija), pretoka zraka</t>
  </si>
  <si>
    <t xml:space="preserve"> -sistem regulacije temperature dovodnega ali odvodnega zraka, ki samodejno prilagodi karakteristiko delovanja grelnika ali hladilnika</t>
  </si>
  <si>
    <t xml:space="preserve"> - tedenski urnik za poljubno nastavitev vklopa klimata in intenzivnosti delovanja</t>
  </si>
  <si>
    <t xml:space="preserve"> - vhod za priklop požarne zaščite s funkcijo reseta,</t>
  </si>
  <si>
    <t xml:space="preserve"> - uporabniški meni v slovenskem jeziku</t>
  </si>
  <si>
    <t xml:space="preserve"> -serijski vmesnik za WEB Server, MOD Bus, BAC Net protokole</t>
  </si>
  <si>
    <t>Dodatna oprema:</t>
  </si>
  <si>
    <t>Vključno z zagonom s strani pooblaščenega serviserja ter poučitev stranke o delovanju sistema</t>
  </si>
  <si>
    <t>Ustreza naprava:</t>
  </si>
  <si>
    <t xml:space="preserve"> -zapiralna loputa za zunanji zrak, z EM pogonom vzmetno zapiranje </t>
  </si>
  <si>
    <t xml:space="preserve"> -zapiralna loputa za odvedeni zrak, z EM pogonom </t>
  </si>
  <si>
    <t>Pretok zraka: 1230 m3/h</t>
  </si>
  <si>
    <t>Dp ekst.: 300 Pa</t>
  </si>
  <si>
    <t>Moč EM:  660 W</t>
  </si>
  <si>
    <t>Kanalski vodni hladilnik DHCW-355:</t>
  </si>
  <si>
    <t xml:space="preserve">Izkoristek rotacijskega regeneratorja toplote je pri projektnih količinah 82% </t>
  </si>
  <si>
    <t>Dolžina (mm): 2060</t>
  </si>
  <si>
    <t>Širina (mm): 1210</t>
  </si>
  <si>
    <t>Višina (mm): 527</t>
  </si>
  <si>
    <t>Električni priključek ~230V / 50Hz / 1-phase / 3x1,5mm² /6,3A</t>
  </si>
  <si>
    <t xml:space="preserve"> -ventil grelnika/ hladilnika s pogonom</t>
  </si>
  <si>
    <t xml:space="preserve"> -okrogli kanalski dušilec zvoka AGS-355-100-900-M, na dovodu svežega in odvodu zraka iz prostora</t>
  </si>
  <si>
    <t>kot npr. KOMFOVENT VERSO-R-2000-F-W/DHCW-R1(L1)-F7/M5-C5-SL/A, (Agregat d.o.o., Ljubljana)</t>
  </si>
  <si>
    <t>Modulna klimatska naprava za prezračevanje  za notranjo namestitev; osnovna enota z direktno gnanima dovodno odvodnima ventilatorjema, z rotacijskim regeneratorjem, celotno filtersko sekcijo na dovodni in odvodni strani, vodni grelnik / hladilnik, integriranim mikroprocerorjem z vgrajenimi funkcijami regulacije pretoka zraka in temperature ter vlage.</t>
  </si>
  <si>
    <t>Ohišje iz prekrivnih panelnih plošč in revizijskih vrat. Zunanja površina je pocinkane jeklene pločevine prašno barvane v senčeni bež barvi.RAL 7035. Izolacija iz mineralne volne, 50 mm</t>
  </si>
  <si>
    <t>Notranja površina iz galvanizirane pločevine, gladka površina, brez ostrih robov in vijakov.</t>
  </si>
  <si>
    <t>Enota sestoji iz več sekcij, ki so lahko ločljive zaradi lažjega transporta.</t>
  </si>
  <si>
    <t>Enota ima pravokotne kanalske priključke za zvezo z vijaki in drsno objemko.</t>
  </si>
  <si>
    <t>Ventilatorji:</t>
  </si>
  <si>
    <t>Naprava ima direktno gnane aksialno-centrifugalne ventilatorje z merilnikom pretoka na natočnem lijaku ventilatorskega kolesa.</t>
  </si>
  <si>
    <t>Motorji ventilatorjev so  IE5 (Ultra Premuim) izvedbe z nizko porabo električne energije in preprosto ter učinkovito brezstopenjsko regulacijo vrtljajev</t>
  </si>
  <si>
    <t>- Sekcija za rekuperacijo toplote:</t>
  </si>
  <si>
    <t>Naprava je opremljena z zeolitskim entalpijskim rotacijskim regeneratorjem z visokim izkoristkom (tip "SL/AZ") s prigrajenim čistilnim sektorjem (purge section P2)</t>
  </si>
  <si>
    <t>Filter:</t>
  </si>
  <si>
    <t>Naprava je opremljena z vrečastim filtrom F7 na dovodni ter vrečastim filtrom M5 na odvodni strani</t>
  </si>
  <si>
    <t>Elekto krmilna omara Komfovent C5.1</t>
  </si>
  <si>
    <t>Oprema na osnovi tovarniško razvitega mikroprocesorja krmili in regulira temperature, pretoke in kvaliteto zraka ter druge funkcije</t>
  </si>
  <si>
    <t>Serijsko vgrajen WEB server, Modbus, BACnet vmesnik</t>
  </si>
  <si>
    <t>Elektro krmilni elementi:</t>
  </si>
  <si>
    <t xml:space="preserve">Tipalo zunanje temperature, kanalski tipalo na dovodu, temperaturno tipalo odvodnega zraka, pogon by-pas žaluzij, merilni sondi pretoka zraka, terminal za nastavitev pretoka zraka, temperature, krmilnih funkcij, kontrola umazanosti filtrov z ponastavitvijo ob menjavi, prosti kontakt za požarni izklop, prosto nočno pohlajevanje v letnem režimu, temperaturna kompenzacija. </t>
  </si>
  <si>
    <t>Naprava ima energijski razred "A+" po EUROVENT in je skladna z direktivami ErP 2018</t>
  </si>
  <si>
    <t xml:space="preserve"> Dovodni ventilator:</t>
  </si>
  <si>
    <t xml:space="preserve"> - 1500 m3/h</t>
  </si>
  <si>
    <t xml:space="preserve"> - 300 Pa</t>
  </si>
  <si>
    <t xml:space="preserve"> - 0,35 (1,4) kW ; SFP2 razred (EN16793-3)</t>
  </si>
  <si>
    <t>Odvodni ventilator :</t>
  </si>
  <si>
    <t xml:space="preserve"> - 2300 m3/h</t>
  </si>
  <si>
    <t xml:space="preserve"> - 0,55 (1,4) kW ; SFP2 razred (EN16793-3)</t>
  </si>
  <si>
    <t>Rotacijski regenerator, podatki pri projektnih parametrih:</t>
  </si>
  <si>
    <t xml:space="preserve"> - senzibilni izkoristek 94,8 %, latentni izkoristek 72,3%</t>
  </si>
  <si>
    <t xml:space="preserve">Vrnjena energija: Q tot= 19,3 kW; Qsens= 15,3 kW; Q lat= 3,9 kW; </t>
  </si>
  <si>
    <t>Zimski podatki: zunanji zrak -13°C / 90% rH ; prostor: 19°C / 40% rH</t>
  </si>
  <si>
    <t>Letni podatki: zunanji zrak 34°C / 45% rH ; prostor: 26°C / 50% rH</t>
  </si>
  <si>
    <t>Vodni hladilnik / grelnik:</t>
  </si>
  <si>
    <t xml:space="preserve">Phl=5,6 kW. Režim vode 9/14°C, temp. za hladilnikom 18°C.          Pgr=2,4 kW. Režim vode 45/40°C, temp. za grelnikom 22°C. </t>
  </si>
  <si>
    <t>Dimenzije naprave :</t>
  </si>
  <si>
    <t xml:space="preserve"> - velikost 2847 x 1150 x 1150 mm (d x š x v)</t>
  </si>
  <si>
    <t xml:space="preserve"> - teža 583 kg brez tekočin</t>
  </si>
  <si>
    <t>Električni priključek ~400V / 50Hz / 3-phase / 5x2,5mm² /9,4A</t>
  </si>
  <si>
    <t>Standardna oprema</t>
  </si>
  <si>
    <t xml:space="preserve"> - zaporne žaluzije s prigrajenim EM pogonom na svežem in odpadnem zraku</t>
  </si>
  <si>
    <t xml:space="preserve"> -nosilni okvir naprave h=125 mm, nastavljive nogice</t>
  </si>
  <si>
    <t xml:space="preserve">- tehnična dokumentacija z vsemi atesti, </t>
  </si>
  <si>
    <t xml:space="preserve">Dodatna oprema: </t>
  </si>
  <si>
    <t>Montaža, sestavljanje v celoto, priklop kanalske mreže</t>
  </si>
  <si>
    <t>Ožičenje, nastavitev in zagon naprave s strani pooblaščenega serviserja</t>
  </si>
  <si>
    <t>Modulna klimatska naprava za prezračevanje  za zunanjo namestitev; osnovna enota z direktno gnanima dovodno odvodnima ventilatorjema, z rotacijskim regeneratorjem, celotno filtersko sekcijo na dovodni in odvodni strani, vodni grelnik / hladilnik, z vgrajenimi tovarniškimi dušilniki zvoka na vseh priključkih, integriranim mikroprocerorjem z vgrajenimi funkcijami regulacije pretoka zraka in temperature ter vlage.</t>
  </si>
  <si>
    <t xml:space="preserve"> - 5600 m3/h</t>
  </si>
  <si>
    <t xml:space="preserve"> - 370 Pa</t>
  </si>
  <si>
    <t xml:space="preserve"> - 1,96 (4,4) kW ; SFP3 razred (EN16793-3)</t>
  </si>
  <si>
    <t xml:space="preserve"> - 4800 m3/h</t>
  </si>
  <si>
    <t xml:space="preserve"> - 1,46 (2,0) kW ; SFP3 razred (EN16793-3)</t>
  </si>
  <si>
    <t xml:space="preserve"> - senzibilni izkoristek 75,6 %, latentni izkoristek 85,4%</t>
  </si>
  <si>
    <t xml:space="preserve">Vrnjena energija: Q tot= 78,1 kW; Qsens= 49,9 kW; Q lat= 21,9 kW; </t>
  </si>
  <si>
    <t>Zimski podatki: zunanji zrak -13°C / 90% rH ; prostor: 22°C / 40% rH</t>
  </si>
  <si>
    <t xml:space="preserve">Phl=20,6 kW. Režim vode 9/14°C, temp. za hladilnikom 18°C. Pgr=16,2 kW. Režim vode 45/40°C, temp. za grelnikom 22°C. </t>
  </si>
  <si>
    <t xml:space="preserve"> - velikost 5117 x 1500 x 1520 mm (d x š x v)</t>
  </si>
  <si>
    <t xml:space="preserve"> - teža 1669 kg brez tekočin</t>
  </si>
  <si>
    <t>Električni priključek ~400V / 50Hz / 3-phase / 5x2,5mm² /16,6A</t>
  </si>
  <si>
    <t xml:space="preserve"> -streha čez vso tlorisno površino naprave</t>
  </si>
  <si>
    <t xml:space="preserve"> -zaščitni okrov na zajemnem in izpušnem priključku naprave</t>
  </si>
  <si>
    <t xml:space="preserve"> - 1850 m3/h</t>
  </si>
  <si>
    <t xml:space="preserve"> - 350 Pa</t>
  </si>
  <si>
    <t xml:space="preserve"> - 0,64 (1,4) kW ; SFP3 razred (EN16793-3)</t>
  </si>
  <si>
    <t xml:space="preserve"> - 0,57 (1,4) kW ; SFP3 razred (EN16793-3)</t>
  </si>
  <si>
    <t xml:space="preserve"> - senzibilni izkoristek 84,2 %, latentni izkoristek 84,1%</t>
  </si>
  <si>
    <t xml:space="preserve">Vrnjena energija: Q tot= 25,5 kW; Qsens= 18,4 kW; Q lat= 7,1 kW; </t>
  </si>
  <si>
    <t xml:space="preserve">Phl=6,5 kW. Režim vode 9/14°C, temp. za hladilnikom 18°C. Pgr=3,5 kW. Režim vode 45/40°C, temp. za grelnikom 22°C. </t>
  </si>
  <si>
    <t xml:space="preserve"> - velikost 4686 x 1000 x 1000 mm (d x š x v)</t>
  </si>
  <si>
    <t xml:space="preserve"> - teža 985 kg brez tekočin</t>
  </si>
  <si>
    <t>Modulna klimatska naprava za prezračevanje  za zunanjo namestitev; osnovna enota z direktno gnanima dovodno odvodnima ventilatorjema, z rotacijskim regeneratorjem, celotno filtersko sekcijo na dovodni in odvodni strani, vodni predgrelnik, vodni grelnik in hladilnik, integriranim mikroprocerorjem z vgrajenimi funkcijami regulacije pretoka zraka in temperature ter vlage.</t>
  </si>
  <si>
    <t>Naprava je opremljena z zeolitskim entalpijskim rotacijskim regeneratorjem s povečanim izkoristkom (tip "L/AZ") s prigrajenim čistilnim sektorjem (purge section P2)</t>
  </si>
  <si>
    <t xml:space="preserve"> - 400 Pa</t>
  </si>
  <si>
    <t>Rotacijski regenerator, podatki pri izenačenih pretokih:</t>
  </si>
  <si>
    <t>Zimski podatki: zunanji zrak -13°C / 90% rH ; prostor: 20°C / 40% rH</t>
  </si>
  <si>
    <t>Letni podatki: zunanji zrak 32°C / 40% rH ; prostor: 24°C / 55% rH</t>
  </si>
  <si>
    <t>Vodni , glikolni predgrelnik s filtrom G4:</t>
  </si>
  <si>
    <t>Vodni glikolni grelnik:</t>
  </si>
  <si>
    <t>Vodni glikolni hladilnik:</t>
  </si>
  <si>
    <t>Modulna klimatska naprava za prezračevanje  za zunanjo namestitev; osnovna enota z direktno gnanima dovodno odvodnima ventilatorjema, z rotacijskim regeneratorjem, celotno filtersko sekcijo na dovodni in odvodni strani,  vodni grelnik in hladilnik, tovarniškimi dušilniki zvoka na dovodno odvodni strani, integriranim mikroprocerorjem z vgrajenimi funkcijami regulacije pretoka zraka in temperature ter vlage.</t>
  </si>
  <si>
    <t>Motorji ventilatorjev so  IE4 (Super Premuim) izvedbe z nizko porabo električne energije in preprosto ter učinkovito brezstopenjsko regulacijo vrtljajev</t>
  </si>
  <si>
    <t>Naprava je opremljena z zeolitskim entalpijskim rotacijskim regeneratorjem  (tip "L/AZ") s prigrajenim čistilnim sektorjem (purge section P2)</t>
  </si>
  <si>
    <t xml:space="preserve"> Dovodni ventilator (dvojni vzporedni):</t>
  </si>
  <si>
    <t xml:space="preserve"> - 500 Pa</t>
  </si>
  <si>
    <t>Odvodni ventilator (dvojni vzporedni) :</t>
  </si>
  <si>
    <t>Izdelava, dobava in montaža pravokotnega kanala iz pocinkane pločevine, izdelan po SIST EN 1505, vključno z materialom za fazonske kose (kolena, odcepe, T-kose, odcepe za gibke cevi, lopute za enkratno nastavitev, čistine odprtine, redukcije, preoblikovanje zaradi izogibanju preklad, ostalim inštalacijam in konstrukcijam...). Pri vseh priključnih kolenih na klimate upoštevati potrebne usmerjevalne elemente. Vsi deli ventilacijskih kanalov se opremijo s prirobičnimi spoji, tesnili... Kanali se izvedejo skladno s standardom SIST EN 1507 - tesnost razred B (630Pa). Upoštevati ves montažni in obešalni material.</t>
  </si>
  <si>
    <t>Minimalna debelina pločevine za pravokotne kanale:
Pri tem naj se upošteva:</t>
  </si>
  <si>
    <t xml:space="preserve"> - 100 do 530 mm; debelina 0.6 mm</t>
  </si>
  <si>
    <t xml:space="preserve"> - 560 do 1000 mm; debelina 0.8 mm</t>
  </si>
  <si>
    <t xml:space="preserve"> - 1060 do 2000 mm; debelina 1.0 mm</t>
  </si>
  <si>
    <t>Skladno z zahtevami standarda SIST ENV 12097 se v zračne kanale namesti tudi revizijske odprtine z zrakotesnimi pokrovi, ki omogočajo čiščenje in vzdrževanje kanalskih sistemov in vgrajene opreme (v tem primeru požarnih loput, tipal). Revizijske odprtine so praviloma nameščene na vsakih 10 m pri vodoravnem vodenju kanalov, pri spremembi smeri z dvema lokoma 45°, pred in za regulacijskim elementom (loputo, žaluzijo) ter na najvišjem in najnižjem mestu navpično vodenih kanalov. Velikosti revizijskih odprtin ustreza tabeli 2 standarda SIST ENV 12097. Zajem zraka se izdela z razširitvijo kanala. Pri razširitvah kanalov (velike širine/bizke višine), kjer je razmerje večje od 1:5 je potrebno v kanale namestiti ojačitve, da se pri tlaku v kanalu, kanal ne razširi oz. zoža!</t>
  </si>
  <si>
    <t>Dobava in montaža samolepilne izolacije vsek dovodnih pocinkanih kanalov v stavbi s protikondenčno izolacijo iz sintetičnega kavčuka po DIN 52612 z lepljenjem spojev s trakom iz sintetinega kavčuka. Maksimalna toplotna prevodnost materiala λ=0,035 W/m2K (pri 10°C), kot npr. Kaiflex ST-PL 13/E- SK ali enakovredno - debelina 13 mm</t>
  </si>
  <si>
    <t>Dobava, namestitev in pritrditev toplotne zaščite kanalov vodenih na prostem z izolacijsko blazino iz kamene volne debeline 50 mm, kaširane z armirano aluminijasto folijo kot npr. Knauf KDR D55 AluR. Lepljenje spojev z aluminijastim lepilnim trakom ter zaščita z aluminijasto pločevino ter vodotesno tesnenje spojev s trajno elastičnim kitom, razvoda vodenega na prostem. Pred namestitvijo kjamene volne se namesti izolacija iz sintetičnega kavčuka, katera je zajeta v zgornji postavki.</t>
  </si>
  <si>
    <t>Dobava in montaža kanala okroglega preseka - SPIRO. Kanal se izdela iz pocinkane pločevine debeline  po DIN 24145 ali O-norm H6015 del 1 z vsemi fazonskimi kosi in fitingi, preoblikovalnimi elementi, upoštevati izreze za prehodne elemente,... s tesnilnim in ostalim drobnim materialom, s pritrdilnimi in obešalnim materialom (odporna proti koroziji) za pritrditev na strop oz. steno.</t>
  </si>
  <si>
    <t>fi315</t>
  </si>
  <si>
    <t>fi280</t>
  </si>
  <si>
    <t>fi250</t>
  </si>
  <si>
    <t>fi224</t>
  </si>
  <si>
    <t>fi200</t>
  </si>
  <si>
    <t>fi180</t>
  </si>
  <si>
    <t>fi160</t>
  </si>
  <si>
    <t>fi125</t>
  </si>
  <si>
    <t>fi100</t>
  </si>
  <si>
    <t>Odvodni aksialni ventilator v ATEX izvedbi za obratovanje znotraj ATEX cone upoštevajoč standard ATEX EN14986. Osnovo ventilatorja predstavlja jekleno ohišje (barvano z antikorozijskim nano premazom) in zajemno prirobnico izdelano iz bakra z ektromotorjem. Lopatice vetrila so iz aluminijaste litine  Motor ventilatorja omogoča krmiljenje prek frekvnečnega regulatorja. Motor je v ATEX zaščiti in je opremeljen s PTC sondo.</t>
  </si>
  <si>
    <t>PODATKI ELEKTROMOTORJA:</t>
  </si>
  <si>
    <t>Kroglično oležajen enohitrosni elektromotor razreda H za stalno obratovanje v temperaturnem območju od -20 °C do +40 °C</t>
  </si>
  <si>
    <t>Klasifikacija elektromotorja glede na energijsko učinkovitost: IE3</t>
  </si>
  <si>
    <t>Napajanje: 380-415 V, 50 Hz, trifazno</t>
  </si>
  <si>
    <t>Največji priključni tok v delovanju: 0,57 A</t>
  </si>
  <si>
    <t>Največja priključna moč: 0,09 kW</t>
  </si>
  <si>
    <t>Št. polov: 4P</t>
  </si>
  <si>
    <t>Maksimalno št. vrtljajev: 1346 rpm</t>
  </si>
  <si>
    <t>Zaščita: IP65</t>
  </si>
  <si>
    <t>Motor je prilagojen za krmiljenje s frekvenčnim regulatorjem</t>
  </si>
  <si>
    <t>Motor je v ATEX zaščiti C</t>
  </si>
  <si>
    <t>ZAHTEVANA OBRATOVALNA TOČKA (merjeno pri 1,2 kg/m3):</t>
  </si>
  <si>
    <t>Pretok zraka (Q): 50 m3/h</t>
  </si>
  <si>
    <t>Statični tlak (Ps): 200 Pa</t>
  </si>
  <si>
    <t>DIMENZIJE OHIŠJA in TEŽA:</t>
  </si>
  <si>
    <t>dolžina A in dolžina B: 298 x 388  mm</t>
  </si>
  <si>
    <t>Celokupna teža: 16 kg</t>
  </si>
  <si>
    <t>Ustreza proizvod: Sodeca, CMP ATEX 620 4T / 2G EX DB IIB+H2 T5 (zastopa Agregat d.o.o.)</t>
  </si>
  <si>
    <t xml:space="preserve">Frekvenčni regulator za trofanzne motorje, </t>
  </si>
  <si>
    <t xml:space="preserve">• Pretvorniki za spreminjanje hitrosti in frekvence aksialnih </t>
  </si>
  <si>
    <t>in centrifugalnih ventilatorjev z asinhronim trifaznim motorjem.</t>
  </si>
  <si>
    <t>Frekvenčnik: VSD1/A_RFM-0.5</t>
  </si>
  <si>
    <t>Pretok zraka (Q): 60 m3/h</t>
  </si>
  <si>
    <t>Pretok zraka (Q): 100 m3/h</t>
  </si>
  <si>
    <t>Največji priključni tok v delovanju: 1,2 A</t>
  </si>
  <si>
    <t>Največja priključna moč: 0,25 kW</t>
  </si>
  <si>
    <t>Maksimalno št. vrtljajev: 1400 rpm</t>
  </si>
  <si>
    <t>Pretok zraka (Q): 600 m3/h</t>
  </si>
  <si>
    <t>dolžina A in dolžina B : 303,5 x 400  mm</t>
  </si>
  <si>
    <t>Celokupna teža: 20 kg</t>
  </si>
  <si>
    <t>Ustreza proizvod: Sodeca, CMP ATEX 718 4T / 2G EX DB IIB+H2 T5 (zastopa Agregat d.o.o.)</t>
  </si>
  <si>
    <t>Pretok zraka (Q): 1050 m3/h</t>
  </si>
  <si>
    <t>dolžina A in dolžina B : 322 x 405  mm</t>
  </si>
  <si>
    <t>Celokupna teža: 21 kg</t>
  </si>
  <si>
    <t>Ustreza proizvod: Sodeca, CMP ATEX 820 4T / 2G EX DB IIB+H2 T5 (zastopa Agregat d.o.o.)</t>
  </si>
  <si>
    <t>Generator plinskega dušika</t>
  </si>
  <si>
    <t>Izhodni pretok N2:</t>
  </si>
  <si>
    <t>Največji pretok dušika: do 30 L/min</t>
  </si>
  <si>
    <t>Najvišji tlak dušika: do 10 barov</t>
  </si>
  <si>
    <t>Čistost: 99,5%</t>
  </si>
  <si>
    <t>ZAHTEVE ZA DOVOD ZRAKA:</t>
  </si>
  <si>
    <t>Vlažnost: 20-80%</t>
  </si>
  <si>
    <t>Razpon temperature okolja: 5° do 35°C</t>
  </si>
  <si>
    <t>Napajalna napetost: 220-240Vac/1ph 50Hz</t>
  </si>
  <si>
    <t>Tip napajalne povezave: IEC tip C14 (z varovalko) 10A max</t>
  </si>
  <si>
    <t>Poraba energije: 1,05 kW</t>
  </si>
  <si>
    <t>Vhodni/izstopni priključki: Konektor F 1/4” - tip G</t>
  </si>
  <si>
    <t>Komunikacija: RS485, Ethernet</t>
  </si>
  <si>
    <t>Vmesnik: barvni zaslon na dotik 3,5”</t>
  </si>
  <si>
    <t>NETO teža: 85Kg</t>
  </si>
  <si>
    <t>Dimenzije enote (DxŠxV): 81X43X75cm</t>
  </si>
  <si>
    <t>Vključno:</t>
  </si>
  <si>
    <t>- dobava in montaža</t>
  </si>
  <si>
    <t>- navodila, predajna dokumentacija ter šolanje uporabnika</t>
  </si>
  <si>
    <t>Ustreza LabTech tip LN30C ali ustrezno drugo</t>
  </si>
  <si>
    <t>Generator tekočega dušika 10 L/dan</t>
  </si>
  <si>
    <t>Tehnični podatki:</t>
  </si>
  <si>
    <t>Količina tekočega dušika: od 6 do 10L/dan</t>
  </si>
  <si>
    <t>Prostornina zalogovnika: 35L</t>
  </si>
  <si>
    <t>Čistost plina (%): 99</t>
  </si>
  <si>
    <t>Zračni tlak (bar): 8</t>
  </si>
  <si>
    <t>Vlažnost okolja: 20% do 95%</t>
  </si>
  <si>
    <t>Električno napajanje: 230/50Hz ali 60Hz- 1ph</t>
  </si>
  <si>
    <t>Vrsta priključka za napajanje: IEC tip C14 (z varovalko)</t>
  </si>
  <si>
    <t>Raven hrupa (dB): 55</t>
  </si>
  <si>
    <t>Moč: 1,5Kw@50Hz</t>
  </si>
  <si>
    <t>Dimenzije (DxŠxV): 80x60x170cm</t>
  </si>
  <si>
    <t>Teža enote: 150 kg (na kolesih)</t>
  </si>
  <si>
    <t>Ozemljitev (PE): ločeno in na zunanji strani opremljeno s termomagnetnim odklopnikom</t>
  </si>
  <si>
    <t>Pogoji delovanja:</t>
  </si>
  <si>
    <t>Temperatura (°C): 5 do 35</t>
  </si>
  <si>
    <t>Vlažnost (°C) (maks., brez kondenzacije): 80 % pri 25</t>
  </si>
  <si>
    <t>IP rating: IP44</t>
  </si>
  <si>
    <t>P/N VKLJUČUJE:</t>
  </si>
  <si>
    <t>Notranja cev za prenos tekočega dušika</t>
  </si>
  <si>
    <t>1,5 m vakuumske cevi</t>
  </si>
  <si>
    <t>Montaža hladne glave</t>
  </si>
  <si>
    <t>Vgrajen vodni hladilnik</t>
  </si>
  <si>
    <t>Generator dušika PSA</t>
  </si>
  <si>
    <t>Vgrajen kompresor brez olja</t>
  </si>
  <si>
    <t>Napajalni kabel</t>
  </si>
  <si>
    <t>Filter za vstop zraka v avtoklav za zaščito pred vdorom kontaminacije</t>
  </si>
  <si>
    <t>Sterilni filter na plinovodu za dušik pred tekočo fazo, da preprečite kontaminacijo posode s tekočino</t>
  </si>
  <si>
    <t>* zahtevana temperatura okolja - 20 °C</t>
  </si>
  <si>
    <t>Ustreza LabTech tip LLN10+ ali ustrezno drugo</t>
  </si>
  <si>
    <t>Inox cev Φ 12,0x1,0 mm</t>
  </si>
  <si>
    <t>Inox cev Φ 10,0x1,0 mm</t>
  </si>
  <si>
    <t>Napisne ploščice z barvnimi puščicami po DIN/ONORM, z vezicami/distančniki iz plastike, s prozornim pokrovom 100x50mm za oznako smeri pretokov.</t>
  </si>
  <si>
    <t>Dobava, namestitev ter pregled z označevanjem gasilnikov</t>
  </si>
  <si>
    <t>ABC - 12EG</t>
  </si>
  <si>
    <t>CO2 - 5EG</t>
  </si>
  <si>
    <t>SKUPAJ PREZRAČEVANJE IN TEHNIČNI PLINI</t>
  </si>
  <si>
    <t>VODOVODNI PRIKLJUČEK</t>
  </si>
  <si>
    <t>TOPLOVODNI PRIKLJUČEK</t>
  </si>
  <si>
    <t>STROJNICA</t>
  </si>
  <si>
    <t xml:space="preserve">VODOVOD </t>
  </si>
  <si>
    <t>OGREVANJE IN HLAJENJE</t>
  </si>
  <si>
    <t>PREZRAČEVANJE IN TEHNIČNI PLINI</t>
  </si>
  <si>
    <t>►ab nosilci nad klančino in nadvišana atika notranje stene klančine</t>
  </si>
  <si>
    <t>B8.4</t>
  </si>
  <si>
    <t>B8.5</t>
  </si>
  <si>
    <t>B8.6</t>
  </si>
  <si>
    <t>Schoeck bole dodatek armaturi:</t>
  </si>
  <si>
    <t>Shock bole O14/290-3/A630</t>
  </si>
  <si>
    <t>Shock bole O14/290-4/A840</t>
  </si>
  <si>
    <t>Shock bole O16/290-2/A420</t>
  </si>
  <si>
    <t>Shock bole O16/290-3/A630</t>
  </si>
  <si>
    <t>Shock bole O16/290-5/A1050</t>
  </si>
  <si>
    <t>Shock bole O20/290-3/A630</t>
  </si>
  <si>
    <t>Shock bole O20/290-6/A1260</t>
  </si>
  <si>
    <t>Shock bole O25/620-3/B1035</t>
  </si>
  <si>
    <t>Shock bole O25/620-4/B1495</t>
  </si>
  <si>
    <t>Shock bole O25/620-4/B1515</t>
  </si>
  <si>
    <t>►ab predelna stena jaška za prezračevalne kanale- KI</t>
  </si>
  <si>
    <t>A4.42</t>
  </si>
  <si>
    <t>►ab plošča medetažnih podestov celic</t>
  </si>
  <si>
    <t>Profil 100/100/5mm: 14,41kg/m1 - 85 m1</t>
  </si>
  <si>
    <t>Profil 50/50/5mm: 6,39 kg/m1 - 224 m1</t>
  </si>
  <si>
    <t>Dobava in vgradnja TI iz XPS 500L plošč, debeline 8,00 cm (λmax=0,034 w/mk).</t>
  </si>
  <si>
    <t>NEPREDVIDENA DELA (3%)</t>
  </si>
  <si>
    <t>►osnovni armirni sloj +  vremensko odporen 
pastozni zaključni omet s silikonskim 
vezivom in funkcionalnim vezivom za 
hitro sušenje, tipa baumit startop ali ekvivalentno, črna barva 0891, granulacija 1,00 mm</t>
  </si>
  <si>
    <t>dim (cm) 275/240</t>
  </si>
  <si>
    <t>a./ dobava in montaža prometnega znaka stop/ustavi (oznaka 2102).</t>
  </si>
  <si>
    <t>a./ talna ozbačba na izvozu na obstoječo cesto . Neprekinjena črta debeline 0,50 m (oznaka 5211).</t>
  </si>
  <si>
    <t xml:space="preserve">Kompletna dobava in polaganje toplotno izolacije  iz kamene volne tipa   KI NaturBoard TPS ali ekvivalentno, d= 7,00 cm kot izolacija pod estrihom kjer ni talnega gretja - laboratorij, vključno z vsem potrebnim materialom, vsemi obdelavami prebojev in zaključkov in spojev brez toplotnih mostov z ostalimi elementi toplotne zaščite zgradbe, prenosi do mesta vgraditve ter z vsemi pomožimi in pripravljalnimi deli.
Obračun po tlorisni površini tlaka. </t>
  </si>
  <si>
    <t>B5.11</t>
  </si>
  <si>
    <r>
      <t xml:space="preserve">Kompletna izdelava, dobava in montaža </t>
    </r>
    <r>
      <rPr>
        <u/>
        <sz val="10"/>
        <rFont val="Arial Narrow"/>
        <family val="2"/>
        <charset val="238"/>
      </rPr>
      <t>jeklenega nosilca HEA 220,  v odprtini AB medetažnega podesta, za podporo predelne stene</t>
    </r>
    <r>
      <rPr>
        <sz val="10"/>
        <rFont val="Arial Narrow"/>
        <family val="2"/>
      </rPr>
      <t xml:space="preserve"> - jekleni profil, S355 J2, z vsem potrebnim spojnim in pritrdilnim materialom. Obračun po kg vgrajenega materiala.  Vključno z vsemi pomožnimi, pripravljalnimi in zaključnimi deli ter  vsemi  potrebnimi horizontalnimi in vertikalnimi transporti. </t>
    </r>
  </si>
  <si>
    <t>Konstrukcija se nahaja na meji požarnih sektorjev, zato jer potrebno celotno nosilno konstrukcijo zaščititi z ognjeodpornim intumescentnim premazom na vodni osnovi (EN 13381-8) tipa Promapaint-SC3 oziroma Promapaint-SC4 ali ekvivalentno. Premaz mora zagotavljati požarno odpornost min. 60 min. Izvajalec pred izvedbo predloži ustrezne elaborat z definiranimi potrebnimi debelinami premaza za posamezne profile. Potrebno upoštevati, da je konstrukcija izpostavljena vremenskim vplivom.</t>
  </si>
  <si>
    <t>nosilec HEA220 - 4,40 m1</t>
  </si>
  <si>
    <t>►ab pravokotni nosilci medetažnih podestov celic</t>
  </si>
  <si>
    <t>Izdelava opaža ravne ab plošče medetažnih podestov, z opažnimi ploščami in s podporami višine do 5 m, vključno z opažem roba plošče in stopniščnih odprtin v plošči h=20 cm , z vsemi deli z vertikalnimi in horizontalnimi prenosi, opaženje, razopaženje, čiščenje in zlaganje.
V ceni upoštevati uporabo delovnih odrov!</t>
  </si>
  <si>
    <t>Izdelava opaža pravokotnih ab nosilcev medetažnih podestov, z opažnimi ploščami in s podporami višine do 5 m, višina nosilcev do 80,00 cm , z vsemi deli z vertikalnimi in horizontalnimi prenosi, opaženje, razopaženje, čiščenje in zlaganje.
V ceni upoštevati uporabo delovnih odrov!</t>
  </si>
  <si>
    <t>A4.43</t>
  </si>
  <si>
    <t>A4.44</t>
  </si>
  <si>
    <t>A5.37</t>
  </si>
  <si>
    <t>►osnovni armirni sloj +  vremensko odporen 
pastozni zaključni omet s silikonskim 
vezivom in funkcionalnim vezivom za 
hitro sušenje, tipa baumit CreativTop ali ekvivalentno, granulacija 1,00 mm, barvni odtenek določiti na osnovi barvne karte dobavitelja in uskladiti z elementi stavbnega pohištva</t>
  </si>
  <si>
    <t>B4.107</t>
  </si>
  <si>
    <t>B4.108</t>
  </si>
  <si>
    <t>B4.109</t>
  </si>
  <si>
    <t>B4.110</t>
  </si>
  <si>
    <t>B4.111</t>
  </si>
  <si>
    <t>B4.112</t>
  </si>
  <si>
    <t>B4.113</t>
  </si>
  <si>
    <t>B8.7</t>
  </si>
  <si>
    <t>0. SPLOŠNA DOLOČILA ZA VSE VRSTE DEL</t>
  </si>
  <si>
    <t>Uporaba predpisov, standardov in drugih tehničnih specifikacij:</t>
  </si>
  <si>
    <t xml:space="preserve">Poleg predpisov in standardov, katerih uporaba je obvezna (predpisana v veljavnih predpisih), so v projektni dokumentaciji, popisih del ter v teh splošnih opisih navedeni tudi drugi standardi in tehnične specifikacije, skladno s katerimi mora izvajalec izvesti dela oz. dobaviti proizvode ter to tudi dokazati.
Vsi potrebni varnostni ukrepi in zaščite v smislu Zakona o varnosti in zdravja pri delu ter Pravilnika o listinah za sredstva pri delu, ki veljajo pri izvajanju navedenih del. </t>
  </si>
  <si>
    <t>Enotne cene morajo vsebovati:</t>
  </si>
  <si>
    <t>Če ni s pogodbo ali tehničnimi pogoji oziroma s postavkami predračuna/popisa del določeno drugače, morajo biti v enotnih cenah upoštevan stroški za izvedbo posameznega dela, med katere spadajo tudi:</t>
  </si>
  <si>
    <t>* izris in/ali usklajevanje potrebnih detajlov v primeru sistemskih rešitev dobaviteljev,</t>
  </si>
  <si>
    <t>* izdelavo delavniške dokumentacije ter usklajevanje do potrditve le-te,</t>
  </si>
  <si>
    <t>* izvedba del s pooblaščenimi izvajalci oz. izpolnitev drugih pogojev dobaviteljev, ki so povezani z jamčenjem za njihove proizvode,</t>
  </si>
  <si>
    <t>* dostava vzorcev in/ ali izdelava vzorčnih primerov in vgradnja le-teh na objektu (v obsegu, opredeljenem v teh razpisnih pogojih),</t>
  </si>
  <si>
    <t>* vsa potrebna pomožna, pripravljalna in pospravljalna dela,</t>
  </si>
  <si>
    <t>* pregled in prevzem predhodnih del,</t>
  </si>
  <si>
    <t>* zarisovanje, kontrola usklajenosti mer z načrti ter prenos mer iz načrtov na objekt,</t>
  </si>
  <si>
    <t>* ves potreben glavni, pomožni, pritrdilni, tesnilni in vezni material,</t>
  </si>
  <si>
    <t>* skladiščenje oz. začasno hranjenje materiala na gradbišču,</t>
  </si>
  <si>
    <t>* vse potrebne transporte in prenose materiala do mesta vgrajevanja,</t>
  </si>
  <si>
    <t>* vse posredne stroške (kot so režijski stroški podjetja, davki in dajatve), vkalkulirane rizike (vključno riziko spremembe nabavne cene) in/ali stroške zavarovanj le-teh (vključno zavarovanje odgovornosti in gradbeno zavarovanje) ter dobiček,</t>
  </si>
  <si>
    <t>* manipulativni, režijski in podobni stroški za dela, ki jih izvajalec ne izvaja sam s svojimi delavci (t.j. za podizvajalce), vse potrebno delo in storitve, do končnega izdelka,</t>
  </si>
  <si>
    <t>* izdelavo vseh potrebnih detajlov in zaključkov, tudi če niso podrobno navedeni in opisani v popisu del, če so samoumevni/nujni (t.j. v skladu s pravili stroke) za pravilno izvedbo ali funkcioniranje posameznih sistemov in elementov objekta ali če so pogojeni z uporabo sistemske rešitve,</t>
  </si>
  <si>
    <t>* terminsko usklajevanje del z ostalimi izvajalci na objektu,</t>
  </si>
  <si>
    <t>* razne oteževalne okoliščine, razen če je v pravilih obračuna v teh opisih ali popisih del to izrecno drugače navedeno,</t>
  </si>
  <si>
    <t>* vsa potrebna delovna sredstva in/ali mehanizacija za izvedbo del, kot tudi vsa potrebna pomožna sredstva za vgrajevanje oz. montažo in/ali demontažo na objektu kot so delovni, premični in prevozni lahki odri, konzolni in viseči odri, lovilni in podporni odri, lestve, dvigala, črpalke in podobno (izjema so delovni odri, izrecno opisani v popisu del),</t>
  </si>
  <si>
    <t>* vse stroške usposabljanja uporabnika/kov z novo vgrajeno opremo, napravami in instalacijskimi sistemi ter podobno,</t>
  </si>
  <si>
    <t>* dokazovanje skladnosti z veljavnimi standardi in tehničnimi specifikacijami oz. dokazovanje izpolnjevanja s projektom in soglasji predpisanih zahtev, vključno z izrecno navedenimi dokazili v teh splošnih opisih,</t>
  </si>
  <si>
    <t>* dokazovanje izpolnjevanja predpisanih zahtev (z veljavnimi predpisi ter z razpisno in projektno dokumentacijo),</t>
  </si>
  <si>
    <t>* stroški poskusnega obratovanja (delo, storitve, energija) za izvedbo raznih meritev (za dokazila iz prejšnje alineje),</t>
  </si>
  <si>
    <t>* vsa morebitna potrebna dela, aktivnosti in ukrepe (vključno s potrebnim materialom, dodatki in energenti) za zagotovitev ustreznih pogojev (temperatura, vlaga,...ipd.) za izvedbo vseh vrst del (npr. prisilno razvlaževanje, začasno zapiranje objekta, ogrevanje v času gradnje, dodatki k materialom ali uporaba manj občutljivih materialov ipd.),</t>
  </si>
  <si>
    <t>* zaščita oz. ustrezni ukrepi za ohranitev vseh izvedenih del in gotovih izdelkov pred poškodbami ali drugim razvrednotenjem do primopredaje objekta uporabniku/om,</t>
  </si>
  <si>
    <t>* zamenjava ali plačilo stroškov zamenjave pred primopredajo poškodovanih ali drugače razvrednotenih gotovih izdelkov (v primeru soglasja naročnika pa samo popravilo ali plačilo povzročene škode na gotovih izdelkih),</t>
  </si>
  <si>
    <t>* zaščita oz. ustrezni ukrepi za obvarovanje delov objektov in zunanje ureditve, v katere se ne posega, popravilo in/ali plačilo morebitne škode povzročene na ostalih delih, obstoječem in sosednjih objektih, infrastrukturi ter mimoidočim,</t>
  </si>
  <si>
    <t>* nakladanje in odvoz odpadkov in embalaže na stalno deponijo, plačilo vseh prispevkov in dajatev za stalno deponijo odpadnega materiala, vključno s predložitvijo »evidenčnih listov o ravnanju z odpadki« ter izdelavo »poročila o ravnanju z odpadki«,</t>
  </si>
  <si>
    <t>* vsi ukrepi za zaščito delavcev na gradbišču, uporabnikov stavbe in mimoidočih skladno z veljavnimi predpisi s področja varnosti in zdravja pri delu, varstva pred požarom ter varnostnim načrtom,</t>
  </si>
  <si>
    <t>* vsa potrebna dokumentacija o izvedenih delih (PID), dokazilo o zanesljivosti objekta vključno z navodili za uporabo in vzdrževanje ter garancijskimi listinami, vse na papirju v primerni obliki ter na elektronskem mediju v številu izvodov, določenem s pogodbo. Izvajalec je, skladno s Pravilnikom o podrobnejši vsebini dokumentacije in obrazcih, povezanih z graditvijo objektov (UL RS, št. 36), naročniku ob zaključku gradnje, dolžan predati celotno dokumentacijo Dokazila o zanesljivosti.</t>
  </si>
  <si>
    <t>* dolbenje utorov in izvedba prebojev (ročno ali strojno) se ne obračunava posebej, v kolikor so podatki o poteku inštalacij ali vgradnji raznih izdelkov bili podani s PZI in jih je bilo možno izvesti sproti med izvedbo AB in zidarskih del.</t>
  </si>
  <si>
    <t>* vsi notranji in zunanji vertikalni in horizontalni transporti do začasnih in stalnih deponij ter vsa pripravljalna, pomožna in zaključna dela pri posameznih postavkah (tudi, če to ni posebej navedeno v posameznih postavkah). Odpadni in izkopani material se deponira na deponije, katere morajo imeti upravna dovoljenja za deponiranje posameznih vrst materiala. Ponudnik izbere lokacije posameznih deponij v skladu s tem popisom in v cenah za E.M. upošteva vse stroške deponiranja in transporta. Prikazane količine v tem popisu so v raščenem ali vgrajenem stanju. Posamezni koeficienti razrahljivosti so upoštevani že v ceni za enoto mere. Pri cenah za enoto je upoštevati določeno specifičnost lokacije glede na skladiščenje materiala.</t>
  </si>
  <si>
    <t>* Vgrajeni material mora ustrezati veljavnim normativom in predpisanim standardom, ter ustrezati kvaliteti določeni z veljavno zakonodajo ter projektom. Ponudnik to dokaže s predložitvijo izjav o skladnosti in ustreznih certifikatov pred vgrajevanjem, pridobitev teh listin mora biti vkalkulirana v cenah po enoti.</t>
  </si>
  <si>
    <t>* v času izdelave objekta morajo biti vsi vgrajeni materiali kot tudi začasno deponiran material na delovišču in skladiščih zaščiteni pred fizičnimi poškodbami, dežjem, mrazom in hudim vetrom ter ostalimi škodljivimi vremenskimi pogoji.</t>
  </si>
  <si>
    <t xml:space="preserve">* v popisu so v vseh postavkah vkalkulirana popolnoma vsa pripravljalna, pomožna in zaključna dela, ki pripadajo k posamezni postavki in so potrebna za nemoteno izvajanje del! Ponudnik mora v posameznih cenah za enoto mere upoštevati vse potrebne vertikalne in horizontalne transporte ter upoštevati velikost parcele ter posledično zaradi tega sprotni dovoz določenega materiala in opreme na delovišče. </t>
  </si>
  <si>
    <t>* eventuelni stroški povezani s predstavitvami posameznih predvidenih in vgrajenih materialov investitorju, stroški nastali glede zahtev investitorja o eventuelni faznosti gradnje, prilagajanja terminskega plana izvedbe glede na obstoječe stanje itd.</t>
  </si>
  <si>
    <t>Ostalo:</t>
  </si>
  <si>
    <t xml:space="preserve">* vsebina popisa je izdelana na podlagi trenutno veljavnih predpisov in standardov. Količine so izračunane na podlagi GNG normativov in veljajo v nadaljevanju tudi kot kriterij za obračun posameznih količin! </t>
  </si>
  <si>
    <t>* v priloženem predračunu je v nekaterih postavkah zaradi ustreznejšega opisa materialov ali opreme v informativne namene naveden tudi proizvajalec in tip materiala ali opreme. Navedba je zgolj informativne narave, potrebno je ponuditi tehnično enakovreden ali boljši material oz. opremo. Ponudnik bo moral podati na vpogled in v potrditev vse materiale in elemente, predvidene za vgradnjo (vzorce) pred pričetkom gradnje. Brez potrditve vgradnja materialov in elementov ni dopustna, v primeru vgradnje nepotrjenih materialov in elementov, pa bo izvajalec na svoje stroške te materiale oz. elemente odstranil in vgradil ustrezne.</t>
  </si>
  <si>
    <t>* določila obračuna del posamezne skupine so navedena v splošnih določilih le teh.</t>
  </si>
  <si>
    <t>* dela, ki so sestavljena, a predstavljajo zaključeno celoto in so v predračunu opredeljena kot enotne postavke (komplet, kos), se obračunavajo po načelu skupne cene in se vsak mesec obračunajo na podlagi ugotovljenega odstotka izvršenosti, ki ga ugotovi in potrdi inženir, predlaga pa izvajalec.</t>
  </si>
  <si>
    <t xml:space="preserve">* splošni stroški pristojbin in davkov upravnih organov pri prijavi gradbišča, pridobivanje raznih dovolenj in soglasij v zvezi z izvedbo </t>
  </si>
  <si>
    <t>* pridobivanje vseh potrebnih soglasij in mnenj, vse meritve kvalitete in projektiranih parametrov vgrajenih materialov in naprav, vsa atestna dokumentacija, garancije in potrdila o vgrajenih materialih ter izvedba kompletnega tehničnega pregleda s pripravo kompletne tehnične dokumentacija za tehnični pregled, oziroma predaje vseh v načrte vnesenih spremembah med gradnjo, izdelavo navodil za obratovanje in vzdrževanje ter ostali potrebni dokumenti.</t>
  </si>
  <si>
    <t>* ponudnik je dolžan kontrolirati in dopolniti popise in količine s projektom in ni upravičen do dodatnih del, razen v primeru naročila s strani naročnika.</t>
  </si>
  <si>
    <t>Nepredvidena dela:</t>
  </si>
  <si>
    <t xml:space="preserve">(1)   Postavka G. Rekapitulacija pogodbenega predračuna (NEPREDVIDENA DELA - FIDIC "Rdeča knjiga" (XX%)) zajema nujna dela po zahtevah/odobritvi naročnika, ki predstavljajo več in manj dela ter druga nujna dela (predvidljiva nepredvidena dela), ki so nujna za doseganje zahtevane funkcionalnosti izvedenih del. Nepredvidljiva nepredvidena in dodatna dela se bodo izvajal izključno z določili pogodbe in upoštevanjem določil ZJN-3. </t>
  </si>
  <si>
    <t>Odgovornost za napake:</t>
  </si>
  <si>
    <t>Posebne zahteve naročnika - splošna določila:</t>
  </si>
  <si>
    <r>
      <t xml:space="preserve">Zajeto mora biti med drugim:
</t>
    </r>
    <r>
      <rPr>
        <u/>
        <sz val="10"/>
        <rFont val="Arial Narrow"/>
        <family val="2"/>
      </rPr>
      <t>* ELABORAT/NAČRT ORGANIZACIJE GRADBIŠČA IN POŽARNI RED:</t>
    </r>
    <r>
      <rPr>
        <sz val="10"/>
        <rFont val="Arial Narrow"/>
        <family val="2"/>
      </rPr>
      <t xml:space="preserve">
Izdelava Elaborat / načrt organizacije gradbišča in požarni red ter predložitev v potrditev. Končna verzija je usklajena s projektantom in naročnikom, 
</t>
    </r>
    <r>
      <rPr>
        <u/>
        <sz val="10"/>
        <rFont val="Arial Narrow"/>
        <family val="2"/>
      </rPr>
      <t xml:space="preserve">* POSNETEK OBSTOJEČEGA STANJA - SHRANJEVANJE DOKAZOV:  </t>
    </r>
    <r>
      <rPr>
        <sz val="10"/>
        <rFont val="Arial Narrow"/>
        <family val="2"/>
      </rPr>
      <t xml:space="preserve">
Izvajalec naredi posnetek območja ali dokaze stanja tujih lastnin oz. sosednjih objektov pred izvedbo svojih del, za kasnejše ugotavljanje nastale škode, ki bi eventuelno lahko nastala zaradi izvedbe gradbenih del. 
Izdelava protokola s fotografijami in v prisotnosti lastnika in nadzora. Zapisnik se naredi v dveh izvodih pred začetkom del in se preda naročniku, 
</t>
    </r>
    <r>
      <rPr>
        <u/>
        <sz val="10"/>
        <rFont val="Arial Narrow"/>
        <family val="2"/>
      </rPr>
      <t xml:space="preserve">* DOSTOP - TRANSPORTNE POTI: </t>
    </r>
    <r>
      <rPr>
        <sz val="10"/>
        <rFont val="Arial Narrow"/>
        <family val="2"/>
      </rPr>
      <t xml:space="preserve">
dostop bo delno po obstoječih poteh, ki jih je potrebno po potrebi dodatno utrditi, delno izdelati na novo, po zaključku gradnje pa vzpostaviti prvotno stanje oz. po dogovoru z naročnikom - obvezen je ogled območja pred oddajo ponudbe, pri ureditvi gradbišča predvideti izvedbo koridorjev za varen dostop do gradbišča ter do ostalih objektov v okolici gradnje, do katerih je potrebno zagotoviti neoviran dostop. 
</t>
    </r>
    <r>
      <rPr>
        <u/>
        <sz val="10"/>
        <rFont val="Arial Narrow"/>
        <family val="2"/>
      </rPr>
      <t xml:space="preserve">* GRADBIŠČNA IN ZAŠČITNA OGRAJA: </t>
    </r>
    <r>
      <rPr>
        <sz val="10"/>
        <rFont val="Arial Narrow"/>
        <family val="2"/>
      </rPr>
      <t xml:space="preserve">
Ograja iz kovinskih panelov višine 2,00 m s podkonstrukcijo, vrata za osebni dostopa s ključavnico, vrata velikosti do 12,00 m2 (6x2 m) s ključavnico - dobava, postavitev, vzdrževanje, demontaža in odvoz. kompletno z izdelavo potrebnega temelja, vključno z amortizacijo. Natančna izvedba po dogovoru z naročnikom. V dogovoru z uporabnikom in naročnikom definirati in urediti zaščitene koridorje za dostop do prostorov zdravstvenega doma. Koridorji morajo zagotavljati varen dostop do notranjih prostorov obstoječega dela, tako za zaposlne kot tudi uporabnike zdravstvenega doma. Koridorji morajo biti vspostavljeni do končanja del energetske sanacije in nadzidave. Koridorji za pešče morajo biti ograjeni s polnimi paneli. V primeru nevarnosti padca iz višine, morajo imeti koridorji izvedeno tudi zaščitno streho.
</t>
    </r>
    <r>
      <rPr>
        <u/>
        <sz val="10"/>
        <rFont val="Arial Narrow"/>
        <family val="2"/>
      </rPr>
      <t xml:space="preserve">* ZAČASNI OBJEKTI: </t>
    </r>
    <r>
      <rPr>
        <sz val="10"/>
        <rFont val="Arial Narrow"/>
        <family val="2"/>
      </rPr>
      <t xml:space="preserve">
kot gradbiščni / skladiščni kontejnerji, barake za pisarne in garderobe, lope, nadstrešnice ipd. Priprava postora za postavitev, izgradnja  in vzpostavitev prvotnega stanja okolice po zaključenih delih,
</t>
    </r>
    <r>
      <rPr>
        <u/>
        <sz val="10"/>
        <rFont val="Arial Narrow"/>
        <family val="2"/>
      </rPr>
      <t xml:space="preserve">* DEPONIJE: </t>
    </r>
    <r>
      <rPr>
        <sz val="10"/>
        <rFont val="Arial Narrow"/>
        <family val="2"/>
      </rPr>
      <t xml:space="preserve">
Priprava postora za postavitev deponij, izgradnja gradbiščnih deponij in vzpostavitev prvotnega stanja po zaključenih delih.</t>
    </r>
  </si>
  <si>
    <r>
      <rPr>
        <u/>
        <sz val="10"/>
        <rFont val="Arial Narrow"/>
        <family val="2"/>
      </rPr>
      <t xml:space="preserve">* INSTALACIJSKI PRIKLJUČKI: </t>
    </r>
    <r>
      <rPr>
        <sz val="10"/>
        <rFont val="Arial Narrow"/>
        <family val="2"/>
      </rPr>
      <t xml:space="preserve">
Gradbiščne napeljave ter stroški njihove uporabe:
* izvedba priključkov na javno ali obstoječe interno omrežje, po potrebi s predhodno pridobitvijo soglasij,
* stroški merjenja porabe,
* vzdrževanje priključkov, vsi potrebni ukrepi za varno obratovanje, stroški amortizacije, najemnine ali priključnine za celoten čas trajanja gradbišča,
* interne gradbiščne napeljave: po potrebi večkratna postavitev ali prestavitev, vzdrževanje le-te ter vsi potrebni ukrepi za varno obratovanje, stroški amortizacije ali najemnine za celoten čas trajanja gradbišča,
* demontaža ali odstranitev priključkov in internih gradbiščnih napeljav po dokončanih delih.
Vodovodna napeljava:
* gradbiščni vodovodni priključek in gradbiščna vodovodna napeljava,
* stroški porabe vode,
* vključno dobava in vgradnja merilne naprave za merjenje porabe vode.
Električne napeljave:
* gradbiščna elektro omarica s priključno varovalko 40A in začasni kabelski razvod po gradbišču,
* stroški porabe električne energije,
* vključno dobava in vgradnja merilne naprave za merjenje porabe električne energije,
* vključno prve in vse nadaljnje meritve gradbiščnih električnih instalacij in ozemljitev s pripadajočimi poročili.
</t>
    </r>
  </si>
  <si>
    <r>
      <rPr>
        <u/>
        <sz val="10"/>
        <rFont val="Arial Narrow"/>
        <family val="2"/>
      </rPr>
      <t xml:space="preserve">* ŽERJAVI / DVIGALA: </t>
    </r>
    <r>
      <rPr>
        <sz val="10"/>
        <rFont val="Arial Narrow"/>
        <family val="2"/>
      </rPr>
      <t xml:space="preserve">
ustrezno število gradbenih žerjavov ali drugačnih dvigal, potrebnih za čas gradnje. Vsi stroški: priprava prostora, najem, postavitev, stroški delovanje, odstranitev itd. Glede na ureditev gradbišča, ki jo določi izvajalec.
</t>
    </r>
    <r>
      <rPr>
        <u/>
        <sz val="10"/>
        <rFont val="Arial Narrow"/>
        <family val="2"/>
      </rPr>
      <t xml:space="preserve">OSVETLITEV: </t>
    </r>
    <r>
      <rPr>
        <sz val="10"/>
        <rFont val="Arial Narrow"/>
        <family val="2"/>
      </rPr>
      <t xml:space="preserve">
(dobava, postavitev, uporaba, demontaža)
Zunanja osvetlitev poti gradbišča (npr.: poti, ceste, skladiščnih površin). Osvetljenost vseh luči najmanj 7 Lux, vse luči, stikala in kabli so vključeni v enotno ceno. Instalacijski material je last izvajalca. 
Notranja osvetlitev poti v stavbah (nap. hodniki, prehodi, stopnišča, kleti,...). Osvetljenost vseh luči najmanj 15 Lux, vse luči, stikala in kabli so vključeni v enotno ceno. Instalacijski material je last izvajalca.
</t>
    </r>
    <r>
      <rPr>
        <u/>
        <sz val="10"/>
        <rFont val="Arial Narrow"/>
        <family val="2"/>
      </rPr>
      <t>* GRADBIŠČNA DEPONIJA:</t>
    </r>
    <r>
      <rPr>
        <sz val="10"/>
        <rFont val="Arial Narrow"/>
        <family val="2"/>
      </rPr>
      <t xml:space="preserve">
Gradbiščne deponije za vgradni material, za gradbene odpadke od rušitev in izkopa ter za odpadno embalažo:
* ureditev in vzdrževanje lokacij za deponiranje, po potrebi večkrat in za različne vrste materiala in odpadkov,
* postavitev zaprtih posod ali zabojnikov za hranjenje in prevoz odpadkov, vključno amortizacija ali najem ter po dokončanju odstranitev teh posod in zabojnikov.
</t>
    </r>
    <r>
      <rPr>
        <u/>
        <sz val="10"/>
        <rFont val="Arial Narrow"/>
        <family val="2"/>
      </rPr>
      <t xml:space="preserve">RAVNANJE Z GRADBENIMI ODPADKI: </t>
    </r>
    <r>
      <rPr>
        <sz val="10"/>
        <rFont val="Arial Narrow"/>
        <family val="2"/>
      </rPr>
      <t xml:space="preserve">
ravnanje z gradbenimi odpadki in zemeljskimi izkopi v skladu z Uredbo o ravnanju z odpadki, ki nastanejo pri gradbenih delih - izvajalec je dolžan investitorju pred pričetkom del posredovati podatke o prevzemniku odpadkov ter sprotno  posredovati evidenčne liste, voditi evidenco  o vrstah in količinah gradbenih odpadkov  ter izdelati Poročilo o  gospodarjenju z gradbenimi odpadki za potrebe  pridobitve uporabnega dovoljenja. 
</t>
    </r>
    <r>
      <rPr>
        <u/>
        <sz val="10"/>
        <rFont val="Arial Narrow"/>
        <family val="2"/>
      </rPr>
      <t xml:space="preserve">PROMETNI ZNAKI: </t>
    </r>
    <r>
      <rPr>
        <sz val="10"/>
        <rFont val="Arial Narrow"/>
        <family val="2"/>
      </rPr>
      <t xml:space="preserve">
Ureditev prometnih znakov po slovenskih predpisih in določilih s strani naročnika ali po zahtevah, ki jih določi izvajalec. Nosilna konstrukcija po izbiri izvajalca, ki so vključena v enotno ceno. Znaki (npr. opozorilni znaki, kažipoti), ne glede na material, vsebino ali grafiko, pritrditev v predelu gradbišča na dele objekta ali ogrodje, montaža vključno z nosilno konstrukcijo. dobava, postavitev, uporaba, demontaža.
</t>
    </r>
  </si>
  <si>
    <r>
      <rPr>
        <u/>
        <sz val="10"/>
        <rFont val="Arial Narrow"/>
        <family val="2"/>
      </rPr>
      <t xml:space="preserve">ČIŠČENJE: </t>
    </r>
    <r>
      <rPr>
        <sz val="10"/>
        <rFont val="Arial Narrow"/>
        <family val="2"/>
      </rPr>
      <t xml:space="preserve">
Čiščenje gradbišča, demontaža in odnos vseh pripomočkov, odpadkov in ostankov. 
Čiščenje ceste zaradi nanosa blata na cesto. Ureditev pralne naprave (visokotlačni čistilec, itd) pred izvozom kamionov na javno površino, vsaj do končanja izgradnje kletne etaže.</t>
    </r>
  </si>
  <si>
    <r>
      <rPr>
        <u/>
        <sz val="10"/>
        <rFont val="Arial Narrow"/>
        <family val="2"/>
      </rPr>
      <t xml:space="preserve">ZAVAROVANJE GRADBIŠČA: </t>
    </r>
    <r>
      <rPr>
        <sz val="10"/>
        <rFont val="Arial Narrow"/>
        <family val="2"/>
      </rPr>
      <t xml:space="preserve">
sklenjeno zavarovanje za  škodo, ki bi utegnila nastati investitorjem in tretjim osebam v zvezi z opravljanjem njihove dejavnosti,
</t>
    </r>
    <r>
      <rPr>
        <u/>
        <sz val="10"/>
        <rFont val="Arial Narrow"/>
        <family val="2"/>
      </rPr>
      <t>VAROVANJE GRADBIŠČA</t>
    </r>
    <r>
      <rPr>
        <sz val="10"/>
        <rFont val="Arial Narrow"/>
        <family val="2"/>
      </rPr>
      <t xml:space="preserve">
* zagotoviti fizično in tehnično varovanje,
</t>
    </r>
    <r>
      <rPr>
        <u/>
        <sz val="10"/>
        <rFont val="Arial Narrow"/>
        <family val="2"/>
      </rPr>
      <t>GRADBIŠČNA TABLA</t>
    </r>
    <r>
      <rPr>
        <sz val="10"/>
        <rFont val="Arial Narrow"/>
        <family val="2"/>
      </rPr>
      <t xml:space="preserve">
Izdelava, dobava in postavitev gradbiščne table, skladno z navodili naročnika. 
* Tehnične značilnosti: ime operacije in glavni cilj operacije,
* Gradbišča  tabla z nosilno jekleno podkonstrukcijo, osvetlitvijo in oznakami, dobava in montaža z vso potrebno jekleno podkonstrukcijo: izvajalec postavi tablo, vsebino table je potrebno uskladiti z naročnikom.  Po prevzemu in končanju del na gradbišču, se tabla skupaj z vsemi elementi demontira in odnese na odpad v kolikor ni več potrebna. Gradbiščna tabla je prosto stoječa gradbena tabla, montirana na prostostoječo konstrukcijo, ki sestoji iz konstrukcije iz jeklenih stebrov, prečk in opaža, do višine 5 m nad terenom. 
Opomba: Pred izdelavo mora naročnik potrditi izgled gradbiščne table.
</t>
    </r>
    <r>
      <rPr>
        <u/>
        <sz val="10"/>
        <rFont val="Arial Narrow"/>
        <family val="2"/>
      </rPr>
      <t>GEODETSKI POSNETEK:</t>
    </r>
    <r>
      <rPr>
        <sz val="10"/>
        <rFont val="Arial Narrow"/>
        <family val="2"/>
      </rPr>
      <t xml:space="preserve">
Izdelava geodetskega posnetka izvedenih del z kompletnim vrisom objekta ter podzemnim katastrom. Posneti je potrebno vse trase in jaške komunalne infrastrukture, vključno z relevantnimi višinami
</t>
    </r>
    <r>
      <rPr>
        <u/>
        <sz val="10"/>
        <rFont val="Arial Narrow"/>
        <family val="2"/>
      </rPr>
      <t>OSTALO:</t>
    </r>
    <r>
      <rPr>
        <sz val="10"/>
        <rFont val="Arial Narrow"/>
        <family val="2"/>
      </rPr>
      <t xml:space="preserve">
* izvedba in ureditev dostopnih poti do gradbišča ter začasnega parkiranja za vozila izvajalcev. Zajeti tudi postopek za pridobivanje dovoljenja za začasno prometno ureditev in zaporo ceste ter uporabo javnih površin vključno z izdelavo vse potrebne projektne dokumentacije vključno s pridobivanjem soglasja od upraljalca (elaborate, ...). Izvajalec krije vse stroške nadomestil za čas trajanja zapore ceste, vključene so tudi vse ev.takse in odškodnine.
V ceni upoštevati prilagajanje organizacije gradbišča dinamiki dela, postavitve, po potrebi večkratne prestavitve, amortizacijo ali najem za ves čas trajanja gradbišča ter odstranitev po dokončanih delih, vzpostavitev v prvotno stanje in finalno čiščenje gradbišča.</t>
    </r>
  </si>
  <si>
    <t>Izvedba geodetskih meritev, ugotovitev meje parcel zaradi gradbenih posegov in linij obstoječih komunalnih vodov (plinovod, elektrovod, vodovod, meteorna kanalizacija, fekalna kanalizacija, toplovod, telekomunikacije, elektroenergetski vodi) pred pričetkom gradnje v sodelovanju s pristojnimi komunalnimi službami. 
Pred pričetkom gradnje je potrebno preveriti podatke, zakoličiti vse infrastrukturne vode skladno s pogoji upravljavcev. 
V ceni so zajeti vsi stroški geodetske službe in izvajalca.</t>
  </si>
  <si>
    <t>Vsa zemeljska dela je potrebno izvajati na osnovi projekta za izvedbo, na osnovi geomehanskega poročila. 
Ob izvedbi je potrebno upoštevati varnostni načrt in sprotno izvajati vse ukrepe, ki izhajajo iz tega načrta.</t>
  </si>
  <si>
    <t>Pred pričetkom nasipanja oz. zasipanja mora biti obvezno preverjena ustreznost podlage ter nasipnega oz. zasipnega materiala s strani geomehanika oz. nadzornika. 
Meritve zbitosti izvaja za to usposobljena organizacija ali podjetje, ki sprotne ugotovitve beleži v gradbenem dnevniku in izda tudi končno poročilo.</t>
  </si>
  <si>
    <t>V kolikor v popisu del ni predvideno drugače, morajo cene po e.m. vsebovati:</t>
  </si>
  <si>
    <t>* vse iz splošnih določil za vse vrste del,
* čiščenje javnih površin v kolikor pride do njih z izvajanjem zemeljskih del po navodilih upravljavca teh,
* zakoličenje in priprava profilov,
* vso potrebno dokumentacijo za začetek del,
* vsa potrebna pripravljalna dela,
* zaščita gradbene jame,
* snemanje potrebnih izmer na gradbišču in po načrtih, prenos in obeleževanje višinskih točk na objektu, 
* vse transporte materiala in prenose na gradbišču,
* izvedbo začasnih deponij materiala na gradbišču, 
* vse začasne premike izkopnega ali nasipnega materiala, ki nastajajo zaradi načina izvedbe del, 
* uporabo vse potrebne mehanizacije ali drugih delovnih sredstev z vsemi stroški povezanimi z izvedbo del, 
* geomehanski nadzor z izvedbo geomehanskega poročila,
* vse potrebne postopke za sprotno kontrolo kakovosti, 
* vsa potrebna dokazovanja kakovosti materiala, pravilnega načina izvedbe in izvedenih del (certifikati uporabljenih materialov, meritve tlačne trdnosti, geomehanske poročila, itd.),
* plačilo prispevkov za stalno deponijo odpadnega materiala,
* izdelavo poročil o ravnanju z gradbenimi odpadki, ki izhajajo iz zemeljskih del,
* izvedbo vseh ukrepov za zaščito delavcev na gradbišču, skladno z veljavnimi predpisi s področja varnosti in zdravja pri delu,
* vso potrebna dokumentacija o izvedenih delih,
* faktor raztrosa mora ponudnik ovrednotiti in posredno zajeti v enotni ceni,
* opravila, določena z veljavnimi predpisi o varstvu pri delu, kot je opiranje (skupaj s projektom in statičnim izračunom), nakloni, razširitve ipd,
* vse potrebno za dviganje izkopnega materiala na potrebno višino,
* dela v zvezi z odvodnjavanjem meteorne in talne vode med gradnjo in njeno odvodnjo, skupaj s črpanjem (če ni s projektom drugače predvideno in z deli zaradi preusmerjanja vodnih tokov; zagotoviti se mora stalno in zadostno odvodnjavanje brez škodljivih vplivov na okoliške objekte,
Vsa zemeljska dela je potrebno izvajati na najracionalnejši način v količinah, ki so neobhodne za nadaljne izvajanje del, vse pa v skladu z veljavnimi tehničnimi predpisi.</t>
  </si>
  <si>
    <r>
      <t xml:space="preserve">Prostor za začasno deponijo določi Izvajalec v dogovoru z Naročnikom.
Pred pričetkom del se mora Izvajalec informirati o legi komunalnih ali drugih pod in nadzemnih vodov na gradbišču. Preveriti mora tudi stanje zgradb na sosednjih zemljiščih.
</t>
    </r>
    <r>
      <rPr>
        <u/>
        <sz val="10"/>
        <rFont val="Arial Narrow"/>
        <family val="2"/>
        <charset val="238"/>
      </rPr>
      <t>Obračunska določila:</t>
    </r>
    <r>
      <rPr>
        <sz val="10"/>
        <rFont val="Arial Narrow"/>
        <family val="2"/>
        <charset val="238"/>
      </rPr>
      <t xml:space="preserve">
* faktor raztrosa se ne upošteva ločeno,
* obračunska enota za vse izkope je prostornina izkopane zemljine (m3) v raščenem stanju,
* obračunska enota za vse nasipe in zasipe je prostornina zemljine (m3) v vgrajenem stanju,
* obračunska enota za površinsko popisne postavke je m2,
* količine za zemeljska dela so preračunane na osnovi mačrta arhitekture,
* izkop se obračunava na podlagi profilov posnetih, pred pričetkom del in po končanem delu.
</t>
    </r>
    <r>
      <rPr>
        <u/>
        <sz val="10"/>
        <rFont val="Arial Narrow"/>
        <family val="2"/>
        <charset val="238"/>
      </rPr>
      <t>Predpisi, dokumentacija o izvedenih delih:</t>
    </r>
    <r>
      <rPr>
        <sz val="10"/>
        <rFont val="Arial Narrow"/>
        <family val="2"/>
        <charset val="238"/>
      </rPr>
      <t xml:space="preserve">
Izvajalec mora (poleg ostalih) upoštevati veljavne predpise s področja ravnanja z odpadki, še posebej:
* Uredba o odpadkih,
* Uredba o ravnanju z odpadki, ki nastanejo pri gradbenih delih,
* Uredba o obremenjevanju tal z vnašanjem odpadkov.
Izvajalec mora dostaviti »evidenčne liste o ravnanju z odpadki« ter izdelati »poročilo o ravnanju z gradbenim odpadki.</t>
    </r>
  </si>
  <si>
    <t>Vsi proizvodi morajo biti izdelani iz kvalitetnega materiala in skladno z veljavnimi tehnicnimi predpisi in harmoniziranimi standardi, predvsem pa:
* Standardi, ki se nanašajo zemeljska dela, oziroma materiale, ki se uporabljajo pri zemeljskih delih. 
* Geotekstilije in geotekstilijam sorodni izdelki – Značilnosti, ki se zahtevajo pri nasipih, temeljih in trdnih strukturah in geotekstilije ki se zahtevajo pri drenažnih sistemih: SIST EN 13251:2001, SIST EN 13251:2001/ A1:2005, SIST EN 13252:2001, SIST EN 13252:2001/ A1:2005.
Tehnični pogoji za zagotavljanje kakovosti pri izvedbi:
Izkopi:
Osnovni materiali so zemljine in kamnine. Vse vrste zemljin in hribin razvrščamo v te nazivne kategorije:
* kategorija 1; Plodna zemljina. 
* kategorija 2; slabo nosilna zemljina.
* kategorija 3; vezljiva in nevezljiva zrnata zemljina.
* kategorija 4; mehka kamnina.   
* kategorija 5; trda kamnina.
Merilo za razvrstitev v posamezno kategorijo so lastnosti zemljin oziroma hribin. Opis zemljin in kamnin, način izkopa ocena uporabnosti in lastnosti so prikazane v tabeli:</t>
  </si>
  <si>
    <t>Morajo se izvesti opiranje, razpiranje, odkopi v terasah, zavarovanje objektov, komunikacij in naprav ter zagotoviti vzdrževanje uporabljenih javnih površin in poti tako, kot je določeno v projektu oziroma kot ga določi nadzor. V to delo je vključeno tudi čiščenje  mest, ki zahteva zaščitne varovalne ukrepe, kot je zavarovanje preperelih con, žepov, kavern, izvorov voda ipd., če ni to predvideno že pri drugih delih.
Material od izkopov mora biti namensko uporabljen za nasipe in zasipe oziroma odstranjen ter odložen na odlagališča. Dela (izkop, nalaganje in transport materiala) je treba prilagajati tako, da se za vsak material zagotovi nadaljnja namenska uporaba (za nasipe, zasipe, humusiranje ...), zato se izkopne materiale sortira in selekcionirano transportira.
Pri izvajanju del je treba paziti, da ne pride do izpodkopavanja ali poškodovanja brežin vkopov in čezmernega izkopa (čez določeni profil) po krivdi izvajalca. Vsak tak primer mora izvajalec takoj strokovno popraviti (način potrdi nadzor). Pri izvajanju del v slabo nosilnih zemljinah je treba paziti, da se brežine takoj zaščitijo.
Gradbene jame je treba oblikovati in obdelati po projektu (vertikalne stene izkopa ter tudi pobočje in dno). V dnu  trajnih in začasnih vkopov je treba zagotoviti učinkovito začasno odvodnjavanje do končne izvedbe odvodnjevalnega sistema, tako da je dno vkopa ves čas suho. 
Varovanje gradbenih jam mora biti strokovno pravilno. Če način varovanja ni že določen v projektu, sme način opiranja izkopnih brežin izbrati izvajalec sam, nadzoru pa mora predložiti »Projekt varovanja« (načrt opiranja s statičnim računom in grafičnimi prilogami).
Delovni prostor, globino in širino dna, pobočja za manjše, nepodprte gradbene jame in nagib pobočja predlaga izvajalec in potrdi nadzor. Na zgornjem robu pobočja mora biti prost zaščitni pas – berma, široka najmanj 60 cm.</t>
  </si>
  <si>
    <r>
      <t xml:space="preserve">KAKOVOST IZVEDBE
</t>
    </r>
    <r>
      <rPr>
        <sz val="10"/>
        <rFont val="Arial Narrow"/>
        <family val="2"/>
        <charset val="238"/>
      </rPr>
      <t xml:space="preserve">Dela pri izkopih morajo biti opravljena kakovostno in skladno s predpisi, projektom in zahtevami teh tehničnih pogojev. Vse končne površine izkopov morajo biti izvedene po zahtevah v projektih. Odstopanja so lahko določena v projektu.
Izvajalec mora sproti preverjati materiale in izvedbo del v skladu s programom Plan kontrole kakovosti materialov in izvedbe, narejenem na osnovi teh tehničnih specifikacij, ki ga potrdi nadzor.
Zagotovljen mora biti stalni geomehanski nadzor izvajalca.
Izvajalec mora priložiti dokazila o količini in vrstah nastalih gradbenih odpadkov po veljavnih predpisih. 
Izvajalec gradbenih del mora investitorju izročiti poročilo o gradbenih odpadkih in ravnanju z njimi, iz katerega so razvidni podatki: </t>
    </r>
    <r>
      <rPr>
        <u/>
        <sz val="10"/>
        <rFont val="Arial Narrow"/>
        <family val="2"/>
        <charset val="238"/>
      </rPr>
      <t xml:space="preserve">
</t>
    </r>
    <r>
      <rPr>
        <sz val="10"/>
        <rFont val="Arial Narrow"/>
        <family val="2"/>
        <charset val="238"/>
      </rPr>
      <t>* o količini in vrstah gradbenih odpadkov, oddanih zbiralcem gradbenih odpadkov; 
* o količini in vrstah gradbenih odpadkov, oddanih v obdelavo; 
* o količini in vrstah gradbenih odpadkov, ponovno uporabljenih na kraju nastanka;
* o količini in vrstah gradbenih odpadkov, ki jih je obdelal sam, in o nadaljnjem ravnanju s produkti obdelave; 
* o prostornini zemeljskega izkopa, nastalega zaradi gradbenih del na gradbišču, ki je bil na gradbišču tudi ponovno uporabljen; 
* o sestavi zemeljskega izkopa ali izvedenih analizah zemeljskega izkopa s preskusnimi metodami, če količina na gradbišču ponovno uporabljenega zemeljskega izkopa, nastalega zaradi gradbenih del na gradbišču, presega 30.000 m3, prostornini na gradbišču uporabljenega zemeljskega izkopa, ki ni nastal zaradi izvajanja gradbenih del na gradbišču; 
* o prostornini zemeljskega izkopa, ki je bil odpeljan z gradbišča, in načinu nadaljnjega ravnanja z njim; 
* o zbiralcih gradbenih odpadkov in izvajalcih obdelave odpadkov;
* o potrjenih evidenčnih listih o pošiljanju gradbenih odpadkov, razen če je pisno dogovorjeno drugače.</t>
    </r>
  </si>
  <si>
    <r>
      <t xml:space="preserve">PRIPRAVA TEMELJNIH TAL
</t>
    </r>
    <r>
      <rPr>
        <sz val="10"/>
        <rFont val="Arial Narrow"/>
        <family val="2"/>
        <charset val="238"/>
      </rPr>
      <t>To poglavje vključuje zahteve, ki se morajo upoštevati pri pripravi temeljnih tal za objekte in nasipe.
Osnovni materiali in zahteve zanje
Material je naraven – raščena tla. Če material ne izpolnjuje minimalnih zahtev glede nosilnosti (deformabilnosti) ali se njegova kakovost med gradnjo zaradi zunanjih vplivov (dež, zmrzal) poslabša, ga je treba zamenjati. 
V Poročilu o geotehničnem projektu je navedena pričakovana sestava tal in metode za ugotavljanje skladnosti projektne prognoze z dejanskimi razmerami (recimo vizualni pregledi, terenske meritve, laboratorijske preiskave vzorcev). 
V Poročilu o geotehničnem projektu so predpisani minimalni moduli podajnosti za temeljna tla. Če teh zahtev v projektni dokumentaciji ni, jih mora navesti odgovorni geomehanik. Predlagamo te priporočene vrednosti za minimalne deformacijske lastnosti temeljnih tal:</t>
    </r>
    <r>
      <rPr>
        <u/>
        <sz val="10"/>
        <rFont val="Arial Narrow"/>
        <family val="2"/>
        <charset val="238"/>
      </rPr>
      <t xml:space="preserve">
Evdin min = 10MPa (gline, melji), 
Evdin min = 25MPa za peske in prode ali 
Evdin min = 40MPa za kamnit material, 
</t>
    </r>
    <r>
      <rPr>
        <sz val="10"/>
        <rFont val="Arial Narrow"/>
        <family val="2"/>
        <charset val="238"/>
      </rPr>
      <t xml:space="preserve">Če temeljna tla ne dosegajo navedenih vrednosti, je treba izvesti zamenjavo – izboljšanje tal do globine, ki je določena s projektom oziroma jo navede odgovorni geomehanik. Neustrezen material se odstrani in se nadomesti z materialom, ki ustreza za nasipe – običajno se izvede gruščnata blazina. 
Vgradnja oziroma zgoščevanje mora biti kontrolirano. </t>
    </r>
  </si>
  <si>
    <r>
      <rPr>
        <u/>
        <sz val="10"/>
        <rFont val="Arial Narrow"/>
        <family val="2"/>
        <charset val="238"/>
      </rPr>
      <t>NAČINI IN POGOJI IZVEDBE</t>
    </r>
    <r>
      <rPr>
        <sz val="10"/>
        <rFont val="Arial Narrow"/>
        <family val="2"/>
        <charset val="238"/>
      </rPr>
      <t xml:space="preserve">
Planum temeljnih tal je treba po izkopu grobo splanirati tako, da je v danih terenskih razmerah zagotovljeno čim boljše odvodnjavanje in da so upoštevane zahteve projekta (višina, nagibi, tolerance).
Ustreznost temeljnih tal mora izvajalec dokazati: 
* Z geološko-geomehanskim pregledom,
* z geodetskim posnetkom, 
* s preskusi kakovosti, kadar je v projektu tako določeno ali na zahtevo nadzora, 
* s čim drugim na zahtevo nadzora.
Na voljo morata biti Poročilo o preiskavah tal in Poročilo o geotehničnem projektu.
Ko se izvedejo izkopi za temelje, je treba preveriti skladnost dejanskih tal, v katerih ali na katerih je objekt temeljen, s projektno prognozo. Za geotehnični kategoriji 1 in 2 naj se izvede popis zemljin in kamnin s terenskim pregledom lokacije in klasifikacijo zemljin. Pregled mora izvesti strokovnjak za geotehniko in predpisati nadaljnje preiskave zemljin ali druge ukrepe (poglobitve, zamenjava tal ...), če je potrebno.
Odstopanja od in lastnosti tal, ki so bila privzeta v projektu, je treba takoj pisno sporočiti nadzoru, ki jih običajno sporoči projektantu. Projektant in oseba, ki izvajata nadzor med gradnjo, preverita, ali so načela, uporabljena v projektu, ustrezna za dejansko ugotovljene geotehnične značilnosti tal.
Tik preden se temeljna tla prekrijejo, se tla zapisniško prevzame in fotodokumentira. Gradnja se ne sme nadaljevati brez pisne odobritve nadzora. 
Za vsak izvedeni objekt izvajalec takoj po končanem temeljenju pripravi Poročilo o temeljenju, v katerem so zbrani zapisi o dejanski koti temeljev, sestavi tal in fotodokumentacija iz časa gradnje.
Izkop za temelje v zimskem času je obvezno izvesti v vsaj dveh fazah. Zadnjo fazo izkopa je izvesti neposredno pred izvedbo tampona ozir. temelja, odvisno od karakteristik terena, tako da se doseže točna kota izkopa in prepreči morebitna zamrznitev nosilnih tal.</t>
    </r>
  </si>
  <si>
    <r>
      <t xml:space="preserve">NASIPI POD OBJEKTI, POVOZNIMI POVRŠINAMI, ZASIPI
</t>
    </r>
    <r>
      <rPr>
        <sz val="10"/>
        <rFont val="Arial Narrow"/>
        <family val="2"/>
        <charset val="238"/>
      </rPr>
      <t>To poglavje vključuje zahteve, ki se morajo upoštevati pri strojnem razprostiranju, močenju, mešanju, grobem planiranju in zgoščevanju materialov v nasipih, zasipih, klinih, posteljici in odlagališčih. Nanaša se na vse vrste zasipov, kline ob objektih, vse vrste nasipov (pod objekti, protihrupni, pri gradnji cest, parkirišč, igrišč ...), posteljico pri gradnji cest, parkirišč in igrišč, pa tudi na dela na odlagališčih.
Za ceste in parkirišča je treba dimenzionirati voziščno konstrukcijo glede na prometne obremenitve in skladno s tehničnimi specifikacijami za javne ceste (TSC 06.520: 2003 oziroma TSC 06.520: 2008 Projektiranje, Dimenzioniranje novih asfaltnih voziščnih konstrukcij (v postopku potrjevanja) oziroma z drugimi veljavnimi in verificiranimi metodami. Veljajo  zahteve za temeljna tla, kot so navedene v veljavnih tehničnih specifikacijah za javne ceste.
Če so tla slabše nosilna in stisljiva, je treba upoštevati nosilnost raščenih tal in ovrednotiti njihove posedke. Če je pričakovani velikostni red posedkov večji od 10 cm, je treba določiti tudi ukrepe za preprečevanje diferenčnih posedkov.</t>
    </r>
    <r>
      <rPr>
        <u/>
        <sz val="10"/>
        <rFont val="Arial Narrow"/>
        <family val="2"/>
        <charset val="238"/>
      </rPr>
      <t xml:space="preserve">
Osnovni materiali in zahteve zanje
</t>
    </r>
    <r>
      <rPr>
        <sz val="10"/>
        <rFont val="Arial Narrow"/>
        <family val="2"/>
        <charset val="238"/>
      </rPr>
      <t>Materiali za nasipe, zasipe, kline in posteljico: Za materiale, potrebne pri gradnji nasipov, zasipov, klinov in posteljice, se uporabljajo lahke in težke zemljine ter mehke in trde kamnine. V nasipe, zasipe, kline in posteljico se ne smejo vgrajevati organske zemljine, korenine, ruša ali drugi materiali, ki bi zaradi biokemičnih procesov sčasoma spremenili mehansko fizikalne lastnosti. Lahko se uporabljajo nekoherentne in koherentne zemljine, katerih vlažnost je takšna, da omogoča doseganje gostote in nosilnost, predpisanih s projektom.</t>
    </r>
    <r>
      <rPr>
        <u/>
        <sz val="10"/>
        <rFont val="Arial Narrow"/>
        <family val="2"/>
        <charset val="238"/>
      </rPr>
      <t xml:space="preserve">
</t>
    </r>
    <r>
      <rPr>
        <sz val="10"/>
        <rFont val="Arial Narrow"/>
        <family val="2"/>
        <charset val="238"/>
      </rPr>
      <t xml:space="preserve">Premer največjega zrna v kamnitem materialu za nasipe ne sme biti večji od dveh tretjin debeline plasti.
Kamnine, neodporne proti preperevanju, je treba po vgraditvi zaščititi pred vremenskimi vplivi. </t>
    </r>
    <r>
      <rPr>
        <u/>
        <sz val="10"/>
        <rFont val="Arial Narrow"/>
        <family val="2"/>
        <charset val="238"/>
      </rPr>
      <t xml:space="preserve">
</t>
    </r>
  </si>
  <si>
    <r>
      <t xml:space="preserve">NAČIN IN POGOJI IZVEDBE
</t>
    </r>
    <r>
      <rPr>
        <sz val="10"/>
        <rFont val="Arial Narrow"/>
        <family val="2"/>
        <charset val="238"/>
      </rPr>
      <t xml:space="preserve">Nasipi, zasipi, klini in posteljica
Priprava platoja za izvedbo nasipov: pred vgrajevanjem nasipov, zasipov in odlagališč mora biti urejen planum spodnje plasti in/ali vgrajen drenažni ali filtrski sloj.
Dno pri izkopu mora biti grobo splanirano, tako da je v danih terenskih razmerah zagotovljeno čim boljše odvodnjevanje.
Navoz materiala: na ustrezno pripravljen plato se lahko začne razprostiranje materialov, ki jih mora odobriti nadzor. Materiali in veziva morajo biti enakomerno razprostrti po plasteh, katerih debelina ne sme biti večja od 0,5 m, če ni to v TEZ ali zahtevi nadzora drugače določeno. 
Nasip se mora izvesti sistematično, v slojih in simetrično na obeh straneh. Razlika v višini izdelanega nasipa na obeh straneh ne sme presegati 1 m.
Nasip nad občutljivimi objekti je lahko izveden le ročno ali z valjarji na način, kot ga določi nadzor.
Po končanem razgrinjanju in planiranju mora biti izvedeno zgoščevanje v polni širini plasti z valjarji z gladkimi in/ali pnevmatičnimi kolesi. 
Nosilnost plasti nasipa mora ustrezati zahtevanim vrednostim deformacijskih modulov Ev2, navedenih v načrtih gradbenih konstrukcij oz. statike. </t>
    </r>
    <r>
      <rPr>
        <u/>
        <sz val="10"/>
        <rFont val="Arial Narrow"/>
        <family val="2"/>
        <charset val="238"/>
      </rPr>
      <t xml:space="preserve">
KAKOVOST IZVEDBE
</t>
    </r>
    <r>
      <rPr>
        <sz val="10"/>
        <rFont val="Arial Narrow"/>
        <family val="2"/>
        <charset val="238"/>
      </rPr>
      <t>Zgoščenost vsake plasti  nasipa, zasipa in klina mora izvajalec preverjati z rezultati opravljenih in tekočih preizkusov ter jih potrditi s kontrolnimi preizkusi. Preizkuse mora odobriti nadzorni geomehanik.
Zgoščenost teh plasti mora ustrezati zahtevam, navedenim v v projektu. Zahtevane vrednosti zgoščenosti po tej tabeli pomenijo povprečne vrednosti, ki jih morajo dosegati plasti na vsakem merilnem mestu. Merilna mesta določi nadzorni geomehanik. Za manj občutljive nasipe in zasipe zunanje ureditve je treba upoštevati projektne zahteve.
Nosilnost materialov, vgrajenih v nasipe, zasipe in kline, mora izvajalec dokazati z rezultati tekočih preizkusov nosilnosti. Nadzor mora odobriti obseg minimalnih tekočih preizkusov.
Nosilnost oziroma deformacijski moduli Ev1 in Ev2 morajo biti merjeni v plasteh v globini 0,5 do 2 m pod koto platoja nasipa in v plasti v globini 0,5 m pod koto platoja. 
Meritve nosilnosti plasti materialov za nasipe, zasipe in kline mora odobriti nadzor, ki določi tudi dodatne pogoje za vrednotenje rezultatov.
Obseg kontrolnih preizkusov določa nadzor. Odvzemna mesta vzorcev za preizkuse in merilna mesta določi nadzor po statističnem naključnem izboru.
Dela morajo biti izvedena kakovostno in usklajena s predpisi, projektom in zahtevami tehničnih pogojev.</t>
    </r>
  </si>
  <si>
    <r>
      <rPr>
        <u/>
        <sz val="10"/>
        <rFont val="Arial Narrow"/>
        <family val="2"/>
        <charset val="238"/>
      </rPr>
      <t>IZDELAVA TEHNOLOŠKEGA ELABORATA</t>
    </r>
    <r>
      <rPr>
        <b/>
        <sz val="10"/>
        <rFont val="Arial Narrow"/>
        <family val="2"/>
      </rPr>
      <t xml:space="preserve">
</t>
    </r>
    <r>
      <rPr>
        <sz val="10"/>
        <rFont val="Arial Narrow"/>
        <family val="2"/>
        <charset val="238"/>
      </rPr>
      <t>Pred začetkom posamezne vrste del mora izvajalec zemeljskih del – plitvega temeljenja in nasipov pripraviti tehnološki elaborat (TE in ga posredovati nadzornemu inženirju, da ga potrdi. Nadzor (oziroma nadzorni inženir) je lahko posameznik ali institucija, ki opravlja naloge nadzora v imenu investitorja.
TE dopolnjuje projekt s konkretnimi podatki o uporabljenih materialih in polizdelkih,  o njihovem izvoru in kakovosti, s podrobnejšim opisom tehnologije izvajanja del in planom zagotavljanja kakovosti.
TE mora zajemati:
* Splošne informacije o izvajalcu in konstrukcijskih značilnostih objekta,
* projektno dokumentacijo in druge razpoložljive podatke
* o terenskih razmerah,
* opis posamezne faze del,
* terminski plan izvajanja del.</t>
    </r>
    <r>
      <rPr>
        <b/>
        <sz val="10"/>
        <rFont val="Arial Narrow"/>
        <family val="2"/>
        <charset val="238"/>
      </rPr>
      <t xml:space="preserve">
TE mora obravnavati te sklope del:
*</t>
    </r>
    <r>
      <rPr>
        <sz val="10"/>
        <rFont val="Arial Narrow"/>
        <family val="2"/>
        <charset val="238"/>
      </rPr>
      <t xml:space="preserve"> Zemeljska dela (vrsta del: nasipi ali izkopi),
* priprava temeljnih tal,
* varovanje gradbene jame,
* geotehnično opazovanje,
* način in pogostost odvzema vzorcev zemljine in njena kategorizacija,
* uporaba izkopnega materiala v nadaljevanju gradnje oziroma njegovo deponiranje
* organizacija gradbišča v času izvajanja zemeljskih del, 
* druga zemeljska dela, ki niso zajeta v tem dokumentu</t>
    </r>
    <r>
      <rPr>
        <b/>
        <sz val="10"/>
        <rFont val="Arial Narrow"/>
        <family val="2"/>
        <charset val="238"/>
      </rPr>
      <t xml:space="preserve">.
</t>
    </r>
    <r>
      <rPr>
        <sz val="10"/>
        <rFont val="Arial Narrow"/>
        <family val="2"/>
        <charset val="238"/>
      </rPr>
      <t>Pri pripravi plana zagotavljanja kakovosti mora izvajalec upoštevati  veljavne predpise in standarde za izvajanje geotehničnih del, kot so SIST EN 1536: 2002, SIST EN 1537: 2002 in SIST EN 12716: 2002.
Izvajalec gradbenih del mora nadzornemu inženirju predložiti TE najmanj 15 dni pred začetkom izvajanja posamezne faze del, opredeljene v tehnološkem elaboratu.
Nadzor (nadzorni inženir) mora skupaj z za to usposobljeno strokovno službo, ki jo izbere investitor, najpozneje v roku 8 dni pisno potrditi tehnološki elaborat oziroma ga zaradi neustreznosti zavrniti.
Izvajalec gradbenih del, mora potrjeni tehnološki elaborat predložiti nadzornemu inženirju na gradbišče najmanj 3 dni pred začetkom izvajanja del.</t>
    </r>
  </si>
  <si>
    <r>
      <rPr>
        <u/>
        <sz val="10"/>
        <rFont val="Arial Narrow"/>
        <family val="2"/>
        <charset val="238"/>
      </rPr>
      <t>NAČINI IN POGOJI IZVEDBE</t>
    </r>
    <r>
      <rPr>
        <b/>
        <sz val="10"/>
        <rFont val="Arial Narrow"/>
        <family val="2"/>
      </rPr>
      <t xml:space="preserve">
</t>
    </r>
    <r>
      <rPr>
        <sz val="10"/>
        <rFont val="Arial Narrow"/>
        <family val="2"/>
        <charset val="238"/>
      </rPr>
      <t>Izkope je treba opraviti po profilih, vpisanih kotah, naklonih in do globin po projektu. Pri tem je treba upoštevati lastnosti posameznih kategorij materiala in zahtevane lastnosti za namensko uporabo izkopanega materiala. Izkope je treba načeloma delati z mehanizacijo, tako da se ročno delo omeji na minimum in izvaja le tam, kjer s strojno opremo ni mogoče doseči zahtevane kakovosti ali pa to zahtevajo geomehanske lastnosti tal. Površinski odkop plodne zemljine v ustrezni debelini je treba narediti povsod, kjer je predviden nadaljnji izkop in/ali priprava temeljnih tal. Odkopano plodno zemljino je treba odstraniti tako, da ne pride do mešanja tega materiala z drugimi, neplodnimi materiali. Plodno zemljo je treba odložiti in negovati tako, da bo ohranjena kakovost izkopane plodne zemljine za kasnejše potrebe pri urejanju pobočij in zelenic. Material, za katerega se ugotovi, da je uporaben za gradnjo (za zasipe, kot agregat), je treba odpeljati na namenske deponije tako, da ohrani naravno vlažnost in sposobnost ponovne kontrolirane vgradnje.Material, za katerega se ugotovi, da ni uporaben za nadaljnjo gradnjo (gradbeni odpadek), je treba odstraniti z gradbišča in trajno deponirati. Izvajalec mora pridobiti primerno odlagališče materiala samostojno ali v dogovoru z naročnikom.Izvajalec mora pri izvajanju izkopa opozoriti nadzor na  morebitne težave, ki bi se lahko pojavile in ki bi lahko vplivali na kakovost izvedenih del, zahtevano s temi tehničnimi pogoji. Če izvajalec ne opozori nadzora, prevzame odgovornost in stroške popravil</t>
    </r>
    <r>
      <rPr>
        <b/>
        <sz val="10"/>
        <rFont val="Arial Narrow"/>
        <family val="2"/>
      </rPr>
      <t xml:space="preserve">.
</t>
    </r>
    <r>
      <rPr>
        <u/>
        <sz val="10"/>
        <rFont val="Arial Narrow"/>
        <family val="2"/>
        <charset val="238"/>
      </rPr>
      <t>Široki izkop</t>
    </r>
    <r>
      <rPr>
        <b/>
        <sz val="10"/>
        <rFont val="Arial Narrow"/>
        <family val="2"/>
        <charset val="238"/>
      </rPr>
      <t xml:space="preserve">
</t>
    </r>
    <r>
      <rPr>
        <sz val="10"/>
        <rFont val="Arial Narrow"/>
        <family val="2"/>
        <charset val="238"/>
      </rPr>
      <t xml:space="preserve">Ta dela zajemajo izkope, odstranitev prsti in široke izkope, izkope za temelje in gradbene jame.
Izkopi se izvedejo v projektiranih oziroma zahtevanih prečnih profilih, višinskih kotah, naklonih in do globine po projektu oziroma zahtevah nadzora. Izvajalec postavi, če je potrebno, dodatne profile. 
Nagibi izkopanih pobočij so odvisni od kategorije tal, vlažnosti materiala in njegove slojevitosti. Te Geotehnične lastnosti in nagibi začasnih in trajnih brežin morajo biti navedene v projektni dokumentaciji (v »Poročilu o preiskavah tal, Poročilu o geotehničnem projektu« ali »Projektu varovanja gradbene jame«). Če dejansko stanje (pogoji tal ali objektov v vplivnem območju) odstopa od projektno predvidenega, je izvajalec dolžan o tem takoj obvestiti nadzor. Če izvajalec ne upošteva projektnih zahtev in zahtev nadzora, je za stabilnost brežin odgovoren izvajalec. Geomehanski nadzor izvajalca predlaga spremembe naklonov pobočij vkopov – v skladu z lastnostmi zemljin, geološkimi ugotovitvami in drugimi pojavi v izkopih. Spremembe mora potrditi nadzor.
Med izkopom mora izvajalec s strokovnimi službami (geomehanski nadzor izvajalca) izvesti začasne naklone izkopnih brežin v takih naklonih, da bo zagotovljeno varno delo in varnost objektov, instalacij. 
</t>
    </r>
  </si>
  <si>
    <r>
      <t xml:space="preserve">Izkopi za temelje in kanalske jarke
</t>
    </r>
    <r>
      <rPr>
        <sz val="10"/>
        <rFont val="Arial Narrow"/>
        <family val="2"/>
        <charset val="238"/>
      </rPr>
      <t xml:space="preserve">To delo zajema izkope za temelje, jarke ipd. Izvesti jih je treba po projektu, profilih in kotah, naklonih in z upoštevanjem lastnosti zemljin, v katerih se izkopi izvajajo. To delo vključuje tudi spremljevalna dela za odvajanje meteorne ali podtalne vode, z uporabo črpalk ali brez nje. 
Pri izkopih jarkov, kanalov in poglobitvah za temelje izkop ne sme biti dalj časa odprt, napredovanje izkopa mora biti usklajeno z zasipavanjem oziroma betoniranjem. Izkopi za jarke morajo biti urejeni tako, da je možen neoviran odtok vode. Zunaj območja temeljne ploskve.
Delo zajema izkop z razpiranjem ali brez njega z odlaganjem materiala na primerni razdalji od roba izkopa (obojestransko, če je mogoče, sicer pa enostransko). Delo zajema tudi začasno deponiranje izkopnega materiala in/ali odvoz na začasno deponijo ali mesto vgradnje. Korenine, rastline in druge ovire je treba odstraniti in posekati.
Delo mora biti organizirano tako, da tudi ob večjih nalivih ne nastane škoda na že opravljenem delu – sproti je treba urejati odvodnjavanje.
Odvodne jarke je treba izkopati v skladu s projektom. Površine izkopov je treba izvesti ravno in z zahtevanimi nagibi ter zaokrožitvami, tako da ne zastaja voda in ne pride do poškodb raščenih ali že nasutih tal. Upoštevati je treba možne vremenske (nalivi) in temperaturne (zmrzal, razsuševanje) vplive, zato morajo izkopu takoj slediti dela v zvezi z dokončanjem odvodnih jarkov in koritnic. Morebitna dodatna dela in kasneje potrebna dela, ki bi nastala zaradi neupoštevanja teh vplivov, bremenijo izvajalca.
</t>
    </r>
  </si>
  <si>
    <t>Pri gradnji kanalov (kanalizacija) na stisljivih tleh je treba jarke med gradnjo višinsko korigirati, da je odvodnjavanje nemoteno oziroma da je končna kota po zasipu enaka predvideni v projektu. Po končanem posedanju oziroma ob koncu gradnje je treba  jarke višinsko korigirati, če je potrebno.
Izkope za tlake in obloge je treba izvesti po projektu ali navodilih nadzora. Tla, na katerih je predviden tlak ali druga obloga, morajo ustrezati predpisanim zahtevam, odvisno od vrste tlaka ali obloge.
Pri izkopih v bližini prometnih komunikacij in sosednih objektov je treba predvideti in izvesti dodatne ukrepe za preprečitev zarušavanja izkopnih sten.
Preboje za kanalske rove in/ali druge postopke in načine izvajanja teh del lahko izvajalec izvaja pod pogojem, da tak način gradnje ni v škodo kakovosti opravljenih del in le, če ga prej odobri nadzor.
Če se pojavijo pri izkopu nepredvidene ovire, recimo napeljava, kabli, kanali, drenaže, ostanki objektov, večje kamnite samice, mejniki ipd., je o tem treba obvestiti nadzor, ki določi potrebne ukrepe. Pri ukrepih za zaščito objektov, napeljav, kanalov, drenaž, kablov ipd. mora izvajalec upoštevati predpise in navodila upravljavcev navedenih ovir. Naprav, ki se morajo med gradnjo podpirati ali obešati na posebne konstrukcije, ni dovoljeno obremenjevati ali na nje stopati.</t>
  </si>
  <si>
    <r>
      <t xml:space="preserve">GEOSINTETIKI
</t>
    </r>
    <r>
      <rPr>
        <sz val="10"/>
        <rFont val="Arial Narrow"/>
        <family val="2"/>
        <charset val="238"/>
      </rPr>
      <t xml:space="preserve">Geosintetiki so materiali, ki se v gradbeništvu uporabljajo v stiku z zemljinami, kamninami ali drugimi geotehničnimi materiali. Njihovo delovanje v zemeljskem objektu je odvisno od lastnosti geomateriala. Imajo šest glavnih funkcij:
Geosintetiki – planarni, polimerni materiali, ki se uporabljajo v stiku z zemljinami, kamninami in drugimi materiali v geotehničnih gradnjah: geotekstilije, geomreže, geomembrane, geotrakovi in najrazličnejši kompozitni materiali.
Geosintetiki za ločevanje – uporabljajo se za preprečevanje mešanja dveh vrst materialov.
Geosintetiki za filtrske plasti – preprečujejo prehajanje drobnih delcev zemljine v drenažni sloj, prehod tekočine mora ostati neoviran.
Geosintetiki za drenažne plasti – uporabljajo se za zbiranje in hitro odvajanje podzemne vode zunaj vplivnega območja objekta.
Geosintetiki za ojačitvene plasti – uporabljajo se za izboljšanje nosilnosti temeljne plasti in zmanjšanje deformacij (absolutnih in diferencialnih posedkov).
Lastnosti geosintetikov, ki se uporabljajo pri zemeljskih delih, temeljenju in trdnih strukturah, so opredeljene v harmoniziranem evropskem standardu SIST EN 13251, za geosintetike v drenažnih sistemih pa v harmoniziranem evropskem standardu SIST EN 13252.
</t>
    </r>
    <r>
      <rPr>
        <u/>
        <sz val="10"/>
        <rFont val="Arial Narrow"/>
        <family val="2"/>
        <charset val="238"/>
      </rPr>
      <t xml:space="preserve">NAČIN IN POGOJI IZVEDBE ter KAKOVOST IZVEDBE
</t>
    </r>
    <r>
      <rPr>
        <sz val="10"/>
        <rFont val="Arial Narrow"/>
        <family val="2"/>
        <charset val="238"/>
      </rPr>
      <t>Obremenitve, ki jim je geosintetik izpostavljen med gradnjo, so pogosto veliko večje od obremenitev, ki jim bo izpostavljen v življenski dobi objekta. Zato je treba vselej pri izbiri geosintetika upoštevati pogoje gradnje in paziti na poškodbe, ki bi lahko nastale na geosintetiku.
Geosintetike je treba polagati na ravno podlago, po njih ni dovoljeno voziti, dokler niso prekriti z nasipom. Sosednji trakovi se morajo prekrivati bodisi s šivanjem, varjenjem bodisi mehkimi stiki (samo prekrivanje).
Širina prekritja je odvisna od ravnosti in nosilnosti podlage. Pri ravnih, srednje dobro utrjenih podlagah mora biti širina prekrivanja vsaj 30 cm, pri neravnih, slabo nosilnih podlagah pa vsaj 50 cm. Pri polaganju pod vodo mora biti širina prekritja najmanj 1m.
Pri polaganju filtrskega geosintetika mora ta čim bolj nalegati na tla, ki se odvodnjavajo oziroma ščitijo in mora biti tudi dovolj raztegljiv, da se prilagaja robovom jarkov ali drugim nepravilnostim.
Pri polaganju drenažnega geosintetika je treba zagotoviti neovirani tok vode skozi geosintetik, zato je treba paziti pri stikovanju in prekrivanju sosednjih plasti v smeri toka in pri priključevanju na drenažni jarek.</t>
    </r>
    <r>
      <rPr>
        <u/>
        <sz val="10"/>
        <rFont val="Arial Narrow"/>
        <family val="2"/>
        <charset val="238"/>
      </rPr>
      <t xml:space="preserve">
</t>
    </r>
  </si>
  <si>
    <t xml:space="preserve">* strošek črpanja podzemne in padavinske vode iz gradbene jame,
* čiščenje celotne vidne površine pilotne stene varovanja gradbene jame, za pripravo ustrezne podlage za vgranjo izravnalnega betona, vključno z vsemi pomožnimi deli ter potrebnimi delovnimi odri, 
* izdelavo tehnološko ekonomskega elaborata,
* razstavljanje vrtalne garniture, nakladanje in odvoz po končanih delih s pridobitvijo vseh potrebnih dovoljenj,
* transport vrtalne garniture ter preostale opreme za izdelavo vrtin premera 80 cm,  transport vrtalne garniture ter preostale opreme za izdelavo IBO sider, transport garniture ter preostale opreme in orodja za zabijanje in izvlek zagatnic,
* transport garnitur (za vrtine, IBO SIDRA, ZAGATNIC) na gradbišće za izvedbo pilotov,z vsemi potrebnimi dovoljenji,razkladanjem na gradbišču in pripravo za vrtanje,
* geodetska dela: zakoličba geodetskih in višinskih točk - vezna AB greda (12x) in piloti (141), zagatnice ter postavitev in zavarovanje profilov za zakoličbo objekta - v rastrih 10 m in na robnih točkah,
* Kontrolne PDA-DLT meritve nosilnosti pilotov in poročilo,
* Kontrolne PIT meritve zveznosti pilotov in poročilo na minimalno 30% izvedenih pilotov,
* OPOMBA: Meritve se izvajajo skladno s standardom ASTM D4945-08. Oprema za meritve mora biti ustrezno kalibrirana kar se nadzoru dokaže z ustreznimi in veljavnimi dokumenti. Meritve in analize izvajajo inženirji specialisti z nivojem znanja "Ekspert" ali "Master", ki so certificirani s strani PDCA ali Foundation QA.
* Izvedba inklinometrskih meritev (najmanj 6 inklinometrov) ter izdelava vmesnih poročil in končnega poročila inklinometrskih meritev,
* vgradnja in geodetsko opazovanje reperjev na vezni AB gredi v smereh y,x,z (skupaj 8 točk) ter izdelava vmesnih poročil in končnega poročila geodetskih reperskih meritev na vezni AB gredi,
* izdelava elaborata o rezultatih nosilnosti IBO sider.
</t>
  </si>
  <si>
    <t xml:space="preserve">Vsa betonska dela se morajo izvajati po določilih veljavnih tehničnih predpisov RS za to vrsto del. Vsi betoni morajo biti dobavljeni iz betonarn in morajo biti ustrezno certificirani skladno z veljavnimi predpisi v RS. Uporaba betona narejenega na gradbišču ni dovoljena. 
Betonska dela se izvajajo na osnovi projekta za izvedbo in potrjenega projekta izvajanja betonskih konstrukcij. Ob izvedbi je potrebno upoštevati varnostni načrt in sprotno izvajati vse ukrepe v tej fazi izvajanje del, ki izhajajo iz varnostnega načrta.
Izvajalec je dolžan izdelati projekt betona pred izvajanjem betonerskih del. Projekt betona predhodno potrdi projektant gradbeni konstrukcij 
* merodajne so lastnosti betonov in armature, ki so navedene v posamezni postavki popisa oziroma v statičnem računu in armaturnih načrtih. V primeru neskladnosti velja tolmačenje odgovornega projektanta gradbenih konstrukcij z vpisom v gradbeni dnevnik 
 * Betonska dela se morajo izvajati po določilih veljavnih tehničnih predpisih in normativih v soglasju s SIST EN 206:2013 in nacionalnim dodatkom SIST 1026:2016. 
* Izvajalec je dolžan zagotoviti nego betona, ki vsebuje zaščito vgrajenega betona do polne trdnosti pred prevelikim izhlapevanjem vode iz betona, prevelikim osončenjem in pregrevanjem, ter zaščito pred nizkimi temperaturami. 
* v zahtevnejših meteoroloških pogojih (npr. nizke temperature ali visoke) je izvajalec je dolžan vgraditi dodatke za izvedbo betonov v takih pogojih 
* Izvajalec je dolžan zagotavljati redno vzorčenje vgrajenih materialov in dokazovanje izpolnjevanja v projektu predvidenih lastnosti 
* Izvajalec mora skladno s projektom za izvedbo oziroma skladno z navodili s strani posameznih VD, ki izhajajo iz izvedbe instalacij pustiti v vseh betonskih konstrukcijah odprtine za montažo instalacij. 
* Konstrukcije iz betona morajo biti ravne brez votlih mest in brez iztekanj cementnega gela na stikih opažev. 
* Vse betonske površine mora izvajalec predati popolnoma ravne, vse neravnine, ki bi jih bilo morebiti potrebno izravnati se upoštevajo kot nekvalitetne in gredo na račun izvajalca betonskih del. 
* Vsi betoni morajo biti izdelani v kvalitetnem opažu in ravni. Videz betona mora slediti določilom, ki izhajajo iz smernic DBV/BDZ, osnova pa po DIN 18217 in DIN 18500, zahtevani razred določen pri posameznih postavkah. 
* Za obliko in mesto morebitne delovne rege oz. prekinitve betoniranja se je treba predhodno dogovoriti z VP in projektantom gradbenih konstrukcij, o čemer je obvestiti NI gradbenih del.
</t>
  </si>
  <si>
    <t xml:space="preserve">* izvajalec mora v času izvajanja del zagotavljati stalno nemoteno delo in delovanje celotnega objekta, če je ta v uporabi. Predhodno se mora z uporabnikom objekta dogovoriti in uskladiti dela, ki povzročajo hrup ali tresljaje se morajo izvajati v časovnih terminih, ki so dogovorjeni z uporabnikom v obliki zapisnika skladno ob uvedbi v delo in potrjenega terminskega plana. 
* Izvajalec mora izdelati in zagotoviti takšno vrsto zaščite objekta, prostorov..., katera v popolnosti preprečuje onesnaževanje objekta ali njegovih delov v času izvajanja del (prah, odpadki, hrup...) </t>
  </si>
  <si>
    <r>
      <t xml:space="preserve">Vsi proizvodi morajo biti izdelani iz kvalitetnega materiala in skladno z veljavnimi tehnicnim predpisi in harmoniziranimi standardi, predvsem pa:
</t>
    </r>
    <r>
      <rPr>
        <sz val="10"/>
        <rFont val="Arial Narrow"/>
        <family val="2"/>
        <charset val="238"/>
      </rPr>
      <t xml:space="preserve">* Cement – 1. del: Sestava, zahteve in merila skladnosti za običajne cemente : SIST EN 197-1:2002 
* Agregati za beton : SIST EN 12620:2002 
* Lahki agregati – 1. del: Lahki agregati za beton, malto in injekcijsko malto : SIST EN 13055-1:2002 
* Beton - 1.del - Specifikacija, lastnosti, proizvodnja in skladnost:  SIST EN 206:2013 in SIST 1026:2016
* Armatura : slovensko tehnično soglasje STS-05/007, za armaturne mreže : STS-05/012, za rezano in krivljeno armaturo : STS-06/042 
* Betonarna: Certifikat kontrole proizvodnje s strani certifikacijskega organa 
* Kemijski dodatki za beton: SIST EN 934-2:2002, SIST EN 934-4:2002, SIST EN 934-6:2002.
</t>
    </r>
    <r>
      <rPr>
        <u/>
        <sz val="10"/>
        <rFont val="Arial Narrow"/>
        <family val="2"/>
        <charset val="238"/>
      </rPr>
      <t xml:space="preserve">Način obračuna popisnih postavk: </t>
    </r>
    <r>
      <rPr>
        <sz val="10"/>
        <rFont val="Arial Narrow"/>
        <family val="2"/>
        <charset val="238"/>
      </rPr>
      <t xml:space="preserve">
• vgrajevanje betona se obračunava v m3 betona ali kot je navedeno v opisu del. 
• pri obračunu količin vgrajenega betona se odštejejo vse odprtine ne glede na velikost. 
• obračun armature se izvede na osnovi dejansko vgrajene armature na osnovi armaturnih načrtov. 
• dodatki za morebitne oteževalne okoliščine izvedbe del se ne obračunavajo posebej, če ni v popusu del določene posebej. 
• AB plošče in stene - požarna odpornost REI 60, če ni v ŠPV določeno drugače</t>
    </r>
    <r>
      <rPr>
        <u/>
        <sz val="10"/>
        <rFont val="Arial Narrow"/>
        <family val="2"/>
        <charset val="238"/>
      </rPr>
      <t>.</t>
    </r>
  </si>
  <si>
    <t xml:space="preserve">V cene po e.m. je vključiti: 
* vse obveznosti, ki izhajajo iz splošnih in posebnih zahtev 
* izdelavo projekta izvajanja betonskih konstrukcij skladno s standardom SIST EN 13670, 
* podati poročilo o betonarni, ki bo izdelala betone in poročilo 
* vsa potrebna pripravljalna dela, 
* snemanje potrebnih izmer na gradbišču, prenos in obeleževanje višinskih točk na objektu, 
* ves potrebni pomožni material za vgradnjo armature in vgradnjo betona, 
* vse potrebne transporte in prenose, 
* ustrezno začasno skladiščenje na delovišču, 
* vsa potrebna pomožna sredstva za kakovostno vgradnjo betona, 
* uporabo vse potrebne mehanizacije ali drugih delovnih sredstev z vsemi stroški povezanimi z izvedbo del, 
* usklajevanje z načrtom za izvedbo in posvetovanje s projektantom, 
* vse potrebno delo do končnega izdelka, 
* čiščenje betonskih površin,
* brušenje in kitanje površin na poškodvanih mestih ali na mestih z nekakovostno vgradnjo betona 
* vsa potrebna zunanja (tehnolog, laboratorij) in notranja kontrola kakovosti,
* vsa potrebna dokazovanja kakovosti materiala, pravilnega načina izvedbe in izvedenih del (certifikati uporabljenih materialov, meritve tlačne trdnosti, poročila, itd...),
* dodatke za izvajanje betoniranja skladno s terminskim planom in v danih meteo pogojih (mraz, visoke temperature),
* ukrepe za nego betonov kot so npr. zaščita s filcom, močenjem,... 
* dodatke proti krčenju,
* terminsko usklajevanje del z ostalimi izvajalci na objektu, 
* popravilo morebitne povzročene škode ostalim izvajalcem na gradbišču,
* grobo čiščenje prostorov, sprotno nakladanje in odvoz odpadnega materiala na stalno deponijo,
* vsi ukrepi za zaščito delavcev na gradbišču, skladno z veljavnimi predpisi s področja varnosti in zdravja pri delu,
* izdelava vseh potrebnih detajlov in dopolnilnih del, katera je potrebno izvesti za dokončanje posameznih del tudi, če potrebni detajli in zaključki niso podrobno navedeni in opisani v popisu del in so ta dopolnila nujna za pravilno funkcioniranje posameznih sistemov in elementov objekta,
* vsa potrebna dokumentacija o izvedenih delih.
</t>
  </si>
  <si>
    <t>* pri izdelavi horizontalnih delovnih stikov (med talno ploščo in stenami) in 
vertikalnih delovnih stikov (med posameznimi fazami grajenja talne plošče in sten) je izvesti trajno vodotesno zatesnitev s kapilarnim in bariernim delovanjem, kar je vključiti v ceno e.m. betoniranja. Praviloma se uporabi mešanica na osnovi cementa, določene granulacijske sestave kremenovih peskov ter penetrirajočih kristalizacijskih dodatkov, ki prodre v pore betona in s tvorbo kristalov le te zatesni in prepreči dvig kapilarne vlage, istočasno pa tvori trd za vodo nepropusten izolacijski sloj na površini betona. Bariero je izvesti v zadostni širini, da se izvede zanesljiva povezava s horizontalno ali vertikalno hidroizolacijo iz bitumiziranih trakov. Izvedbo te bariere izvajalec podrobneje predstavi v Projektu betonov.
* betonske površine zidov in stropov (na katerih se praviloma ne izvede omet) je obdelati (zbrusiti ali zdolbsti) do stopnje, da bodo primerne za glajenje z izravnalnimi masami (uporablja se tudi izraz kit) na polimerni, apneno/cementni ali mavčni osnovi za praviloma tankoslojne izravnalne mase, ki dopuščajo dvoslojni nanos do debeline 3 mm. V primeru večjih neravnin razopažene površine je v sklopu betonerskih del izvesti nanos debeloslojnih izravnalne mase za nanos do 1 cm, ki so namenjene predvsem izravnavi razopaženih betonskih stropov. Za izravnavo neravnin večjih od 1 cm je uporabiti predvsem ustrezne mineralne omete. 
V ceni enote je obvezno zajeti izdelavo vseh potrebnih detajlov in dopolnilnih del, ki so potrebna za dokončanje posameznih del, tudi če potrebni detajli in zaključki niso podrobno navedeni in opisani v popisu del in so ta dopolnila nujna za pravilno funkcioniranje posameznih sistemov in elementov objekta.
Zahteve glede lastnosti armaturnega jekla veljajo za material, ki je v strjenem betonu. Če gradbiščni postopki (skadiščenje, ravnanje ... ) lahko kakorkoli vplivajo na lastnosti armature, je treba njene lastnosti preveriti po končanih postopkih. Kadar se uporabljajo jekla, drugačna od projektiranih, je treba dokazati njihove lastnosti v skladu z zahtevano tehnično specifikacijo.
Za vse načine armiranja betonskih konstrukcij (konstrukcijski elementi, kot so piloti, stebri, stene, nosilci, plošče, temelji itd.) in objektov v Republiki Sloveniji se sme uporabljati le jeklo, ustrezno zahtevam standardov in tehničnih soglasij, navedenih v tabeli:</t>
  </si>
  <si>
    <t xml:space="preserve">Uporabljeni beton mora biti skladen s projektirano specifikacijo betona, pripravljena po zahtevah standarda SIST EN 206:2013 in nacionalnega dodatka SIST 1026:2016. 
Specifikacija mora vključevati vsaj te podatke: 
- Razred tlačne trdnosti, 
- stopnjo izpostavljenosti, 
- nazivno velikost največjega zrna agregata (Dmax)
- stopnjo konsistence.
Razred tlačne trdnosti je osnovna lastnost betona. Standard SIST EN 206:2013 razvršča betone v 16 razredov tlačnih trdnosti za normalno težke betone (od C 8/10 do C 100/115) in 14 razredov tlačne trdnosti za lahke betone (LC 8/9 do LC 80/88). Najpogosteje se pri gradnji stanovanjskih objektov uporabljajo betoni razreda C 25/30 (približno ustreza MB 30 po PBAB). Razred tlačne trdnosti za posamezne konstrukcijske elemente mora biti naveden v projektni dokumentaciji. 
Vplivi okolja na konstrukcije (stopnja izpostavljenosti) so po SIST EN 206:2013 razvrščeni v različne stopnje izpostavljenosti glede na okolje, v katerem je objekt oziroma element nahaja. Beton je v konstrukcijskem elementu lahko izpostavljen več vplivom na okolje, ki ogrožajo predvsem trajnost, sčasoma pa tudi stabilnost konstrukcijskega elementa. 
Osnovne stopnje izpostavljenosti: 
1. Ni nevarne korozije ali agresivnega delovanja (X0); 
2. korozija zaradi karbonatizacije (XC1 – XC4); 
3. korozija zaradi kloridov, ki ne izvirajo iz morske vode (XD1 – XD3); 
4. korozija zaradi kloridov, ki izvirajo iz morske vode (XS1 – XS3);
5. zmrzovanje/tajanje s sredstvi za tajanje ali brez njih (XF1 – XF4) in
6. kemično delovanje (XA1 – XA3). 
Projektant mora na podlagi primerov iz SIST EN 206:2013 in nacionalnega dodatka SIST 1026:2016 določiti stopnjo izpostavljenosti za posamezni konstrukcijski element. </t>
  </si>
  <si>
    <t>Izvajalec mora izbrati ustrezen, stopnji izpostavljenosti prilagojen beton (specifikacija betona) in ga skladno s pravili stroke ter določili standardov proizvesti, vgraditi in negovati. 
Nazivno velikost največjega zrna (Dmax) lahko v projektni dokumentaciji navede projektant (recimo zaradi goste armature) ali pa jo izbere in v tehnološkem elaboratu navede izvajalec. 
Stopnjo konsistence je treba prilagoditi tehnologiji vgrajevanja in zgoščevanja betona. Pri nas se za določevanje konsistence najpogosteje uporabljata stopnja poseda (51 do 55) in stopnja razleza (F1 do F6). 
Specifikacija betona mora poleg s standardi zahtevanih podatkov vključevati tudi zahteve iz projektne dokumentacije in zahteve, povezane z načinom izvajanja betonerskih del. Vključevati mora tudi zahteve za lastnosti betona, potrebne za transport (recimo hitrost dostave), transport po dostavi, vgrajevanje, zgoščevanje, nego in nadaljnjo obdelavo. Pri tem je treba upoštevati uporabo svežega in strjenega betona, možnosti negovanja (zlasti v vročem, hladnem in vetrovnem vremenu), dimenzije konstrukcij, vplive okolja, ki jim bo konstrukcija izpostavljena, zahteve za obdelavo površine in v zvezi z zaščitnim slojem betona in dimenzijami konstrukcij (recimo največje zrno agregata), omejitve glede osnovnih materialov ... 
Proizvajalec betona mora zagotoviti tudi podatke o časovnem prirastku trdnosti betona, če je za pravilno izvajanje betonerskih del to potrebno. 
Specifikacijo betona z dokazili o kakovosti (izjava o lastnostih in certifikat) izbranega betona je treba predložiti v tehnološkem elaboratu. 
Kontrola kakovosti betona pri vgradnji oziroma prevzemanju na mestu predaje ali mestu vgradnje se izvaja po določilih standarda EN 13670: 2006 in nacionalnem dodatku, ne sme pa biti v nasprotju z zahtevami projektne dokumentacije. 
Če vrsta in obseg preiskav prevzemanja betona nista drugače določena, se prevzemanje izvaja skladno z določili, ki veljajo za kontrolo istovetnosti iz SIST EN 206:2013 in SIST 1026:2016.</t>
  </si>
  <si>
    <t>Poleg tega mora dobavnica vključevati še te podrobnosti: 
a) Za projektirani beton: 
- Trdnostni razred; 
- stopnje izpostavljenosti; 
- razred vsebnosti klorida; 
- stopnjo konsistence ali ciljno vrednost; 
- mejne vrednosti za sestavo betona, če so predpisane; 
- vrsto in trdnostni razred cementa, če sta predpisana; 
- vrsto kemijskega in mineralnega dodatka, če je predpisana; 
- posebne lastnosti, če so zahtevane; 
- nazivno velikost največjega zrna agregata; 
- pri lahkem ali težkem betonu razred gostote ali ciljno gostoto; 
b) Za predpisani beton: 
- Podrobnosti o sestavi (recimo vsebnost cementa, vrsto kemijskega dodatka ...); 
- v/c-razmerje ali konsistenco; 
- nazivno velikost največjega zrna agregata. 
Če se na gradbišču dodaja superplastifikator v skladu s predvidenim tehnološkim postopkom ali zaradi uravnanja konsistence, je treba v dobavnico vpisati: 
- Čas dodajanja superplastifikatorja, 
- ocenjeno količino betona v mešalniku, 
- dodano vrsto in količino superplastifikatorja, 
- konsistenco betona, določeno pred dodajanjem in po njem, - pri aeriranih betonih: vsebnost zraka po dodajanju. 
Ob dostavi je na splošno prepovedano dodajanje vode in kemijskih dodatkov. Kemijski dodatki se smejo dodajati le izjemoma in pod pogoji, določenimi v standardu SIST EN 206:2013 in S1ST 1026:2016. Posebno pozornost je treba posvetiti kompatibilnosti dodatkov dodanih v betonarni in na gradbišču, maksimalnim dopustnim količinam dodatka ter dobremu vmešanju dodanega dodatka. 
Med fazami transporta do vgradnje betona mora biti delež segregacije, izguba veziva in drugih škodljivih vplivov čim manjši. 
Na mestu vgradnje je treba odvzeti vzorce svežega betona za testiranje, če to zahteva tehnološki elaborat.</t>
  </si>
  <si>
    <r>
      <rPr>
        <u/>
        <sz val="10"/>
        <rFont val="Arial Narrow"/>
        <family val="2"/>
        <charset val="238"/>
      </rPr>
      <t>Vgrajevanje in zgoščevanje betona:</t>
    </r>
    <r>
      <rPr>
        <b/>
        <u/>
        <sz val="10"/>
        <rFont val="Arial Narrow"/>
        <family val="2"/>
        <charset val="238"/>
      </rPr>
      <t xml:space="preserve">
</t>
    </r>
    <r>
      <rPr>
        <sz val="10"/>
        <rFont val="Arial Narrow"/>
        <family val="2"/>
        <charset val="238"/>
      </rPr>
      <t xml:space="preserve">Vgrajevanje in zgoščevanje betona se morata izvesti tako, da so armatura in vgrajeni elementi objeti z betonom, beton pa lahko ustvari zahtevano trdnost in trajnost. 
Posebno pozornost je treba posvetiti vgrajevanju in zgoščevanju betona na mestih sprememb prečnih presekov, na ozkih predelih, na mestih zgoščene armature in konstrukcijskih stikih. 
Število mest vgraditve svežega betona in zgoščevanja betona mora izključiti pojav praznih mest in kopičenje svežega betona in s tem do preobremenitve opaža ter podpornega odra. </t>
    </r>
    <r>
      <rPr>
        <b/>
        <u/>
        <sz val="10"/>
        <rFont val="Arial Narrow"/>
        <family val="2"/>
        <charset val="238"/>
      </rPr>
      <t xml:space="preserve">
</t>
    </r>
    <r>
      <rPr>
        <sz val="10"/>
        <rFont val="Arial Narrow"/>
        <family val="2"/>
        <charset val="238"/>
      </rPr>
      <t>Mesto in način izvedbe delovnih stikov morata biti predvidena in prej opisana v tehnološkem elaboratu, potrditi pa ju mora projektant. 
Ob predvideni dobavi betona iz dveh ali več betonarn mora biti prej preverjena in potrjena njegova kompatibilnost. 
Dodatne zahteve glede vgrajevanja svežega betona so potrebne, ko je treba zadostiti posebnim zahtevam glede videza površine. 
Segregacija betona in kasnejše izločanje vode (krvavenje) morata biti med vgrajevanjem in zgoščevanjem betona čim manjša. 
Beton mora biti med vgrajevanjem in zgoščevanjem zaščiten pred škodljivimi vplivi, kot so direktno sončno obsevanje, močan veter, zmrzovanje, voda, dež in sneg. 
Za izvedbo brizganega betona morajo biti izpolnjene zahteve v standardu SIST EN 14487-2.</t>
    </r>
  </si>
  <si>
    <r>
      <rPr>
        <u/>
        <sz val="10"/>
        <rFont val="Arial Narrow"/>
        <family val="2"/>
        <charset val="238"/>
      </rPr>
      <t>Negovanje in zaščita betona</t>
    </r>
    <r>
      <rPr>
        <sz val="10"/>
        <rFont val="Arial Narrow"/>
        <family val="2"/>
        <charset val="238"/>
      </rPr>
      <t xml:space="preserve">
V zgodnjem obdobju po betoniranju mora biti beton ustrezno negovan in zaščiten: 
- Da se omejijo poškodbe, ki bi nastale zaradi krčenja betona; 
- da se zagotovi zadostna površinska trdnost; 
- da se zagotovi zadostna trajnost površine betona; 
- da prepreči zmrzovanje novega betona in 
- da se prepreči vpliv škodljivih vibracij, udarcev ali poškodb. 
Če obstaja nevarnost, da bo beton v zgodnjem obdobju izpostavljen škodljivim agresivnim vplivom (recimo kloridom, sulfatom), ga je treba zaščititi., To je treba določiti v tehnološkem elaboratu. 
Negovanje novega betona lahko izvajamo tako, da omejimo izhlapevanje vode iz betonske površine ali ohranjamo stalno mokro betonsko površino. 
Če je v obdobju negovanja betona stopnja izhlapevanja vode iz betonske površine nizka (recimo velika zračna vlaga, dež, megla), posebni postopki negovanja niso potrebni. 
Negovanje betona se mora začeti takoj. Če se hočemo izogniti razpokam zaradi krčenja ob neugodnih vremenskih razmerah (vročina, veter), ga moramo začeti negovati že pred končanjem betoniranja. Pri betonu z visoko stopnjo trdnosti moramo nevarnosti razpok zaradi krčenja posvetiti več pozornosti. 
Trajanje negovanja betona je odvisno od razvoja tlačne trdnosti betona na površini in je opisano z razredi negovanja betona, določenimi kot delež specifične tlačne trdnosti betona pri 28 dnevih, ki mora biti zagotovljena ob prenehanju negovanja betona. Po prEN 13670: 2006 obstajajo 4 razredi: 
1. Razred negovanja betona 1 – potrebno je negovanje betona, ki traja 12 ur, z maksimalnimi razmiki posameznih operacij največ 5 ur, temperatura betonske površine pa se ne sme spustiti pod 5 °C; 
2. razred negovanja betona 2 – negovanje betona mora trajati, dokler beton ne doseže 35 % karakteristične tlačne trdnosti pri 28 dnevih; 
3. razred negovanja betona 3 – negovanje betona je potrebno, dokler beton ne doseže 50 % karakteristične tlačne trdnosti pri 28 dnevih; 
4. razred negovanja betona 4 – negovanje betona je potrebno, dokler beton ne doseže 70 % karakteristične tlačne trdnosti pri 28 dnevih. 
Podatki o razredu negovanja betona morajo biti navedeni v tehnološkem elaboratu, navedene so lahko tudi strožje zahteve. To pomeni, da lahko negovanje traja tudi dlje od dosežene 70 % karakteristične tlačne trdnosti betona. 
Priporočila za minimalno trajanje negovanja betona so v dodatku F standarda EN 13670: 2006. 
</t>
    </r>
  </si>
  <si>
    <t>Posebna kemijska sredstva za negovanje betona niso dopustna na konstrukcijskih spojih, površinah, ki se obdelujejo kasneje, ali površinah, na katerih se zahteva sprijemnost drugih materialov, razen če se sredstva pred nadaljnjimi fazami odstranijo oziroma se dokaže, da ne negativno vplivajo na sprijemnost. 
Uporaba snovi za negovanje betona tudi ni dopustna na površinah, kjer veljajo posebne zahteve za obdelavo, razen če to na nadaljnjo obdelavo nima škodljivega vpliva. 
Temperatura površine betona se ne sme spustiti pod 0 °C, dokler tlačna trdnost površine betona ne doseže 5 MPa, ko zmrzovanje nima več škodljivega vpliva. 
Najvišja temperatura betona, vgrajenega v konstrukcijske elemente, ki bodo izpostavljeni vlažnemu oziroma izmenično vlažnem okolju, ne sme preseči 70 °C, razen če je dokazano, da višja temperatura nima škodljivega vpliva na lastnosti površine betona.</t>
  </si>
  <si>
    <r>
      <t xml:space="preserve">Geometrijske tolerance
</t>
    </r>
    <r>
      <rPr>
        <sz val="10"/>
        <rFont val="Arial Narrow"/>
        <family val="2"/>
        <charset val="238"/>
      </rPr>
      <t xml:space="preserve">Geometrijske lastnosti elementov izvedene konstrukcije morajo izpolnjevati merila dopustnih toleranc in tako, da bi se izognili škodljivim vplivom v povezavi: 
- Z mehansko odpornostjo, 
- s stabilnostjo med gradnjo, 
- s stabilnostjo med uporabo, 
- z zagotavljanjem kompatibilnosti nosilne konstrukcije in nekonstruktivnimi elementi konstrukcije, 
- z montažo predizdelanih elementov, 
- z odzivanjem konstrukcije med uporabo. 
Ta razdelek obravnava različne geometrijske tolerance, pomembne za konstrukcije. Za konstrukcijske tolerance (ki vplivajo na varnost konstrukcije) so navedene numerične vrednosti, odvisne od tolerančnega razreda. Če v tehnološkem elaboratu ni posebej navedeno, se upošteva tolerančni razred 1.  
V razdelkih C 6.2 do C 6.5 so navedene normativne konstrukcijske tolerance, bistvene za mehansko odpornost in stabilnost konstrukcije. Priporočila za druge tolerance (ki neposredno ne vplivajo na mehansko odpornost in stabilnost konstrukcije) so lahko konstruktivne ali nekonstruktivne in navedene v informativnem dodatku G standarda prEN 13670: 2006. Njihovo upoštevanje mora biti določeno v tehnološkem elaboratu. </t>
    </r>
    <r>
      <rPr>
        <u/>
        <sz val="10"/>
        <rFont val="Arial Narrow"/>
        <family val="2"/>
        <charset val="238"/>
      </rPr>
      <t xml:space="preserve">
</t>
    </r>
    <r>
      <rPr>
        <sz val="10"/>
        <rFont val="Arial Narrow"/>
        <family val="2"/>
        <charset val="238"/>
      </rPr>
      <t>Tolerančni razred 1 pomeni upoštevanje normalnih toleranc in velja za elemente konstrukcije, ki dosegajo projektne predpostavke standarda SIST EN 1992, zahtevano stopnjo varnosti in je povezan s parcialnimi materialnimi faktorji varnosti, navedenimi v poglavju 2.4.2.4 standarda SIST EN 1992-1-1. Tolerančni razred 2 velja za elemente konstrukcije, pri katerih so uporabljeni modificirani parcialni faktorji varnosti skladno z dodatkom A standarda SIST EN 1992-1-1. Pri uporabi tolerančnega razreda 2 je treba upoštevati razred izvajanja del 3.</t>
    </r>
  </si>
  <si>
    <r>
      <t xml:space="preserve">Izdelava tehnološkega elaborata in plana
</t>
    </r>
    <r>
      <rPr>
        <sz val="10"/>
        <rFont val="Arial Narrow"/>
        <family val="2"/>
        <charset val="238"/>
      </rPr>
      <t>V tehnološkem elaboratu mora izvajalec upoštevati določila te smernice. Izdelati mora načrt kontrole izvedenih del.
Pred začetkom izvajanja posamezne vrste del mora izvajalec betonerskih del pripraviti tehnološki elaborat (TE) in ga dati nadzornemu inženirju v potrditev, posamezniku ali instituciji, ki opravlja naloge nadzora v imenu investitorja. 
TE dopolnjuje projekt s konkretnimi podatki o uporabljenih materialih in polizdelkih, zlasti njihovem izvoru in kakovosti, podrobnejšem opisom tehnologije izvajanja del in planom zagotavljanja kakovosti. 
Ta priročnik opredeljuje minimalne zahteve za vsebino TE in postopke potrjevanja. 
TE mora zajemati ta poglavja: 
- Splošne informacije o izvajalcu in konstrukcijskih značilnosti objekta,
- opis posameznih delovnih faz, 
- terminski plan izvajanja del. 
TE je možno dopolnjevati skladno z napredovanjem del. Splošne informacije je možno dati le enkrat, druge dele elaborata pa za vsak sklop del posebej. 
TE mora obravnavati te sklope del: 
- Odre in opaže, 
- armaturo, 
- betoniranje, 
- montažo konstrukcij iz predizdelanih elementov in druga betonerska dela, ki niso zajeta v teh smernicah</t>
    </r>
    <r>
      <rPr>
        <u/>
        <sz val="10"/>
        <rFont val="Arial Narrow"/>
        <family val="2"/>
        <charset val="238"/>
      </rPr>
      <t xml:space="preserve">
Zagotavljanje kakovosti
</t>
    </r>
    <r>
      <rPr>
        <sz val="10"/>
        <rFont val="Arial Narrow"/>
        <family val="2"/>
        <charset val="238"/>
      </rPr>
      <t xml:space="preserve">Izvajalec del mora za vsako delovno fazo pripraviti plan zagotavljanja kakovosti. Ta mora zajemati vsaj: 
- Podatke o vrsti in obsegu notranje kontrole kakovosti materialov in polizdelkov, 
- podatke o vrsti in obsegu notranje kontrole kakovosti izvedbe, 
- podatke o ključnih kadrih in (če je potrebno) dokazila o njihovi izobrazbi (recimo varilci),
- druge ukrepe za zagotavljanje kakovosti del. 
Pri pripravi plana zagotavljanja kakovosti mora izvajalec upoštevati predpise in standarde za izvajanje betonerskih del, recimo prEN 13670: 2006 in SIST EN 14487-2. 
Plan notranje kontrole kakovosti materialov in polizdelkov mora biti v tabelarični obliki, tako da sta iz nje razvidna vrsta in obseg notranje kontrole. 
Ukrepi zagotavljanja kakovosti morajo biti prilagojeni terminskemu planu in neugodnim vremenskim razmeram za izvajanje del (vročina, mraz, velika vlaga ...). 
</t>
    </r>
  </si>
  <si>
    <t>Izvajalec mora pred začetkom izvajanja posamezne delovne faze, za katero še ni dokazal, da jo je sposoben ustrezno izvesti, po dogovoru z nadzornim inženirjem pripraviti testno polje, na katerem bo potrjena njegova usposobljenost
Izvajalec del mora nadzornemu inženirju in projektantu gradbenih konstrukcij predložiti TE najmanj 15 dni pred začetkom izvajanja posamezne faze del, opredeljene v tehnološkem elaboratu. 
Nadzorni inženir ali statik morata najpozneje v roku 8 dni tehnološki elaborat pisno potrditi oziroma zaradi neustreznosti zavrniti. 
Pri pripravi plana zagotavljanja kakovosti mora izvajalec upoštevati veljavne predpise in standarde. Ukrepi zagotavljanja kakovosti morajo biti prilagojeni terminskemu planu in morebitnim neugodnim vremenskim razmeram za izvajanje del (mraz, visoka vlaga ... )</t>
  </si>
  <si>
    <r>
      <rPr>
        <u/>
        <sz val="10"/>
        <rFont val="Arial Narrow"/>
        <family val="2"/>
        <charset val="238"/>
      </rPr>
      <t>NAČIN IN POGOJI IZVEDBE ter KAKOVOST</t>
    </r>
    <r>
      <rPr>
        <b/>
        <sz val="10"/>
        <rFont val="Arial Narrow"/>
        <family val="2"/>
      </rPr>
      <t xml:space="preserve">
</t>
    </r>
    <r>
      <rPr>
        <sz val="10"/>
        <rFont val="Arial Narrow"/>
        <family val="2"/>
        <charset val="238"/>
      </rPr>
      <t>Vodenje del na gradbišču
Pri vodenju izvedbe del na gradbišču se predpostavlja: 
• Dostopnost projektov (DGD, PZI); 
• izvajanje nadzora nad deli, ki naj bi zagotovil konstrukcijo po zahtevah projektne dokumentacije; 
• vodenje gradbišča, ki zagotavlja organizacijo del ter pravilno in varno uporabo opreme ter mehanizacije, uporabo materialov ustrezne kakovosti, izvedbo konstrukcije po zahtevah projektne dokumentacije in varne uporabe konstrukcije do predaje objekta naročniku oziroma uporabniku. Kadar se pri gradnji uporabljajo predizdelani betonski elementi, veljajo še te predpostavke: 
• Dostopnost projekta predizdelanih elementov, skladno z ustreznim produktnim standardom; 
• dostopnost projekta usklajevanja predizdelanih elementov z elementi, izdelanimi na gradbišču; 
• dostopnost certifikatov oziroma veljavnih izjav o lastnostih predizdelanih elementov z navodili za montažo; 
• med montažo je potreben sistem vodenja montaže</t>
    </r>
    <r>
      <rPr>
        <b/>
        <sz val="10"/>
        <rFont val="Arial Narrow"/>
        <family val="2"/>
        <charset val="238"/>
      </rPr>
      <t xml:space="preserve">.
</t>
    </r>
    <r>
      <rPr>
        <sz val="10"/>
        <rFont val="Arial Narrow"/>
        <family val="2"/>
        <charset val="238"/>
      </rPr>
      <t>Pri transportu in skladiščenju armature je treba preprečiti nastanek degradacijskih procesov, ki bi znatno vplivali na sprijemnost in nosilnost armaturnega jekla. Preprečiti je treba tudi zmanjšanje nominalnega preseka in lokalne poškodbe (mehanske ali korozijske narave) armature. 
Ravnanje krivljenih armaturnih palic je lahko dopustno le na podlagi tehnološkega elaborata in: 
- Če je bil premer trna (vretena), uporabljenega za krivljenje, vsaj 50 % večji od minimalno dopustnega premera trna za ustrezen premer armaturne palice; 
- če se za ravnanje uporablja posebna oprema, ki omogoča omejitev lokalnih napetosti; - če je bil za ravnanje pripravljen postopek, po katerem se le-to izvaja; - če  se po ravnanju preveri, ali so v armaturi razpoke in poškodbe.</t>
    </r>
    <r>
      <rPr>
        <b/>
        <sz val="10"/>
        <rFont val="Arial Narrow"/>
        <family val="2"/>
        <charset val="238"/>
      </rPr>
      <t xml:space="preserve">
</t>
    </r>
    <r>
      <rPr>
        <sz val="10"/>
        <rFont val="Arial Narrow"/>
        <family val="2"/>
        <charset val="238"/>
      </rPr>
      <t xml:space="preserve">Stikovanje palic se lahko izvede s prekrivanjam, objemkami, spojnicami in varjenjem − v skladu z zahtevami, navedenimi v PZI, pri čemer morajo biti za varjenje na gradbišču izpolnjene zahteve oziroma z zahtevami standarda SIST EN 1992-1-1. 
</t>
    </r>
  </si>
  <si>
    <t>Med prekrivajočimi se palicami naj bi bil neposreden stik po vsej dolžini prekrivanja, v nosilcih in stebrih pa morajo biti palice na vsej dolžini prekrivanja med seboj povezane. 
Če mesta stikovanja armaturnih palic niso prikazana v armaturnih načrtih, je treba upoštevati pravilo, da medsebojni vzdolžni razmik med mesti stikovanja ne sme biti manjši od 0,3 lp, pri čemer lp pomeni dolžino prekrivanja armaturnih palic. 
Če razmik med prekrivajočimi se palicami znaša več kot 4Φ  ali 50 mm, je treba dolžino prekrivanja povečati za razmik med palicami (gl. standard SIST EN 1992-1-1, razdelek 8.7.2).</t>
  </si>
  <si>
    <t xml:space="preserve">Postavitev armature mora biti skladna z zahtevami, navedenimi v PZI (armaturnem načrtu), kjer so navedene podrobnosti in lega armaturnih palic. 
Armatura mora biti pritrjena in zavarovana tako, da njen položaj zagotavlja izpolnjevanje toleranc, navedenih v standardu EN 13670: 2006, in da zagotavlja s projektom predvideno zaščitno plast betona. 
Sestavljanje armature se lahko izvaja z žicami, pri varivi armaturi pa lahko tudi s točkovnim varjenjem.
Beton; dela pred betoniranjem:
Če je predpisano v tehnološkem elaboratu: 
- je treba pripraviti plan betoniranja in
- izvesti začetno testiranje s poskusnim betoniranjem. 
Rezultati teh testiranj morajo biti dokumentirani in ovrednoteni pred začetkom betoniranja. 
Pripravljalna dela morajo biti končana, pregledana in dokumentirana v skladu s tehnološkim elaboratom. 
Če se betoniranje konstrukcijskih elementov izvaja na terenu, je treba izvesti potrebne ukrepe za preprečitev mešanja zemljine in svežega betona. 
Materiali, ki so v stiku z bodočim svežim betonom (zemljina, opaž, kontrukcijski elementi), morajo imeti dovolj visoko temperaturo, da se prepreči zmrzovanje betona, preden le-ta doseže dovolj veliko trdnost in ustrezno zmrzlinsko odpornost. 
Če se med betoniranjem ali negovanjem betona predvidevajo nizke temperature, je treba zagotoviti ukrepe, ki preprečujejo poškodbe betona zaradi zmrzovanja. 
Če se med betoniranjem ali negovanjem betona predvidevajo visoke temperature, je treba zagotoviti ukrepe za preprečitev poškodb, ki bi bile posledica visokih temperatur. 
Beton mora biti pregledan na mestu vgradnje. Ob dostavi mora proizvajalec uporabniku za vsako dostavljeno količino betona dati dobavnico, na kateri morajo biti navedeni podatki, skladni s standardom SIST EN 206:2013 in SIST 1026:2016. To so: 
</t>
  </si>
  <si>
    <t xml:space="preserve"> - Ime obrata za proizvodnjo transportnega betona; 
- serijska številka dobavnice; 
- datum in čas polnjenja, tj. čas prvega stika med cementom in vodo; 
- številka tovornjaka ali prepoznavna oznaka vozila;
- ime kupca;
- ime in kraj gradbišča; 
- podrobnosti ali sklic na specifikacije, recimo številčna koda, številka naročila; 
- količina betona v kubičnih metrih;
- izjava o lastnostih s sklici na specifikacije in EN 206-1; 
- ime in oznaka določenega certifikacijskega organa;
- čas, ko je beton pripeljan na gradbišče; 
- čas začetka raztovarjanja;
- čas konca raztovarjanja. E16</t>
  </si>
  <si>
    <t>Pri izvajanju tesarskih del je upoštevati vsa pripravljalna dela pri opažih, razopaženje in zlaganje lesa in opažev. 
Opaži morajo biti pred uporabo pravilno negovani s premazi in odstranitev premazov upoštevana v posameznih cenah po e.m. Tesnost in stabilnost opažev mora biti brezpogojno zagotovljena. Opaži za vidne betone morajo biti pripravljeni tako, da so po razopaženju betonske ploskve brez deformacij, gladke oziroma v strukturi določeni s projektom in popolnoma zalite brez gnezd in iztekajočega betona. Hkrati je potrebno upoštevati tudi sledeče: 
* Opaži morajo biti izdelani točno po merah v načrtu, z vsemi potrebnimi podporami, horizontalno in vertikalno povezavo, tako da so stabilni in sposobni za obtežbo z betonom, 
* izračune podpodrnih elementov, 
* Izdelavo tehnoloških načrtov opaženja in podpiranja začasnega podpiranja vključno s statičnim izračunom za posamezne faze opaženja, 
* notranje površine morajo biti čiste in ravne, 
* Opaži morajo biti izdelani tako, da se razopaženje opravi brez pretresov in poškodovanja konstrukcije in opažev samih, 
* Ravnost in vertikalnost betonskih konstrukcij po DIN normah za tovrstne objekte, 
* Kjer je predvidena kakovost vidnih betonov se smejo uporabiti samo novi opažni elementi, 
* Pred izvedbo opažev je preveriti in upoštevati vsa navodila in opombe, ki so navedene pri AB delih, 
* Morebitne distančne cevke je potrebno po odstranitvi opaža izbiti in zatesniti z materialom, ki zagotavlja vodotesnost, 
* izvajalec mora v času izvajanja del zagotavljati stalno nemoteno delo in delovanje celotnega objekta, če je ta v uporabi, Predhodno se mora z uporabnikom objekta dogovoriti in uskladiti dela, ki povzročajo hrup ali tresljaje se morajo izvajati v časovnih terminih, ki so dogovorjeni z uporabnikom v obliki zapisnika skladno ob uvedbi v delo in potrjenega terminskega plana,
* Izvajalec mora izdelati in zagotoviti takšno vrsto zaščite objekta, prostorov..., katera v popolnosti preprečuje onesnaževanje objekta ali njegovih delov v času izvajanja del (prah, odpadki, hrup...).</t>
  </si>
  <si>
    <r>
      <rPr>
        <u/>
        <sz val="10"/>
        <rFont val="Arial Narrow"/>
        <family val="2"/>
        <charset val="238"/>
      </rPr>
      <t xml:space="preserve">V cene po e.m. je vključiti: </t>
    </r>
    <r>
      <rPr>
        <b/>
        <sz val="10"/>
        <rFont val="Arial Narrow"/>
        <family val="2"/>
      </rPr>
      <t xml:space="preserve">
</t>
    </r>
    <r>
      <rPr>
        <sz val="10"/>
        <rFont val="Arial Narrow"/>
        <family val="2"/>
        <charset val="238"/>
      </rPr>
      <t>* naprava opažev po opisu v posamezni postavki z vsemi prenosi in transporti vsega potrebnega materiala do mesta opaženja in pospravljanje po končanih delih, vključno z nakladanjem in odvozom vsega opažnega in drugega materiala potrebnega za izvedbo tesarskih del po opisu:</t>
    </r>
    <r>
      <rPr>
        <b/>
        <sz val="10"/>
        <rFont val="Arial Narrow"/>
        <family val="2"/>
      </rPr>
      <t xml:space="preserve">
*</t>
    </r>
    <r>
      <rPr>
        <sz val="10"/>
        <rFont val="Arial Narrow"/>
        <family val="2"/>
        <charset val="238"/>
      </rPr>
      <t xml:space="preserve"> vse obveznosti, ki izhajajo iz splošnih in posebnih zahtev, 
* podpiranje, zavetrovanje in vezanje opažev ter razopaženje, 
* dela in ukrepe po določilih veljavnih predpisov varstva pri delu, 
* snemanje potrebnih izmer na mestu samem, 
* zatesnitev AB konstrukcij na mestih odstanjenih distančnikov, 
* postavitev, premeščanje in odstranitev potrebnih odrov potrebnih za napravo tesarskih del,
* zbiranje in sortiranje lesa po dimenzijah, 
* ruvanje žičnikov, čiščenje opažev, odnos lesa v deponijo ter sortiranje po dimenzijah, 
* vsa pomožna dela potrebna za izvedbo tesarskih del po opisu ( kot je npr: zarisovanje, obeleževanje in prenos višinskih, točk in podobno, montaža in demontaža raznih profilov, montaža in demontaža vseh pomožnih odrov za izvedbo tesarskih del...) ter odvoz vsega opažnega materiala v deponijo izvajalca, 
* dobavo lesa in opažnih elementov, pritrdilnega, veznega in pomožnega materiala, z vsemi transporti in manipulativnimi stroški, vse notranje transporte, 
* istočasno z izdelavo opažev se polagajo v opaže tudi razvodi in doze za elektroinštalacije ter strojne inštalacije</t>
    </r>
    <r>
      <rPr>
        <b/>
        <sz val="10"/>
        <rFont val="Arial Narrow"/>
        <family val="2"/>
      </rPr>
      <t xml:space="preserve">.
</t>
    </r>
    <r>
      <rPr>
        <u/>
        <sz val="10"/>
        <rFont val="Arial Narrow"/>
        <family val="2"/>
        <charset val="238"/>
      </rPr>
      <t>Način obračuna posameznih postavk</t>
    </r>
    <r>
      <rPr>
        <sz val="10"/>
        <rFont val="Arial Narrow"/>
        <family val="2"/>
        <charset val="238"/>
      </rPr>
      <t xml:space="preserve">
Obračun se vrši po opisu v posamezni postavki, s tem da se upoštevajo pri obračunu notranje površine opažev, to je vidne površine konstrukcije. Standardi za tesarska dela vsebujejo poleg izdelave same, po opisu v posameznem opisu, še vsa potrebna pomožna dela, zlasti: Opis dela: kalkulativni elementi - kar mora biti zajeto v cenah posameznih postavk za izvedbo tesarskih del. </t>
    </r>
    <r>
      <rPr>
        <b/>
        <sz val="10"/>
        <rFont val="Arial Narrow"/>
        <family val="2"/>
      </rPr>
      <t xml:space="preserve">
</t>
    </r>
    <r>
      <rPr>
        <u/>
        <sz val="10"/>
        <rFont val="Arial Narrow"/>
        <family val="2"/>
        <charset val="238"/>
      </rPr>
      <t>PRAVILA ZA IZVEDBO</t>
    </r>
    <r>
      <rPr>
        <b/>
        <sz val="10"/>
        <rFont val="Arial Narrow"/>
        <family val="2"/>
        <charset val="238"/>
      </rPr>
      <t xml:space="preserve">
</t>
    </r>
    <r>
      <rPr>
        <sz val="10"/>
        <rFont val="Arial Narrow"/>
        <family val="2"/>
        <charset val="238"/>
      </rPr>
      <t>Podporni odri in opaži, skupaj s pripadajočimi temelji, morajo biti projektirani tako, da so sposobni prenašati predpostavljene obremenitve, ki se pojavijo med izvajanjem betonerskih del, da so dovolj togi, da zagotavljajo izpolnitev zahtevanih toleranc, ter da je zagotovljena celovitost konstruktivnega elementa. 
Podporni odri in opaži morajo ustrezati zahtevam v standardih SIST EN 15113-1 in SIST EN 1065.</t>
    </r>
  </si>
  <si>
    <t>Obseg storitev: 
Vse pozicije opažev vsebujejo potrebne podporne konstrukcije opažne površine, 
nosilnih odrov in podporne konstrukcije neglede na to, ali je opaž enostranski ali dvostranski, beton nearmiran ali armiran.
Vkalkulirati je opaženje, razopaženje in čiščenje opaža vključno s pomožnimi deli.
Obračun razvitih opažev se izvrši po izmerah opaženih površin.
Robovi, odkapni žlebovi: Izvedbo posnetih robov preklad, stebrov in podobnih elementov z vstavitvijo trikotne letve, tudi za odkapne žlebove, je vkalkulirati v ceno po enoti mere.  
Preboji opažev: Preboji opažev s fugirnimi trakovi, armaturo ali podobno se ne obračunavajo posebej. Pri zahtevi po vodonepropustnem betonu je oprtine opažnih spon brez posebnega doplačila zapolniti z vodotesnim  materialom.
Niše, odprtine, utori: Opaži za niše in odprtine tlorisne/narisne površine nad 1,0 m2 kakor tudi opaži za utore širine nad 0,25m so dodani v opažih zadevnih elementov (zidov, stebrov, nosilcev, stropov) v izmeri razvite površine.
Struktura opaženih površin: Na zunanji strani obodnih sten površino pripraviti za prevzem hidroizolacije, na vidni strani sten, stebrov in stropov odstraniti iz opaža iztekle substance betona. Če v postavki ni drugače določeno, ostanejo površine betona vidne.</t>
  </si>
  <si>
    <t>Uradno se pod terminom »vidni beton« (oznaka VB) razumejo tiste betonske površine, ki morajo zadostiti posebne lastnosti vezane na zunanji videz površine betona in so navedene v standardu. Glede na površino delimo vidne betone skladno s standardom na opaženo in neopaženo površino. Opažene površine so tiste, kjer nam obliko, teksturo in ravnost podaja odtis opaža ali matrice vstavljene v opaž. Take površine je možno tudi naknadno ročno ali strojno obdelati. Neopažene površine so tiste, kjer površino betona lahko obdelujemo tako v svežem kot tudi v
strjenem stanju. To so razni tlaki, industrijski tlaki, terazzo površine, prani betoni, …
Zahteve za videz betonske površine podamo z razredi vidne površine (oznaka VB), ki skozi idealizirano fotografijo prikazano v standardu določa velikost in koncentracijo zračnih por (tekstura). Dodatni kriteriji vezani na vidno površino (P – ravnost, T – tekstura in C – barva), ki jih moramo nujno vključiti v zahteve za videz betonske površine so podani v tehničnem predpisu SIST – TP CEN TR 15739. Kriteriji, ki označujejo videz površine betona so označeni s črkami P, T in C ter številkami od 0 do 4 in predstavljajo osnovo za projektiranje vidne površine.</t>
  </si>
  <si>
    <t xml:space="preserve">Pri projektiranju podpornega odra je treba upoštevati deformacije med betoniranjem in po njem, s čimer preprečimo nezaželene poškodbe v novem betonu. 
Opaž mora omogočati, da beton obdrži zahtevano obliko do strditve, in zagotavljati zaščito pred pojavom škodljivih razpok v novem betonu: 
- Omejiti je treba čezmerno upogibanje in posedanje opaža, 
- kontrolirati je treba posamezna dela pri postopku betoniranja in/ali lastnosti betona,
- kontrolirati je treba eventualno izbočenje elementov opaža. 
Za opaže se lahko uporabljajo tudi materiali, ki imajo lastnost, da absorbirajo znatnejše količine vode iz betona, ali materiali, ki pospešujejo izhlapevanje vode. To je dopustno le, če so taki opaži ustrezno površinsko obdelani – tako da je omejen odvzem vode iz betona. Ko se taki opaži uporabljajo, da bi betonu po vgradnji odvzeli določeno količino vode, izjemoma obdelava ni potrebna. Uporaba tovrstnih opažev ne sme negativno vplivati na lastnosti vgrajenega betona. To mora biti prej dokazano. 
Opaži in podporni odri se lahko odstranijo, ko beton doseže dovolj veliko trdnost: 
- Da brez poškodb prenaša napetosti, ki nastajajo pri krčenju; 
- da lahko prenaša obremenitve v konstrukcijskem elementu, katerega opaž bo odstranjen;
- da se preprečijo deformacije konstrukcijskega elementa, večje od dopustnih;
- da lahko prenaša razmere v okolju brez poškodb površine. 
Zahteve glede tlačne trdnosti betona za odstranitev opaža morajo biti navedene v tehnološkem elaboratu. Sicer lahko upoštevamo ta priporočila: 
- Ko beton doseže tlačno trdnost 5 MPa, nevarnosti za poškodbe površine betona zaradi udarcev ni več, za prenos obremenitev med gradnjo lahko uporabljamo podpore; 
- ko beton doseže 60 % tlačne trdnosti, se že lahko izognemo deformacijam, večjim od predpisanih v standardu prEN 13670: 2006 in PZI brez dodatnih podpor; 
- dokler beton ne doseže popolne tlačne trdnosti, lahko za preprečitev poškodb zaradi vplivov okolja uporabljamo površinsko zaščito. 
Odstranjevanje opažev in podpornih odrov mora potekati tako, da je stabilnost vseh elementov podporne konstrukcije zagotovljena do dokončne odstranitve. 
Postopek odstranitve mora biti podrobno obdelan v projektu odrov, če to narekuje zahtevnost konstrukcije opaža in podpornega odra. 
 </t>
  </si>
  <si>
    <t>V kolikor v popisu del ni zajetih odgovarjajočih postavk, je pri vseh opažnih elementih (vsi betonski elementii) v cenah po enoti mere zajeti tudi izvedbo odprtin in utorov v stropnih in stenskih ploščah za stebre ograj,  sider dvigal, prehodov inštalacij (elektro in strojne) in podobnih, ki so bili poznani pred izvedbo dela. Oteževanje  dela ob polaganju vodnikov in cevi  v opaž s strani drugih Izvajalcev ne bo stroškovno nadomeščeno, v kolikor se ostali Izvajalci prilagodijo/sledijo predvidenemu običajnemu poteku dela.</t>
  </si>
  <si>
    <r>
      <rPr>
        <b/>
        <u/>
        <sz val="10"/>
        <rFont val="Arial Narrow"/>
        <family val="2"/>
        <charset val="238"/>
      </rPr>
      <t>Splošno</t>
    </r>
    <r>
      <rPr>
        <sz val="10"/>
        <rFont val="Arial Narrow"/>
        <family val="2"/>
        <charset val="238"/>
      </rPr>
      <t xml:space="preserve">
Način vgradnje ter namen uporabe materiala mora biti skladen z navodili oz. priporočili proizvajalcev.
Načini in pogoji za izvedbo posameznih del ter vgradnjo prefabriciranih elementov morajo biti skladni z veljavnimi standardi in priporočili proizvajalcev.</t>
    </r>
  </si>
  <si>
    <t>Tipi malte za zidanje:
Evrokod 6 in SIST EN 998-2 razlikujeta različne tipe malte na osnovi mineralnih veziv. Glede na sestavine in namen uporabe obstajajo: 
• Malta za zidanje za splošno uporabo (oznaka G), 
• tankoslojna malta za zidanje (oznaka T), 
• lahka malta za zidanje (oznaka L). 
Glede na metodo izdelave obstajajo: 
• Tovarniško pripravljena malta za zidanje (malta, sestavljena in zmešana v tovarni), 
• napol končana tovarniško pripravljena malta za zidanje (sestavni deli malte so odmerjeni v tovarni, dostavljeni na gradbišče, kjer se malta zmeša v skladu z zahtevami in pogoji proizvajalca), 
• malta, pripravljena na gradbišču, 
• transportna malta (tovarniško pripravljena malta za takojšnjo uporabo). 
Malte, ki so v celoti ali delno pripravljene v tovarni, morajo biti v skladu s standardom SIST EN 998-2, na gradbišču pripravljene malte pa v skladu s SIST EN 1996-2 (Evrokod 6, 2. del). 
Zahtevane lastnosti malte za zidanje:
Tlačna trdnost malte za zidanje fm se določi po SIST EN 1015-11. Glede na Nacionalni dodatek k Evrokodu 8 tlačna trdnost malte ne sme biti manjša od teh vrednosti: 
• za nearmirano ali povezano zidovje: fm, min = 5 N/mm2 = 5 MPa,
• za armirano zidovje: fm, min = 10 N/mm2 = 10 MPa. 
Prefabricirane preklade:
Prefabricirane preklade so lahko iz jekla, avtoklaviranega celičnega betona, kamna, betona ali zidakov iz gline, kalcijevega silikata oziroma naravnega kamna. Pri njihovi izdelavi se lahko uporabi eden ali več različnih navedenih materialov. 
Prefabricirane preklade so v proizvodnem obratu izdelane v celoti ali kot prefabricirani del kompozitne preklade, ki svojo končno obliko dobi šele na gradbišču z izvedbo tlačnega območja nosilnega elementa iz opeke oziroma betona. 
Skladno s standardom SIST EN 845-2 so lastnosti prefabriciranih preklad, ki jih deklarira proizvajalec. Po standardu SIST EN 845-2 mora proizvajalec predpisati minimalno dolžino podpiranja preklade ter morebitno zahtevano ometavanje elementov po vgradnji. Če kompozitna preklada svojo končno obliko dobi šele na gradbišču, je treba predpisati tudi minimalno tlačno trdnost sestavnih delov, ki tvorijo tlačno območje nosilnega elementa.</t>
  </si>
  <si>
    <t>Prefabricirane stropne konstrukcije:
Prefabricirani stropni nosilci so izdelani iz armiranega ali prednapetega betona ter skupaj s stropnimi polnili in na gradbišču vgrajenim betonom tvorijo monolitno stropno konstrukcijo. 
Za stropne nosilce je treba izdelati slovensko tehnično soglasje (STS), ki temelji na predlogu standarda OSIST prEN 15037-1. 
Proizvajalec mora deklarirati vse pomembne dimenzije nosilcev (dolžina in prečni prerez). Če stropni nosilci šele skupaj s stropnim polnilom tvorijo monilitno konstrukcijo, je treba na podlagi tabele 3 osnutka standarda prEN 15307-1 deklarirati tudi tip, ki določa površino naleganja.
Malte za omete na osnovi mineralnih veziv predpisuje standard SIST EN 998-1. Razlikuje različne tipe. 
Glede na lastnosti in namen uporabe: 
• Malta za splošno uporabo (oznaka GP), 
• lahka malta (oznaka LW), 
• malta za obnovo (oznaka R), 
• toplotno izolativna malta (oznaka T). 
Glede na metodo izdelave: 
• Tovarniško pripravljena, 
• delno pripravljena v tovarni, 
• malta, pripravljena na gradbišču. 
Veziva za pripravo malt so cement, apno, mavec in zidarski cement. Uporabljeni anorganski agregat je lahko s slabo poroznostjo (pesek) ali z veliko poroznost jo (recimo perlit). Dopustni so tudi organski agregati (denimo EPS v toplotno izolativnih maltnih mešanicah). Standard opredeljuje tudi kemijske dodatke, ki kemijsko in/ali fizikalno učinkujejo na lastnosti. Taki dodatki so aeranti, dodatki za zadrževanje vode, dodatki za hidrofobiranje, izboljšanje oprijemljivosti, regulacijo vezanja itd. Maltnim mešanicam so lahko dodana tudi polnila in vlakna. 
Za nekatere lastnosti malte za notranje omete določene zahteve navaja že standard SIST EN 998-1 glede na namen uporabe. Zahtevane lastnosti malte za notranje omete morajo biti navedene v projektni dokumentaciji. Po izkušnjah izvajalcev se za notranje omete v stanovanjskih prostorih priporoča uporaba malte s temi kategorijami tlačne trdnosti: 
• CS II za podstrešne in pomožne prostore,
• CS III za bivalne prostore, 
• CS IV za stopnišča in hodnike.
Zahtevane lastnosti malte za notranje omete glede na namen uporabe:</t>
  </si>
  <si>
    <r>
      <rPr>
        <b/>
        <u/>
        <sz val="10"/>
        <rFont val="Arial Narrow"/>
        <family val="2"/>
        <charset val="238"/>
      </rPr>
      <t xml:space="preserve">Način obračuna popisnih postavk: </t>
    </r>
    <r>
      <rPr>
        <b/>
        <sz val="10"/>
        <rFont val="Arial Narrow"/>
        <family val="2"/>
      </rPr>
      <t xml:space="preserve">
*</t>
    </r>
    <r>
      <rPr>
        <sz val="10"/>
        <rFont val="Arial Narrow"/>
        <family val="2"/>
        <charset val="238"/>
      </rPr>
      <t xml:space="preserve"> za obračun izvršenih del smiselno veljajo »normativi za zidarska dela« (OZS, sekcija gradbincev), razen če so izrecno v nasprotju z določili v teh splošnih opisih ali popisih del,
* ostali dodatki za morebitne oteževalne okoliščine izvedbe del se ne obračunavajo posebej.
Obračuna se dejansko izvršena količina. To pomeni, da vse okenske, vratne in ostale odprtine odštevamo v celoti s prekladami vred. Izjemno od tega pravila se kot "prazno za polno" priznajo za težjo zidavo: '- zoženje parapetnega zidu pri oknih, če je to zoženje 12,0 cm ali manj; '- špaletne razširitve pri oknih in vratnih odprtinah; '- dimniške odprtine, ventilacijske prehode, utore za inštalacije ter ležišča plošč/nosilcev.</t>
    </r>
    <r>
      <rPr>
        <b/>
        <sz val="10"/>
        <rFont val="Arial Narrow"/>
        <family val="2"/>
        <charset val="238"/>
      </rPr>
      <t xml:space="preserve">
</t>
    </r>
    <r>
      <rPr>
        <u/>
        <sz val="10"/>
        <rFont val="Arial Narrow"/>
        <family val="2"/>
        <charset val="238"/>
      </rPr>
      <t>Tehnični pogoji za zagotavljanje kakovosti pri izvedbi
NAČIN IN POGOJI IZVEDBE</t>
    </r>
    <r>
      <rPr>
        <sz val="10"/>
        <rFont val="Arial Narrow"/>
        <family val="2"/>
        <charset val="238"/>
      </rPr>
      <t xml:space="preserve">
Vodenje del na gradbišču:
Pri vodenju izvedbe del na gradbišču se predpostavljajo: 
* Dostopnost projektov (DGD, PZI),
* izvajanje ustreznega internega nadzora nad deli, ki naj bi zagotovilo izvedbo konstrukcije po zahtevah projektne dokumentacije, 
* vodenje gradbišča, ki zagotavlja organizacijo del, pravilno in varno uporabo opreme ter mehanizacije, uporabo materialov ustrezne kakovosti, izvedbo konstrukcije glede na zahteve projektne dokumentacije in varne uporabe konstrukcije do predaje objekta naročniku oziroma porabniku;
* koordinacija med izvajalci, podizvajalci, dobavitelji, nadzorom in projektanti. Kadar se pri gradnji uporabljajo prefabricirani elementi, veljajo še te predpostavke: 
* Dostopnost projekta prefabriciranih elementov, skladna z ustreznim standardom; 
* dostopnost projekta usklajevanja prefabriciranih elementov z elementi, izdelanimi na gradbišču; 
* dostopnost certifikatov oziroma izjav o skladnosti prefabriciranih elementov z navodili za montažo; 
* med montažo je treba uvesti sistem vodenja montaže. </t>
    </r>
    <r>
      <rPr>
        <b/>
        <sz val="10"/>
        <rFont val="Arial Narrow"/>
        <family val="2"/>
        <charset val="238"/>
      </rPr>
      <t xml:space="preserve">
</t>
    </r>
    <r>
      <rPr>
        <u/>
        <sz val="10"/>
        <rFont val="Arial Narrow"/>
        <family val="2"/>
        <charset val="238"/>
      </rPr>
      <t>Izbira materialov in prefabriciranih elementov:</t>
    </r>
    <r>
      <rPr>
        <sz val="10"/>
        <rFont val="Arial Narrow"/>
        <family val="2"/>
        <charset val="238"/>
      </rPr>
      <t xml:space="preserve">
Vgrajeni materiali morajo biti sposobni prevzeti vplive, ki jim bodo izpostavljeni, vštevši vplive okolja. Uporabiti se smejo le materiali z dokazano primernostjo, ki mora izhajati iz skladnosti z Evropskim standardom, ustreznim Evropskim tehničnim soglasjem, Slovenskim standardom ali Slovenskim tehničnim soglasjem.</t>
    </r>
  </si>
  <si>
    <r>
      <rPr>
        <u/>
        <sz val="10"/>
        <rFont val="Arial Narrow"/>
        <family val="2"/>
        <charset val="238"/>
      </rPr>
      <t>Zidaki za zidanje zidov:</t>
    </r>
    <r>
      <rPr>
        <sz val="10"/>
        <rFont val="Arial Narrow"/>
        <family val="2"/>
        <charset val="238"/>
      </rPr>
      <t xml:space="preserve"> 
zahteve za zidake so navedene v posameznih delih standarda SIST EN 771. 
Za zidake, ki niso po SIST EN 771, mora projektna specifikacija zajemati lastnosti in načine presoje, skupaj z zahtevami za obseg in pogostost testiranja.
</t>
    </r>
    <r>
      <rPr>
        <u/>
        <sz val="10"/>
        <rFont val="Arial Narrow"/>
        <family val="2"/>
        <charset val="238"/>
      </rPr>
      <t xml:space="preserve">Malta za zidanje in polnilni beton: </t>
    </r>
    <r>
      <rPr>
        <sz val="10"/>
        <rFont val="Arial Narrow"/>
        <family val="2"/>
        <charset val="238"/>
      </rPr>
      <t xml:space="preserve">
malta za zidanje mora biti izbrana v skladu z ravnjo izpostavljenosti zidovja in specifikacijo zidakov. Do priprave standarda za testiranje trajnosti naj se primernost malte za zidanje določa na podlagi uveljavljene zidarske prakse in odzivanja materialov in mešanic. 
Pred uporabo tovarniško pripravljene malte za zidanje ali polnilnega betona v razredih izpostavljenosti MX4 ali MX5 je treba pridobiti mnenje proizvajalca o primernosti uporabe. 
Za malto za zidanje in polnilni beton, pripravljena na gradbišču, morajo biti v projektni specifikaciji navedene zahteve za lastnosti in načini preverjanja, vštevši zahteve vzorčenja in pogostost preiskav. Ko projektantu zadošča zagotovilo, da bo imela predpisana specifikacija zahtevane lastnosti, je podrobna specifikacija sestavin, njihovih razmerij in metode mešanja lahko navedena na podlagi izvedenih testov preskusnih mešanic in/ali na osnovi veljavne, javno dostopne literature, sprejemljive na mestu uporabe.
</t>
    </r>
    <r>
      <rPr>
        <u/>
        <sz val="10"/>
        <rFont val="Arial Narrow"/>
        <family val="2"/>
        <charset val="238"/>
      </rPr>
      <t>Prefabricirane preklade, polmontažne stropne konstrukcije, dimniški sistemi:</t>
    </r>
    <r>
      <rPr>
        <sz val="10"/>
        <rFont val="Arial Narrow"/>
        <family val="2"/>
        <charset val="238"/>
      </rPr>
      <t xml:space="preserve"> 
Vrste prefabriciranih preklad, sprejemljivih za uporabo v določenih mikroklimatskih in makroklimatskih razmerah, so glede na trajnostni razred, ki ga mora deklarirati proizvajalec skladno s SIST EN 845-2, navedene v tabeli C 2 SIST EN 1996-2 in tabeli C 1. Zahteve za prefabricirane elemente polmontažne stropne konstrukcije je treba navesti v slovenskih tehničnih soglasjih – ločeno za polnila in nosilce. Zahteve za sistemske dimnike s keramičnimi tuljavami so navedene v standardih SIST EN 13063-1, SIST EN 13063-2 in SIST EN 13063-3. 
Sistemski dimnik mora biti izbran v skladu z zahtevami projekta, v katerem so določene lastnosti dimnika za predvideno uporabo.
</t>
    </r>
  </si>
  <si>
    <r>
      <rPr>
        <u/>
        <sz val="10"/>
        <rFont val="Arial Narrow"/>
        <family val="2"/>
        <charset val="238"/>
      </rPr>
      <t>Malte za omete:</t>
    </r>
    <r>
      <rPr>
        <sz val="10"/>
        <rFont val="Arial Narrow"/>
        <family val="2"/>
        <charset val="238"/>
      </rPr>
      <t xml:space="preserve"> 
Projekt naj vključuje podrobnejši opis lastnosti in/ali zahtev, na osnovi česar bo mogoče pravilno izbrati materiale in izvesti ometavanje. 
Pri načrtovanju in izvajanju notranjih ometov je treba upoštevati: 
* Vrsto in stanje podlage, predvideti je treba predobdelavo podlage; 
* zahteve za omete z vidika njihove funkcionalnosti; 
* tip ometov in drugih materialov, ki bodo uporabljeni v sistemu ometov; 
* vrsto oziroma obdelavo zaključnega sloja; 
* debelino ometov; 
* pripravo in obdelavo različnih detajlov v zgradbi (zaključki, vogali, koti, vgradnja kovinskih profilov in nosilcev ometov), izvedba dilatacij; 
* povezavo z drugimi deli (zračenje, vodovod, druge inštalacije); 
* združljivost (kompatibilnost) ometov iz drugimi materiali, nanesenih na notranje zidove.
Hranjenje materialov in proizvodov:
Skladiščenje materiala in proizvodov in ravnanje z njimi morata biti taka, da se preprečijo spremembe lastnosti materiala in poškodbe, zaradi česar bi postali neprimerni za predvideno uporabo. Različni materiali in proizvodi se skladiščijo ločeno.
I</t>
    </r>
    <r>
      <rPr>
        <u/>
        <sz val="10"/>
        <rFont val="Arial Narrow"/>
        <family val="2"/>
        <charset val="238"/>
      </rPr>
      <t>ZVEDBA in VGRADNJA ELEMENTOV/PROIZVODOV</t>
    </r>
    <r>
      <rPr>
        <sz val="10"/>
        <rFont val="Arial Narrow"/>
        <family val="2"/>
        <charset val="238"/>
      </rPr>
      <t xml:space="preserve">
Izdelava zidovja
Uporabljeni materiali in delo morajo biti v skladu s projektno dokumentacijo. Med gradnjo se mora zagotoviti stabilnost konstrukcije in posameznih zidov. 
Na gradbišču pripravljene malte in polnilni beton :
Izdelani morajo biti v predpisani mešanici. Če ta v projektu ni predpisana, morajo biti sestavine, njihova razmerja in način mešanja izbrani na podlagi preizkušanj testnih mešanic in/ali na podlagi na mestu uporabe javno dostopnih virov podatkov. 
Če se zahtevajo preskusi, morajo biti izvedeni po projektni specifikaciji. Če se izkaže, da predpisana mešanica nima zahtevanih lastnosti, je treba navodilo zanjo v soglasju s projektantom dopolniti. 
Na mestu izdelave se kontrolira trdnost, pri maltah za armirano zidovje pa tudi vsebnost kloridov. 
Uporaba mineralnih dodatkov, kemijskih dodatkov ali pigmentov ni dopustna, razen če je predvidena v projektni specifikaciji. 
Doziranje: sestavine je treba meriti utežno in prostorninsko v čistih merilnih napravah. Pri merjenju sestavin za polnilni beton je treba upoštevati količino vode, ki jo bodo vpili zidaki in malta v spojnicah. </t>
    </r>
  </si>
  <si>
    <t xml:space="preserve">Mešanje: način in čas mešanja morata zagotavljati dosledno proizvodnjo pravilnih mešanic. Malta se ne sme onesnažiti. Če projektna specifikacija ne dopušča ročnega mešanja, je treba uporabiti strojni mešalec. Čas mešanja se šteje od trenutka, ko se dajo sestavine v mešalec. Pri posameznih serijah se ne sme zelo razlikovati. Na splošno je primeren čas od 3 do 5 minut in razen pri podaljšanih maltah ne sme presegati 15 minut. Podaljšano mešanje pri dodanih aerantih lahko vodi do pretiranega vnosa zraka in s tem manjše sprijemnosti ter trajnosti. 
Malta in polnilni beton se morata mešati tako, da se doseže zadostna obdelavnost, da se z njima zapolnijo vsi predvideni prostori brez segregacije. 
Čas obdelavnosti: malte in polnilni beton z vsebnostjo cementa morajo biti pripravljeni za uporabo po odvzemu iz mešalca, brez kasnejšega dodajanja veziva, agregata, dodatkov ali vode. Voda se lahko doda na gradbišču pripravljeni malti kot nadomestilo izhlapeli vodi. Malta in polnilni beton morata biti vgrajena pred iztekom časa obdelavnosti. 
Mešanje v hladnem vremenu: ne smejo se uporabiti voda, pesek ali vnaprej sestavljene mešanice apnenih malt z delci ledu, sol za preprečevanje zmrzovanja ali drugi antifrizi, če jih ne izrecno dopušča projektna specifikacija. Po priporočilu CIB pa se lahko grejeta voda in pesek – glede na temperaturo zraka: 
a) od 0 ºC do 4 ºC se greje voda, 
b) od – 10 ºC do 0 ºC se grejeta voda in pesek, 
c) pod – 10 ºC so potrebni posebni ukrepi – gretje okolja ipd. 
Tovarniško pripravljene malte za zidanje, vnaprej sestavljene malte za  zidanje, vnaprej sestavljene apnene malte in transportni polnilni beton:  
Tovarniško pripravljene in vnaprej pripravljene malte za zidanje se morajo uporabiti po navodilih proizvajalca, skupaj s časom mešanja in tipom mešalca. Malta mora biti dobro zmešana. Glede mešalne opreme, postopkov in mešanja v hladnem vremenu in skrbi za mešalno napravo in mešalni čas je treba upoštevati navodila proizvajalca. 
Tovarniško pripravljene malte morajo biti uporabljene pred iztekom časa obdelavnosti, ki ga določa proizvajalec. 
Na gradbišče se lahko dostavlja tudi transportna malta, ki ima dodatek za zakasnitev začetka vezanja. Pri tem je treba upoštevati navodila proizvajalca dodatka. 
Transportni polnilni beton se uporabi v skladu s projektno specifikacijo. </t>
  </si>
  <si>
    <t xml:space="preserve">Zidanje:
Za zagotovitev zadovoljive sprijemnosti je potrebna priprava zidakov in malte. Zahteva po namakanju zidakov je praviloma navedena v projektni specifikaciji oziroma v priporočilih proizvajalca zidakov ter proizvajalca tovarniško pripravljene malte. Opečne zidake z začetno stopnjo vodovpojnosti, večjo od 
1,5 kg/(m2min), je treba pred polaganjem namočiti, za nekatere zidake pa se namakanje ne priporoča (CIB). 
Poglobitev spojnic praviloma ne sme biti večja od 5 mm pri zidovih debeline 200 mm ali manj. Pri zidakih z luknjami poglobitev spojnic praviloma ne sme biti večja od 1/3 debeline stene zidaka. 
Polaganje zidakov 
Pred polaganjem prve vrste zidakov je treba površino betona dobro očistiti. Prva vrsta mora biti položena v polno podlago iz malte, razen na mestih, kjer je predvideno zabetoniranje, zato je potreben polni stik med zalivnim betonom in betonsko podlago (temeljem ali ploščo). 
Zidaki z žlebovi na naležnih površinah se morajo praviloma položiti tako, da so žlebovi popolnoma zapolnjeni z malto.
Fugiranje in zapolnjevanje spojnic zidovja, ki niso tankoslojne spojnice -Fugiranje je postopek dokončne obdelave malte v spojnici med napredovanjem zidanja. Kjer je zidovje zaključeno z zapolnjevanjem med izvedbo, je treba malto vgraditi, preden izgubi plastičnost. Zapolnjevanje je postopek zapolnitve ali dokončne obdelave malte v spojnicah, kjer je bila površina izpraskana ali je bil puščen prostor, da se zapolni kasneje. 
Neotrdela malta se izpraska, da se pridobi čisti rob širine vsaj dp, venadr ne več kot 15 % debeline zidu, merjeno od končne površine spojnice. Odvečni material se odkrtači. Vrednost dp je v nacionalnem dodatku, priporočena pa znaša 15 mm za zid, debel 100 mm. 
Pred zapolnjevanjem se območje očisti in po potrebi omoči, da se doseže čim boljša sprijemnost. 
Glede na obliko zapolnjenosti so lahko spojnice poševne (zapolnjene poševno od zgornjega proti spodnjemu robu), gladke (poravnane z zidakom) ali poglobljene. Pri zidovih, na katere se polaga hidroizolacija, morajo biti zapolnjene gladko – po vsej debelini zidu in na površini zidu zaglajene. 
Drsna spojnica je spojnica, ki dopušča proste premike v ravnini zidu (zaradi sprememb temperature ali vlage). Z izjemo drsne vezi sestavni deli zidovja ne smejo segati prek drsne spojnice. </t>
  </si>
  <si>
    <r>
      <t xml:space="preserve">Čiščenje fasadnega zidovja - Sledovi malte se s krtačenjem čim prej očistijo še pred strditvijo. 
Način čiščenja je odvisen od priporočila proizvajalca zidakov in vrste ter stanja madežev. 
Negovanje in zaščita med zidanjem: Med vezanjem malte naj se zidovje zaščiti pred prehitrim padcem ali dvigom vlage. 
Pri deževnem vremenu in na koncu vsakega delovnega dne se zgornji del novozgrajenega zidu pokrije. Prevleka naj sega vsaj čez 0.60 m zgornjega dela zidu. Med močnim dežjem se zidanje prekine, sveža malta pa zaščiti. Vse zidovje pa se pred dežjem zaščiti s pomočjo polic, pragov in začasnih odtočnih cevi. 
Zaščita pri nizkih temperaturah: ne sme se zidati na zmrznjeni podlagi ali z zmrznjenim materialom. 
Zagotoviti se mora, da v začetni fazi strjevanja malte temperatura ni nižja od 0° C.  
Zidovje se lahko pokrije z izolativnimi prevlekami, ponjavami in čimprejšnjim zaprtjem odprtin ter gretjem, zidanje pa se izvaja pozorno, brez premora, malta se nanaša v manjših količinah, zidaki pa čim prej položijo v malto. 
Zaščita pred izsušitvijo zaradi vetra ali visokih temperatur: z ustreznimi zaščitnimi ukrepi je treba preprečiti spremembo ravni vlage do konca vezave cementa. 
Zaščita pred mehanskimi poškodbami na izpostavljenih mestih (vogali, odprtine, podzidki, izzidki) je potrebna pred vplivi dela v okolici, prometa, odrov in vlivanja betona. Preprečiti je treba tudi onesnaženje površine zidovja, ki bi vplivalo na sprijemnost s sloji, kot je omet. 
</t>
    </r>
    <r>
      <rPr>
        <u/>
        <sz val="10"/>
        <rFont val="Arial Narrow"/>
        <family val="2"/>
        <charset val="238"/>
      </rPr>
      <t>Detajli:</t>
    </r>
    <r>
      <rPr>
        <sz val="10"/>
        <rFont val="Arial Narrow"/>
        <family val="2"/>
        <charset val="238"/>
      </rPr>
      <t xml:space="preserve">
Zidarske zveze: zidaki se morajo v nearmiranem zidovju v posameznih vrstah položiti s preklopom : 
* če je višina zidaka hu ≤ 250 mm  dolžina preklopa ≥ največ (0,4 hu, 40 mm); 
* če je višina zidaka hu &gt; 250 mm  dolžina preklopa ≥ največ (0,2 hu, 100 mm). 
Zidake iz sedimentnega ali metamorfno-sedimentnega naravnega kamna se praviloma polaga s sedimentnimi sloji v vodoravni ali pretežno vodoravni ravnini. Sosednji fasadni zidaki iz naravnega kamna se praviloma preklapljajo na razdalji, ki je vsaj 0,25-kratna dimenzija manjšega zidaka ali vsaj 40 mm. Pri zidovih, pri katerih zidaki ne potekajo po vsej debelini zidu, se morajo predvideti vezni zidaki dolžine, enake 0,6- do 0,7-kratni debelini zidu, ki se vgradijo v medsebojni razdalji, ki ne presega 1 m, v navpični in vodoravni smeri. Višina takih zidakov ne sme biti manjša od 0,3-kratne dolžine. 
Stik na sečišču zidov mora biti izveden z zidarsko zvezo ali s povezovalnimi elementi (konektorji ali armaturo), vloženimi v vsak zid. Nosilne zidove, ki se sekajo med seboj, je treba zidati sočasno.
</t>
    </r>
    <r>
      <rPr>
        <u/>
        <sz val="10"/>
        <rFont val="Arial Narrow"/>
        <family val="2"/>
        <charset val="238"/>
      </rPr>
      <t>Debelina spojnic (naležnih in navpičnih) mora biti debelin, navedenih v tabeli.</t>
    </r>
  </si>
  <si>
    <t xml:space="preserve">Spojnice so lahko debele med 3 in 6 mm le, če so malte posebej narejene za dani primer. Naležne spojnice morajo biti praviloma vodoravne. 
Po Nacionalnem dodatku k Evrokodu 8 se do tedaj, ko bodo pridobljeni ustrezni eksperimentalni podatki, dopušča le razred zapolnjenosti navpičnih spojnic, pri katerem so navpične spojnice polno zapolnjene z malto.
Dopustna odstopanja:
Izvedba zidovja mora biti v skladu s predpisanimi detajli v okviru dopustnih odstopanj. Sproti je treba preverjati dimenzije in ravnost. Odstopanja zgrajenega zidovja od nameravane lege ne smejo presegati vrednosti iz projekta. Če vrednosti dopustnih odstopanj za posamezno lastnost iz spodnje tabele (povzeta iz SIST EN 1996-2) v projektu niso navedene, morajo biti odstopanja manjša: </t>
  </si>
  <si>
    <r>
      <t xml:space="preserve">Obremenjevanje zidovja:
</t>
    </r>
    <r>
      <rPr>
        <sz val="10"/>
        <rFont val="Arial Narrow"/>
        <family val="2"/>
        <charset val="238"/>
      </rPr>
      <t>Zidovje se ne sme obremeniti pred dosego zadostne trdnosti. Nenosilni zidovi ne smejo služiti za podporo opažu za betoniranje plošč, nosilcev, stebrov ipd. Zidajo naj se šele po razopaženju plošč, ker bi sicer zaradi povesov plošč lahko v nenosilnih zidovih nastale nepredvidene obremenitve. 
Za preprečevanje nestabilnosti in preobremenitve je treba omejiti višino zidovja, zgrajeno v enem dnevu. Pri določanju meje se upoštevajo debelina zidovja, tip malte, oblika in gostota zidakov ter izpostavljenost vetru.</t>
    </r>
    <r>
      <rPr>
        <u/>
        <sz val="10"/>
        <rFont val="Arial Narrow"/>
        <family val="2"/>
        <charset val="238"/>
      </rPr>
      <t xml:space="preserve">
Vgradnja prefabriciranih preklad, elementov polmontažnih stropov in dimniških sistemov:
</t>
    </r>
    <r>
      <rPr>
        <sz val="10"/>
        <rFont val="Arial Narrow"/>
        <family val="2"/>
        <charset val="238"/>
      </rPr>
      <t>Dolžina minimalnega naleganja prefabriciranih preklad se določi po SIST EN 1996-1-1. Ležišča morajo biti izdelana iz malte. Shranjevanje in vgradnja preklad ter ravnanje z njimi morajo biti skladni z navodili proizvajalca. 
Prefabriciran del kompozitnih preklad mora biti med gradnjo podprt po navodilih proizvajalca, začasne podpore pa se ne smejo odstraniti do takrat, ko tlačni del kompozitne preklade ne doseže v projektu predpisane trdnosti. Proizvajalec mora izdelati navodila za zagotovitev povezave prefabriciranega in na gradbišču izdelanega tlačnega dela kompozitne preklade. Stiki med zidaki tlačnega dela kompozitne preklade morajo biti zapolnjeni z malto.</t>
    </r>
    <r>
      <rPr>
        <u/>
        <sz val="10"/>
        <rFont val="Arial Narrow"/>
        <family val="2"/>
        <charset val="238"/>
      </rPr>
      <t xml:space="preserve">
</t>
    </r>
    <r>
      <rPr>
        <sz val="10"/>
        <rFont val="Arial Narrow"/>
        <family val="2"/>
        <charset val="238"/>
      </rPr>
      <t>Shranjevanje in vgradnja prefabriciranih elementov za polmontažne stropne konstrukcije in ravnanje z njimi potekajo po navodilih proizvajalca in zahtevah slovenskega tehničnega soglasja. Proizvajalec mora izdelati navodila za povezavo prefabriciranega in na gradbišču izdelanega dela stropne konstrukcije. 
Navodila za označevanje predizdelanih betonskih nosilcev so navedena v standardu SIST EN 13369.</t>
    </r>
  </si>
  <si>
    <r>
      <rPr>
        <u/>
        <sz val="10"/>
        <rFont val="Arial Narrow"/>
        <family val="2"/>
        <charset val="238"/>
      </rPr>
      <t>Izdelava notranjih ometov:</t>
    </r>
    <r>
      <rPr>
        <sz val="10"/>
        <rFont val="Arial Narrow"/>
        <family val="2"/>
        <charset val="238"/>
      </rPr>
      <t xml:space="preserve">
Pri planiranju izvedbe del je treba upoštevati: 
* Da se ometavanje lahko začne šele, ko so prostori v stavbi zaprti; 
* podlago, ki mora biti ustrezno pripravljena in osušena;
* da je možno dela izvajati, ko temperatura pade pod + 5 °C, samo z dodatnim ogrevanjem; 
* čas za pripravo podlage in nanos ter sušenje posameznega sloja ometa, 
* čas sušenja, potreben pred izvedbo opleskov;
* da mora biti med izvajanjem ometavanja v objektu primerna razsvetljava. 
Izdelava notranjih ometov je opisana v standardu SIST EN 13914-2.
Zatavane lastnosti ometov ali sistemov ometov: 
* Mora biti odporen proti abraziji, 
* mora tvoriti ravno površino, 
* mora imeti dekorativen videz ali omogočati nanos zaključnega sloja,
* mora biti paroprepusten, 
* mora imeti dovolj veliko trdnost. 
Posebne zahteve se nanašajo na omete, nanesene na elemente z zahtevami za toplotne lastnosti, izboljšanje akustičnih lastnosti ali požarne odpornosti. 
Dopustna odstopanja notranjih ometov:
V standardu SIST EN 13914-2 so predlagane zahteve za izvedbo notranjih ometov. Zahtevani razredi ravnosti končnih slojev morajo biti navedeni v projektni dokumentaciji. Po izkušnjah izvajalcev se za notranje omete v stanovanjskih prostorih posamezne namembnosti priporočajo: 
* razred ravnosti 2 za podstrešne in pomožne prostore, 
* razred ravnosti 3 za stene stopnišč in hodnikov, 
* razred ravnosti 4 za bivalne prostore, 
* razred ravnosti 5 za nadstandardne bivalne prostore in stene, pravokotne na fasado (ob oknih). 
</t>
    </r>
  </si>
  <si>
    <t>Priporočila standarda SIST EN 13914-2 za opis zahtev zaključne obdelave:</t>
  </si>
  <si>
    <t xml:space="preserve">Ravnost je končnih slojev ometov je odvisna od ravnosti podlage in debeline nanosa ometa. 
Ravnost ometa se ugotavlja z merilnimi lističi in ravnilom. Priporočila standarda SIST EN 13914-2 za ravnost zaključnih slojev so navedena v tabeli. </t>
  </si>
  <si>
    <r>
      <t>KAKOVOST IZVEDBE:</t>
    </r>
    <r>
      <rPr>
        <sz val="10"/>
        <rFont val="Arial Narrow"/>
        <family val="2"/>
        <charset val="238"/>
      </rPr>
      <t xml:space="preserve">Treba je: 
* zagotoviti tako raven in obseg kontrole izvedbe del, kot je predvideno ter upoštevano v projektu in tehnološkem elaboratu; 
* dosledno upoštevati navodila proizvajalcev gradbenih proizvodov za vgradnjo iz pripadajočih tehničnih specifikacij; 
* upoštevati priporočila za varovanje izvedenih zidarskih del pri izvajanju drugih gradbenih, inštalacijskih in obrtniških del, ki jim sledijo (omejitev posegov v nosilno konstrukcijo). </t>
    </r>
    <r>
      <rPr>
        <u/>
        <sz val="10"/>
        <rFont val="Arial Narrow"/>
        <family val="2"/>
        <charset val="238"/>
      </rPr>
      <t xml:space="preserve">
Izdelava zidovja:
</t>
    </r>
    <r>
      <rPr>
        <sz val="10"/>
        <rFont val="Arial Narrow"/>
        <family val="2"/>
        <charset val="238"/>
      </rPr>
      <t xml:space="preserve">Po izdelavi zidovja je treba na vsakem elementu sprotno preverjati dimenzije (debeline zidnih slojev, medsebojnih zračnih slojev, debeline naležnih in navpičnih spojnic, navpičnost zidovja) ter opraviti vizualni pregled vidnih površin (poškodovanost, zapolnjenost spojnic med zidaki, razpoke v betonu, videz površine). Ob suma o kakovosti dobavljenega materiala je treba tega dodatno preveriti. 
Pri čezmernih odstopanjih, večjih poškodbah ali neustrezni kakovosti že vgrajenih materialov je treba povečati pogostost notranje in zunanje kontrole ter kontaktirati s projektantom. </t>
    </r>
    <r>
      <rPr>
        <u/>
        <sz val="10"/>
        <rFont val="Arial Narrow"/>
        <family val="2"/>
        <charset val="238"/>
      </rPr>
      <t xml:space="preserve">
Vgradnja predfabriciranih proizvodov:
</t>
    </r>
    <r>
      <rPr>
        <sz val="10"/>
        <rFont val="Arial Narrow"/>
        <family val="2"/>
        <charset val="238"/>
      </rPr>
      <t>Pred vgradnjo prefabriciranih preklad je treba primerjati deklarirane lastnosti z lastnostmi, upoštevanimi v projektu. Pri vgradnji pa je treba dosledno upoštevati navodila proizvajalca. 
Po vgradnji prefabriciranega dela kompozitne preklade je treba preveriti, ali so vsi materiali, predvideni za dokončno izdelavo preklade na gradbišču, izdelani skladno s standardi ali tehničnimi soglasji. 
Po izvedbi kompozitne preklade je treba na vsakem konstrukcijskem elementu sprotno preveriti dimenzije in opraviti vizualni pregled vidnih površin (poškodovanost, zapolnjenost stikov med zidaki, razpoke v betonu, videz površine – segregacija ipd.).</t>
    </r>
    <r>
      <rPr>
        <u/>
        <sz val="10"/>
        <rFont val="Arial Narrow"/>
        <family val="2"/>
        <charset val="238"/>
      </rPr>
      <t xml:space="preserve">
</t>
    </r>
    <r>
      <rPr>
        <sz val="10"/>
        <rFont val="Arial Narrow"/>
        <family val="2"/>
        <charset val="238"/>
      </rPr>
      <t>Prefabricirani nosilci stropne konstrukcije morajo imeti deklarirane lastnosti skladne z lastnostmi, predvidenimi v projektu. Lastnosti stropnih nosilcev morajo biti razvidne iz deklaracije ali tehnične dokumentacije, na katero se sklicuje izjava o skladnosti. Beton, predviden za dokončno izdelavo stropne konstrukcije na gradbišču, mora biti izdelan skladno s standardi. 
Po izvedbi stropne konstrukcije je treba sproti preveriti dimenzije konstrukcijskih elementov in opraviti vizualni pregled vidnih površin (poškodovanost, zapolnjenost stikov, razpoke v betonu, videz površine – segregacija ipd.).</t>
    </r>
    <r>
      <rPr>
        <u/>
        <sz val="10"/>
        <rFont val="Arial Narrow"/>
        <family val="2"/>
        <charset val="238"/>
      </rPr>
      <t xml:space="preserve">
</t>
    </r>
    <r>
      <rPr>
        <sz val="10"/>
        <rFont val="Arial Narrow"/>
        <family val="2"/>
        <charset val="238"/>
      </rPr>
      <t>Izvedba notranjih ometov:
Pri izvedbi ometov je treba sprotno preverjati možnosti za izvajanje del, kakovost in skladnost uporabljenih materialov in postopke izvajanja del, na koncu pa tudi videz, ravnost in pravokotnost.</t>
    </r>
  </si>
  <si>
    <t>NAVODILA ZA IZDELAVO TEHNOLOŠKEGA ELABORATA
Pred začetkom izvajanja posamezne vrste del mora izvajalec del pripraviti tehnološki elaborat (TE) in ga dati nadzornemu inženirju v potrditev. Nadzorni inženir je lahko posameznik ali institucija, ki opravlja naloge nadzora v imenu investitorja. 
TE dopolni projekt za izvedbo s konkretnimi podatki o uporabljenih materialih in polizdelkih, predvsem o njihovem izvoru in kakovosti, s podrobnejšim opisom tehnologije izvajanja del in planom zagotavljanja kakovosti. 
Tehnološka mapa vključuje: 
• navodila za vgradnjo proizvodov, 
• navodila za rokovanje in vzdrževanje proizvodov,
• izjave o lastnostih vseh proizvodov po ZGPro-1. 
Ta priročnik opredeljuje minimalne zahteve za vsebino TE in postopke potrjevanja. 
TE mora obravnavati te sklope del: 
• Zidanje, 
• armiranje, 
• betoniranje, 
• vgradnjo montažnih konstrukcij in 
• druga dela, ki niso zajeta v zgoraj zapisanem.
Opisati je treba: 
• Tehnološke postopke po posameznih fazah dela; postopek in faze je treba tudi grafično prikazati, skupaj z detajli, predvsem za izvedbo zahtevnejših del;
• pripravo in ureditev mest zidanja; 
• načine skladiščenja osnovnih materialov in polizdelkov ter zaščite že izvedenih konstrukcijskih elementov pred poškodbami; 
• načine transporta in vgrajevanja; 
• načine izvedbe posebnih del, recimo armiranja, vgradnje dodatnih komponent in povezovanja slojev zidovja, zapolnjevanja spojnic, vgradnje drsnih spojnic ipd; 
• nego, zaščito in obdelavo zidovja; 
• varovanje okolja (zrak, hrup, podtalnica itd.) in 
• koordinatorja dela ter
• strokovno ekipo, ki mora biti obvezno navzoča pri izvedbi del (odgovorni vodja del, tehnolog, predstavnik laboratorija); vsaj en član mora sodelovati že pri pripravi TE.</t>
  </si>
  <si>
    <t>Izvajalec del mora nadzornemu inženirju in projektantu gradbenih konstrukcij predložiti TE najmanj 15 dni pred začetkom izvajanja posamezne faze del, opredeljene v tehnološkem elaboratu. 
Nadzorni inženir ali statik morata najpozneje v roku 8 dni tehnološki elaborat pisno potrditi oziroma zaradi neustreznosti zavrniti. 
Pri pripravi plana zagotavljanja kakovosti mora izvajalec upoštevati veljavne predpise in standarde. Ukrepi zagotavljanja kakovosti morajo biti prilagojeni terminskemu planu in morebitnim neugodnim vremenskim razmeram za izvajanje del (mraz, visoka vlaga ... ).</t>
  </si>
  <si>
    <r>
      <rPr>
        <u/>
        <sz val="10"/>
        <rFont val="Arial Narrow"/>
        <family val="2"/>
        <charset val="238"/>
      </rPr>
      <t>Vzidave - obloge</t>
    </r>
    <r>
      <rPr>
        <sz val="10"/>
        <rFont val="Arial Narrow"/>
        <family val="2"/>
        <charset val="238"/>
      </rPr>
      <t xml:space="preserve">
Vse postavke vzidav vsebujejo potrebna dolbenja, zaklinjanja, sidranja, zazidave in krpanje ometov (brez izvedbe špalet) kakor tudi potrebno pod in razpiranje ne glede na debelino zidu. 
Odstranitev ruševin in odpadkov je vključiti v cen po enoti mere. Med okvirje vrat ali oken in surov strop je vstaviti tesnilni trak debeline minimalno 1 cm. Vse vgradnje je izvesti tako, da ne vplivajo na zmanjšanje zvočne in toplotne izolativnosti ter skladno s tehničnimi navodili proizvajalca.
* Vzidava stavbnega pohištva, izjemoma dobavljenega s strani naročnika ali drugega izvajalca * ključavničarskih/mizarskih/PVC/Alu del.
* Vzidava raznih rešetk, revizijskih vratic, inštalacijskih omaric in podobno, izjemoma dobavljeno s strani naročnika ali drugega proizvajalca ali dobavitelja.</t>
    </r>
  </si>
  <si>
    <t>Vsi proizvodi morajo biti izdelani iz kvalitetnega materiala in skladno z veljavnimi 
tehnicnim predpisi in harmoniziranimi standardi, predvsem pa:
• SIST EN 771-1,2,3,4,5,6: specifikacije za zidake,
• SIST EN 998-1,2: specifikacija malt za zidanje,
• SIST EN 13914-1,2: projektiranje, priprava in uporaba zunanjih in notranjih ometov,
• SIST-TP CEN/TR 15123: načrtovanje, priprava in uporaba notranjih polimernih ometov,
• SIST-TP CEN/TR 15124: načrtovanje, priprava in uporaba notranjih mavčnih ometov,
• SIST-TP CEN/TR 15125: načrtovanje, priprava in uporaba notranjih cementnih in/ali apnenih ometov.
Tipi in kategorije zidakov:
Za zidanje zidov se lahko uporabljajo zidaki iz navedenih materialov, ki morajo biti skladni s pripadajočim delom standarda SIST EN 771: 
• opečni zidaki (zidaki iz gline) v skladu s SIST EN 771-1, 
• apneno-peščeni zidaki (zidaki iz kalcijevega silikata) v skladu s SIST EN 771-2,
• betonski zidaki (gosti ali lahki agregat) v skladu s SIST EN 771-3. 
• zidaki iz avtoklaviranega celičnega betona v skladu s SIST EN 771-4, 
• zidaki iz umetnega kamna v skladu s SIST EN 771-5 in 
• zidaki iz obdelanega naravnega kamna v skladu s SIST EN 771-6. Po SIST EN 771-1 so opečni zidaki lahko: 
  o LD-zidaki (low gross dry density) – opečni zidaki, katerih bruto suha gostota ne presega 1000 kg/m3 in ki  se uporabljajo za zaščiteno zidovje, in 
  o HD-zidaki (high gross dry density) – opečni zidaki, ki se uporabljajo za nezaščiteno zidovje, in opečni zidaki, katerih bruto suha gostota presega 1000 kg/m3 in ki se uporabljajo za zaščiteno zidovje. 
Zidaki so lahko kategorije I ali II. Pri zidakih kategorije I je verjetnost, da dosežejo deklarirano vrednost tlačne trdnosti vsaj 95 %. Zidaki kategorije II so drugi zidaki.</t>
  </si>
  <si>
    <t xml:space="preserve">Cene po enoti meri morajo vsebovati:
vsa potrebna pripravljalna dela, vsa potrebna merjenja na objektu, vse potrebne transporte do mesta vgrajevanja, skladiščenje materiala na gradbišču, atestiranje materialov in dokazovanje kvalitete z izjavami o lastnostih, atestiranje materialov in dokazovanje kvalitete z atesti, vso potrebno delo za dokončanje izdelka, vsa potrebna pomožna sredstva na objektu kot so lestve, pomični delovni odri ..., usklajevanje z osnovnim načrtom in posvetovanje z naročnikom in projektantom.
</t>
  </si>
  <si>
    <r>
      <t xml:space="preserve">Tehnični pogoji za zagotavljanje kakovosti pri izvedbi
PRIPRAVA ZGRADBE
Kontaktne fasade
</t>
    </r>
    <r>
      <rPr>
        <sz val="10"/>
        <rFont val="Arial Narrow"/>
        <family val="2"/>
        <charset val="238"/>
      </rPr>
      <t>Kontaktne, tanko- in debeloslojne fasade (ETICS – External Thermal Insulation Composite System) izvajamo le kot fasadne sisteme, za katere je izdano evropsko ali slovensko tehnično soglasje. Tehnično soglasje zajema tudi natančna navodila za vgradnjo, vštevši zahteve za podlago, ki jih je treba strogo upoštevati. 
Podlaga mora biti suha, utrjena in ravna. Biti mora tudi očiščena, predvsem pa ne sme imeti madežev od opažnega olja. Če ni v sistemu drugače določeno, sme ravnost podlage odstopati za največ 1 cm na 3 m oz. dopustnimi odstopanji po DIN 18202. Priprava podlage po potrebi (porozna ali mehansko slabša podlaga) obsega utrjevanje s prednamazi. Uporabljati se smejo le prednamazi, ki so del izbranega fasadnega sistema. Mešanje posameznih komponent iz različnih sistemov ni dopustno. 
Za druge zaključne sloje (recimo keramika) je treba uporabljati tehnično preverjen sistem (STS) z navodili za vgradnjo. Zahteve za podlago so enake.</t>
    </r>
    <r>
      <rPr>
        <u/>
        <sz val="10"/>
        <rFont val="Arial Narrow"/>
        <family val="2"/>
        <charset val="238"/>
      </rPr>
      <t xml:space="preserve">
Prezračevalne fasade
</t>
    </r>
    <r>
      <rPr>
        <sz val="10"/>
        <rFont val="Arial Narrow"/>
        <family val="2"/>
        <charset val="238"/>
      </rPr>
      <t>Podlaga za prezračevano fasado mora biti dovolj utrjena, da omogoča namestitev nosilne podkonstrukcije oziroma sider, za obzidane neprezračevane fasade pa mora biti poleg tega zagotovljeno temeljenje oziroma ustrezni nosilni elementi obzidave, fiksirani na nosilno konstrukcijo. Pri tem je treba upoštevati mehanske obremenitve fasade: lastno težo, obremenitev z vetrom, potresno obremenitev in druge mehanske obremenitve. 
Ravnost podlage za izvedbo prezračevane fasade je pri uporabi mehkih izolacijskih materialov razmeroma neobčutljiva, vendar podlaga ne sme imeti večjih zob in štrlin, ki bi lahko preprečevale stik med podlago in toplotno izolacijo. 
V prezračevanih fasadah uporabljamo primerno toplotno izolacijo, ki izpolnjuje zahteve za toplotnoizolacijske materiale.
Ob predvidenem raztezanju in krčenju elementov je predvidena širina reže navadno 10 do 25 mm.</t>
    </r>
  </si>
  <si>
    <r>
      <rPr>
        <u/>
        <sz val="10"/>
        <rFont val="Arial Narrow"/>
        <family val="2"/>
        <charset val="238"/>
      </rPr>
      <t>Prevzem proizvodov</t>
    </r>
    <r>
      <rPr>
        <sz val="10"/>
        <rFont val="Arial Narrow"/>
        <family val="2"/>
        <charset val="238"/>
      </rPr>
      <t xml:space="preserve">
Pri prevzemu materiala/proizvodov je treba od dobavitelja zahtevati izjavo o skladnosti po ZGPro-1 in tudi kopijo STS ali ETA oziroma ko se skladnost posameznih elementov fasadnega sistema ugotavlja glede na harmonizirani standard (recimo SIST EN 1469 za naravni kamen, SIST EN 438-7 za dekorativne visokotlačne laminate ... ), oznako CE. Preveriti je treba, ali so iz izjave o lastnostih, spremne dokumentacije ali oznake CE razvidne ustrezne (s projektom zahtevane) lastnosti materiala. Poleg tega je treba zagotoviti, da so v sklopu uporabljenih materialov le materiali, ki so v popisu fasadnega sistema v okviru ETA ali STS.
</t>
    </r>
    <r>
      <rPr>
        <u/>
        <sz val="10"/>
        <rFont val="Arial Narrow"/>
        <family val="2"/>
        <charset val="238"/>
      </rPr>
      <t>Preverjanje okoljskih pogojev</t>
    </r>
    <r>
      <rPr>
        <sz val="10"/>
        <rFont val="Arial Narrow"/>
        <family val="2"/>
        <charset val="238"/>
      </rPr>
      <t xml:space="preserve">
Pred vgradnjo kontaktne fasade in med njo morajo biti zagotovljene ustrezne vremenske razmere – po navodilih proizvajalca. Še posebej je treba spoštovati omejitev glede temperature (več kot 4 °C in manj kot 35 °C), vetra (ne vgrajujemo v močnem vetru), vlage v zraku (ne vgrajujemo pri daljšem obdobju velike vlage zraka) in zaščite pred neposrednim sončnim sevanjem (zaščiteno pred intenzivnim sončnim sevanjem). Zahteve namreč preprečujejo prehitro ali prepočasno sušenje fasade ter zmrzovanje.
</t>
    </r>
    <r>
      <rPr>
        <u/>
        <sz val="10"/>
        <rFont val="Arial Narrow"/>
        <family val="2"/>
        <charset val="238"/>
      </rPr>
      <t>Prezračevalne fasade</t>
    </r>
    <r>
      <rPr>
        <sz val="10"/>
        <rFont val="Arial Narrow"/>
        <family val="2"/>
        <charset val="238"/>
      </rPr>
      <t xml:space="preserve">
Za vgradnjo mehansko pritrjenih in obzidanih prezračevanih fasad ni posebnih pogojev, natančno pa je treba upoštevati navodila proizvajalca pri lepljenih fasadnih sistemih. Lahke fasadne plošče, lepljene na kovinsko podkonstrukcijo, so sistemi, za katere mora biti izdano tehnično soglasje, v katerih so specificirane vse posebne zahteve.</t>
    </r>
  </si>
  <si>
    <r>
      <rPr>
        <u/>
        <sz val="10"/>
        <rFont val="Arial Narrow"/>
        <family val="2"/>
        <charset val="238"/>
      </rPr>
      <t xml:space="preserve">METODE VGRADNJE
Izvedba kontaktnih fasad
</t>
    </r>
    <r>
      <rPr>
        <sz val="10"/>
        <rFont val="Arial Narrow"/>
        <family val="2"/>
        <charset val="238"/>
      </rPr>
      <t xml:space="preserve">Pri novih gradnjah kontaktno fasado izvedemo le in natančno po navodilih proizvajalca sistema, navedenih v sklopu tehničnega soglasja. 
Opozorilo: posebno pozornost moramo nameniti preprečitvi dviga kapilarne vlage po ometu z območja cokla na območje zidu. Za ta namen na meji med coklom in preostalim zidom uporabimo prekinitev slojev, recimo sistemski kovinski profil z odkapnim nosom.
</t>
    </r>
    <r>
      <rPr>
        <u/>
        <sz val="10"/>
        <rFont val="Arial Narrow"/>
        <family val="2"/>
        <charset val="238"/>
      </rPr>
      <t xml:space="preserve">Izvedba prezračevalne fasade
</t>
    </r>
    <r>
      <rPr>
        <sz val="10"/>
        <rFont val="Arial Narrow"/>
        <family val="2"/>
        <charset val="238"/>
      </rPr>
      <t xml:space="preserve">Obešene prezračevane fasade izvedemo s podkonstrukcijo, ki jo čvrsto pritrdimo v podlago ali z direktnim sidranjem posameznih fasadnih plošč v nosilno konstrukcijo. Obzidane prezračevane fasade izvedemo s temeljenjem in zidanjem samonosilnega zidu, horizontalnim učvrščevanjem zidu v nosilni zid s sidri ter podpiranjem s horizontalnimi nosilnimi elementi pri večetažnih konstrukcijah.
Med toplotno izolacijo in oblogo pustimo 3 do 5 cm širok sloj, skozi katerega odvajamo vodno paro, ki difundira skozi toplotno izolacijo. To je sočasno tudi zračni sloj, namenjen prezračevanju in izsuševanju meteorne vlage, ki bi vdrla skozi zaščitni fasadni sloj (oblogo oziroma obzidavo). 
Prezračevalni sloj mora imeti odprtine za vstop in izstop zraka. Običajno so to ustrezno dimenzionirane odprtine v spodnjem delu fasade za vstop in ustrezno dimenzionirane odprtine v zgornjem delu fasade za izstop zraka. Odprtine morajo biti zaščitene z mrežico, ki preprečuje insektom vstop v fasadni sistem. Pri lahki toplotni izolaciji oziroma toplotni izolaciji, ki ne sme biti v stiku z vlago, čez njo namestimo vetrno zaporo, ki je hkrati tudi sekundarna kritina in preprečuje toplotne izgube zaradi vdora hladnega zraka v izolacijski sloj in ga ščiti pred meteorno vlago. </t>
    </r>
  </si>
  <si>
    <r>
      <rPr>
        <u/>
        <sz val="10"/>
        <rFont val="Arial Narrow"/>
        <family val="2"/>
        <charset val="238"/>
      </rPr>
      <t>OSNOVNE ZAHTEVE (KAKOVOST MATERIALOV)</t>
    </r>
    <r>
      <rPr>
        <sz val="10"/>
        <rFont val="Arial Narrow"/>
        <family val="2"/>
        <charset val="238"/>
      </rPr>
      <t xml:space="preserve">
Dela morajo biti izvedena kakovostno in vestno. Uporabljati se smejo samo materiali, ki so trajni, in na način in v količinah, kot je zanje predvideno. 
</t>
    </r>
    <r>
      <rPr>
        <u/>
        <sz val="10"/>
        <rFont val="Arial Narrow"/>
        <family val="2"/>
        <charset val="238"/>
      </rPr>
      <t>Kontaktne fasade</t>
    </r>
    <r>
      <rPr>
        <sz val="10"/>
        <rFont val="Arial Narrow"/>
        <family val="2"/>
        <charset val="238"/>
      </rPr>
      <t xml:space="preserve">
Pri kontaktnih fasadah (ETICS – External Thermal Insulation Composite System) vgrajujemo le fasadne sisteme, ki imajo evropsko ali slovensko tehnično soglasje. Izbira generičnega tipa zaključnega sloja ni odločilna (silikatni, silikonski, akrilni ali mineralni).
Detajli izvedbe, recimo priključki na okenske police, morajo biti obdelani s trajno elastično tesnilno maso z zadostnim oprijemom na podlago.
Zamenjava posameznih komponent sistema ni dopustna. Poleg tega mora biti za proizvod izdan tudi veljaven certifikat za kontrolo proizvodnje ali certifikat za proizvod (odvisno od sistema potrjevanja skladnosti). 
Vgrajevati se sme le  fasadni sistem, ki ustreza zahtevam slovenske zakonodaje za vgradnjo. 
Zahteve:
* vodovpojnost zaključnega sloja manjša od 0,5 kg/m2 (po ETAG 004) ali manjša od 0,1 kg/m2 h /2 (po SIST EN 1062-3); 
* upornost difuziji vodne pare sd zaključnega sloja (kontaktni omet in zaključni omet) &lt; 2,0 m za sisteme, v katerih je toplotnoizolacijski sloj iz penjenih materialov;
* upornost difuziji vodne pare sd zaključnega sloja (kontaktni omet in zaključni omet) &lt; 1,0 m za sisteme, v katerih je toplotnoizolacijski sloj iz mineralne volne.
Poleg navedenih zahtev je obvezno tudi primerjati performanse sistema z zahtevami za konkretno mesto vgradnje: 
- glede potrebe po mehanskem pritrjevanju (vogali – srk vetra, visoki objekti) in izvedbi pritrjevanja, 
- glede razreda odziva na ogenj in zahtev elaborata požarne zaščite, - glede ustreznosti lastnosti toplotnoizolacijskega materiala, - glede odpornosti proti udarcem.
Če ni drugače predvideno v projektu, je treba upoštevati vsaj ta priporočila: 
- mehansko pritrjevanje je obvezno za višino nad 8 m; število sider na kvadratni meter površine je odvisno od izvlečne sile sidra (navedeno v ETA) in mora biti zadostno, da zdrži predvidene obremenitve z vetrom (glede na lokacijo in višino stavbe); 
- razred odziva na ogenj A1 ali A2; če je glede na študijo požarne varnosti dopustno, tudi razred odziva na ogenj B; glede kapljanja je priporočljivo zahtevati razred d0.
</t>
    </r>
  </si>
  <si>
    <r>
      <rPr>
        <u/>
        <sz val="10"/>
        <rFont val="Arial Narrow"/>
        <family val="2"/>
        <charset val="238"/>
      </rPr>
      <t>Prezračevane fasade</t>
    </r>
    <r>
      <rPr>
        <sz val="10"/>
        <rFont val="Arial Narrow"/>
        <family val="2"/>
        <charset val="238"/>
      </rPr>
      <t xml:space="preserve">
Podkonstrukcija prezračevane fasade mora biti dimenzionirana na mehanske obremenitve za konkretno mesto vgradnje. Te so odvisne tudi od izbrane finalne obloge in njene teže. Podkonstrukcija mora biti izvedena iz trajnih materialov in obstojna pred predvidenimi vremenskimi vplivi. Sidra za pritrjevanje podkonstrukcije morajo imeti znane lastnosti. Če so dana na trg posebej (ne v okviru sistema prezračevane fasade), morajo ustrezati določilom ZGPro-1. Sidra za beton (pritrjevanje fasadnega sistema v nosilno konstrukcijo) morajo imeti ETA ali STS.
Vetrna zapora na toplotni izolaciji je lahko integrirana na sami toplotni izolaciji (navadno stekleni volna) ali pa je za to uporabljena paroprepustna folija, ki mora ustrezati zahtevam za paroprepustnost, skladno s projektom gradbene fizike, in zahtevi za odziv na ogenj, če je ta relevantna in predpisana v študiji požarne varnosti.
Sidra za pritrjevanje fasadnih plošč na podkonstrukcijo ali neposredno v nosilno konstrukcijo morajo imeti ETA ali STS.</t>
    </r>
  </si>
  <si>
    <r>
      <t xml:space="preserve">NAČIN IN POGOJI IZVEDBE ter KAKOVOST
Preverjanje konstrukcij in izvedba kontaktne fasade
</t>
    </r>
    <r>
      <rPr>
        <sz val="10"/>
        <rFont val="Arial Narrow"/>
        <family val="2"/>
        <charset val="238"/>
      </rPr>
      <t>Kontaktna fasada se lahko dela le po navodilih za vgradnjo posameznega fasadnega sistema in zahtevah, navedenih v ETA (STS). 
Fasada mora biti vgrajena v predvidenih debelinah slojev in s predvideno porabo materiala na kvadratni meter površine. Manjša poraba materiala pomeni šibkejše sloje fasade in ni dovoljena. Materiale je treba pripraviti strogo po navodilih proizvajalca sistema. To velja tudi za mešanje z vodo. Napačno mešalno razmerje lahko včasih povzroči nekonsistentne sloje fasadnega sistema. 
Vgraditi je treba predvidena pritrdila in prekinitev toplotne izolacije na zgornjem robu cokla (recimo sistemski kovinski profil z odkapnim nosom, namenjen preprečitvi povečanja kapilarne vlage navzgor po ometu z območja cokla na območje zidu).</t>
    </r>
    <r>
      <rPr>
        <u/>
        <sz val="10"/>
        <rFont val="Arial Narrow"/>
        <family val="2"/>
        <charset val="238"/>
      </rPr>
      <t xml:space="preserve">
Splošni videz kontaktne fasade
</t>
    </r>
    <r>
      <rPr>
        <sz val="10"/>
        <rFont val="Arial Narrow"/>
        <family val="2"/>
        <charset val="238"/>
      </rPr>
      <t>Videz vgrajene fasade mora biti enakomeren, brez večjih delov neenakomerne površinske strukture. Zaključni sloj mora biti enakomerno razdeljen po vsej površini. Barva mora biti enovita, izjema so pastelne barve, pri katerih so dopustna manjša odstopanja.</t>
    </r>
    <r>
      <rPr>
        <u/>
        <sz val="10"/>
        <rFont val="Arial Narrow"/>
        <family val="2"/>
        <charset val="238"/>
      </rPr>
      <t xml:space="preserve">
Tolerance mer kontaktne fasade
</t>
    </r>
    <r>
      <rPr>
        <sz val="10"/>
        <rFont val="Arial Narrow"/>
        <family val="2"/>
        <charset val="238"/>
      </rPr>
      <t>Fasada mora biti izvedena ravno. Ravnost fasade je odvisna predvsem od ravnosti prilepljenega toplotnoizolacijskega sloja, ki mora biti pred nanašanjem zaključnega sloja zravnan in zglajen. 
Odstopanja od ravnosti nimajo funkcionalnega pomena, temveč le estetskega. Praviloma mora biti ravnost zaključnega sloja ± 0,5 mm/m, gledano med poljubnima dvema točkama v okviru razdalje 1 m. Optično: dopustne so le neravnine, vidne v posebnih okoliščinah (osvetlitev le s strani).</t>
    </r>
  </si>
  <si>
    <r>
      <rPr>
        <u/>
        <sz val="10"/>
        <rFont val="Arial Narrow"/>
        <family val="2"/>
        <charset val="238"/>
      </rPr>
      <t>Preverjanje konstrukcij in izvedba prezračevane fasade</t>
    </r>
    <r>
      <rPr>
        <sz val="10"/>
        <rFont val="Arial Narrow"/>
        <family val="2"/>
        <charset val="238"/>
      </rPr>
      <t xml:space="preserve">
Podlaga za izvedbo prezračevanih fasad mora biti dovolj ravna, imeti mora ustrezno konsistenco in pri obzidanih fasadah primerno nosilno podlago (temelji, nosilni fasadni elementi ipd.). Pri dvomu o trdnosti nosilne fasadne podlage za vgrajevanje sider je treba pred aplikacijo fasade izvesti test izvleka sidra, pri čemer je potrebnih vsaj 5 testov. Pri uporabi sider za beton z ETA je treba preveriti ustreznost sidra glede na pričakovano trdnost podlage in predvidene obremenitve.
Prezračevalne reže obešenih prezračevanih fasad morajo biti enakomerno razporejene. Pri ventilaciji posameznih elementov (reže med ploščami) morajo biti reže med elementi zadostne, da je lahko z njimi kompenziran toplotni raztezek fasadnih plošč ter da je omogočen stalen pretok zraka. Odstopanje od širine zračnih rež lahko bistveno vpliva na videz fasade. Velikost rež in dopustna odstopanja rež med ploščami določi projektant. Če ni drugih zahtev, je primerna širina prezračevalnih rež približno 5 mm za elemente običajne velikosti (največ etažna višina, širina približno 1 m).
Prezračevalni sloj, zračna reža med nosilno konstrukcijo z izolacijo in obložnim slojem, mora biti prehodna in enakomerno široka (3 do 5 cm). Pri izvajanju je treba stalno preverjati, da v zračni reži ni ostankov gradbenih materialov (sidra, vložki, malta ... ). Za obzidane prezračevane fasade je že v fazi projektiranja treba predvideti dovolj dimenzionirane vstopne in izstopne odprtine za zrak in jih ob vgradnji dosledno izvesti. 
</t>
    </r>
    <r>
      <rPr>
        <u/>
        <sz val="10"/>
        <rFont val="Arial Narrow"/>
        <family val="2"/>
        <charset val="238"/>
      </rPr>
      <t>Splošni videz prezračevane fasade</t>
    </r>
    <r>
      <rPr>
        <sz val="10"/>
        <rFont val="Arial Narrow"/>
        <family val="2"/>
        <charset val="238"/>
      </rPr>
      <t xml:space="preserve">
Splošni videz fasade mora biti enoten. Reže med ploščami obešenih prezračevanih fasad morajo biti enakomerne razporejene, pa tudi fuge med obzidanimi prezračevanimi fasadami. Ne sme pa tudi priti do odstopanj od dimenzij fasadnih plošč oziroma fasadnih elementov ter odstopanj od ravnosti fasadnih oblog. Barva in vzorec fasade oziroma fasadnih elementov morata ustrezati projektiranemu. 
Pri nekaterih materialih, kot je naravni kamen, so dopustna odstopanja v barvi in teksturi, ki so posledica naravne heterogenosti v kamnolomu, vendar morajo biti prej določena z enim ali več referenčnimi vzorci, ki so bili osnova projektantu. 
Obložne fasadne plošče oziroma fasadni elementi ne smejo biti poškodovani.
</t>
    </r>
    <r>
      <rPr>
        <u/>
        <sz val="10"/>
        <rFont val="Arial Narrow"/>
        <family val="2"/>
        <charset val="238"/>
      </rPr>
      <t>Tolerance mer prezračevane fasade</t>
    </r>
    <r>
      <rPr>
        <sz val="10"/>
        <rFont val="Arial Narrow"/>
        <family val="2"/>
        <charset val="238"/>
      </rPr>
      <t xml:space="preserve">
Tolerance dimenzij so navedene pri opisu zahtev za posamezne proizvode. Strožje zahteve lahko navede projektant ali pa so v STS (ETA).
</t>
    </r>
    <r>
      <rPr>
        <u/>
        <sz val="10"/>
        <rFont val="Arial Narrow"/>
        <family val="2"/>
        <charset val="238"/>
      </rPr>
      <t xml:space="preserve">IZDELAVA TEHNOLOŠKEGA ELABORATA IN PLANA
</t>
    </r>
    <r>
      <rPr>
        <sz val="10"/>
        <rFont val="Arial Narrow"/>
        <family val="2"/>
        <charset val="238"/>
      </rPr>
      <t xml:space="preserve">V tehnološkem elaboratu mora izvajalec upoštevati določila te smernice. Izdelati mora načrt kontrole izvedenih del (osnutka sta v Prilogi 1 in Prilogi 2).
</t>
    </r>
  </si>
  <si>
    <r>
      <t xml:space="preserve">Tehnološki elaborat mora izvajalec del pripraviti pred začetkom fasaderskih del. 
Namen elaborata je določanje osnovnih pogojev za izvedbo del in kontrolnih postopkov med izvajanjem del in po njem. Tehnološki elaborat mora vključevati: 
1. obseg izvajanja del, 
2. navodila dobavitelja sistema za izvedbo in montažo v slovenskem jeziku, 
3. navedbo referenčne dokumentacije, 
4. osnovne pogoje za izvajanje del (strokovna usposobljenost izvajalca, zahtevana dokumentacija, kontrola in skladiščenje materialov pred vgrajevanjem, ustreznost priprave podlage), 
5. metode kontrole kakovosti med izvedbo del in po njej: 
a) vizualna kontrola med izvedbo del (dosledno nameščanje armirne mrežice, dosledno nanašanje  lepila na obod plošče ter v dveh pasovih na ploščo ali 4 potičke lepila na m2, če s sistemom ni  drugače določeno), 
b) preskus oprijema po izvedbi del (porušitev v izolaciji ali več kot 80 kPa), 
6. navedbo izvajalcev kontrole in izjavo o njihovi usposobljenosti. 
</t>
    </r>
    <r>
      <rPr>
        <u/>
        <sz val="10"/>
        <rFont val="Arial Narrow"/>
        <family val="2"/>
        <charset val="238"/>
      </rPr>
      <t>PRILOGA 1:</t>
    </r>
    <r>
      <rPr>
        <sz val="10"/>
        <rFont val="Arial Narrow"/>
        <family val="2"/>
        <charset val="238"/>
      </rPr>
      <t xml:space="preserve"> Osnutek plana kontrole za kontaktne fasade </t>
    </r>
  </si>
  <si>
    <r>
      <rPr>
        <u/>
        <sz val="10"/>
        <rFont val="Arial Narrow"/>
        <family val="2"/>
        <charset val="238"/>
      </rPr>
      <t xml:space="preserve">PRILOGA 2: </t>
    </r>
    <r>
      <rPr>
        <sz val="10"/>
        <rFont val="Arial Narrow"/>
        <family val="2"/>
        <charset val="238"/>
      </rPr>
      <t xml:space="preserve">Osnutek plana kontrole za obešene fasade </t>
    </r>
  </si>
  <si>
    <t>Fasaderska dela morajo biti iz kvalitetnega materiala in v skladu z veljavnimi tehnicnim predpisi in 
standardi za ta dela.
Fasaderska dela morajo biti izvedena skladno z določili Tehnične smernice za pravilno izvedbo kontaktnih toplotnoizolacijskih fasadnih sistemov TS PFSTI 01, katero je izdalo GIZ proizvajalcev fasadnih sistemov in toplotnih izolacij.
Mehansko pritrjevanje fasadnih plošč s stališča požarne varnosti: Izvajalec sistema kontaktne tankoslojne fasade mora za svoj sistem predložiti dokazilo o ustreznosti glede protipožarnih zahtev za fasado po DIN -normah. 
V ceni enote je obvezno zajeti izdelavo vseh potrebnih detajlov in dopolnilnih del, ki so potrebna za dokončanje posameznih del, tudi če potrebni detajli in zaključki niso podrobno navedeni in opisani v popisu del in so ta dopolnila nujna za pravilno funkcioniranje posameznih sistemov in elementov objekta.
Obračun: V predizmerah je zajeta dejansko izvršena količina. To pomeni, da se vse okenske, vratne in ostale površine, večje od 0,1 m2, odštevajo. V obračunsko mero po m2 spadajo vse špalete do širine 20cm. Špalete širine večje od 20cm se obračunavajo posebej po dejansko izvršeni površini. Spodnja špaleta pod okensko polico se obdela vodotesno v ustreznem naklonu (enakem samonosni okenski polici) z armirnim slojem. Po potrebi se pod okenski okvir namesti morebiti manjkajoča montažna pena.
Profili: Samo profili za prekrivanje dilatacij in profili vgrajeni na izrecno željo investitorja se obračunavajo posebej vsi ostali vogalni in drugi zaščitni profili so zajeti v ceni po  enoti mere ( m2 ) in se ne obračunavajo posebej. Pri izvedbi tankoslojne topolotnoizolacijske fasade je obvezno upoštevati, da so vsi vertikalni, horizontalni zaključki in špalete ojačani s standardnimi kotnimi profili proizvajalca fasade: vogalniki, zaključne letve, odkapni profili nad okni in diagonalne ojačitve armature okoli okenskih in vratnih odprtin.
Zaščita: Zaščito oken, vrat, polic in podobnega pred onesnaženjem med izvedbo kontaktne fasade je vkalkulirati v c.e.m..
OBVEZNO JE POTREBNO KONTROLIRATI SESTAVE PO POSAMEZNIH POSTAVKAH V "SESTAVAH KONSTRUKCIJ", KI SO MERODAJNE ZA IZDELAVO PONUDBE!</t>
  </si>
  <si>
    <t xml:space="preserve">Izvedba zaključenih delov ravnih streh se lahko prične šele na popolnoma pripravljeno podlago in mora biti dokončana v celoti brez prekinitev, 
vse dokler niso izvedeni tudi sloji, ki opravljajo funkcijo zaščite hidroizolacije/kritine. V kolikor ni v postavkah krovskih del določeno posebej, je izvesti in vključiti v c.e.m.:
* pred pričetkom izvedbe del krovskih del izdelati delavniške risbe s shemo pritrdilnih sredstev, opisom spojev segmentov, prikazom detajlov in opisom izvede,
* izvesti preizkus vodotesnoti strehe,
* izvesti varnostne prelive,
* na odtočnike namestiti protiliste košare 
* izvajati sisteme streh zgolj s sistemskimi materiali in elementi, ki so certificirani s strani ponudnika kritine oziroma strešnega sistema, 
* stiki kleparskih izdelkov (žlebove, žlote, obrobe,..) morajo biti izvedeni na način, ki omogoča krčenje in raztezanje teh elementov (t.i, drsni stiki), 
* vse kleparske elemente zaščititi s spodnje strani s toplotno izolacijo na način, da je preprečeno nastajanje kondenza na teh elementih, 
* pri odtočnih ceveh, ki so vgrajene v izolacijo upoštevati izvedbo toplotne izolacije PUR (lambda ca 0.20) v območju med odtočno cevjo in steno,
• za vgrajene izolacije je potrebno upoštevati ves material za vgradnjo in podpiranje izolacije (kot so letve, folije,...),
* za izolacije, ki se vpihujejo je potrebni upoštevati vse stroške izdelave prekatov, odprtin za vpih, podpornih elementov za vpihano izolacijo (kot so opaži, folije primerne trdnosti,...) in druge povezane stroške s to tehnologijo,
* vgradnjo kleparskih elementov je potrebno koordinirati z izvajalci drugih del 
* vse stike in zatesnitve oblikovati tako, da je zagotovljena trajnost, 
* izvesti kompletno dokumentacijo s podatki o izvedeni strehi in navodila za vzdrževanje streh.
V ceni enote je obvezno zajeti izdelavo vseh potrebnih detajlov in dopolnilnih del, ki so potrebna za dokončanje posameznih del, tudi če potrebni detajli in zaključki niso podrobno navedeni in opisani v popisu del in so ta dopolnila nujna za pravilno funkcioniranje posameznih sistemov in elementov objekta.
</t>
  </si>
  <si>
    <t>Posebna opozorila:
Vsi proizvodi morajo biti izdelani iz kvalitetnega materiala in skladno z veljavnimi tehnicnim predpisi in harmoniziranimi standardi, predvsem pa:
• Pravilnik o zaščiti stavb pred vlago,
• Pravilnik o učinkoviti rabi energije v stavbah,
• SIST EN 14782: samonosilna pločevina za pokrivanje streh ter zunanje in notranje obloge,
• SIST EN 14783: povsem podprta pločevina za pokrivanje  streh ter zunanje in notranje obloge,
• SIST EN 13859: rezervna kritina,
• SIST EN 1873: montažna oprema za prekrivanje streh -  plastične svetlobne kupole,
• SIST EN 13162, SIST EN 13163, SIST EN 13164, SIST EN 1316 5, SIST EN 1 316 6, SIST EN 13167, SIST EN 13168 , SIST EN 13169, SIST EN 13 170, SIST EN 13171:  toplotno izolacijski proizvodi za stavbe, SIST 1031, SIST EN 13859, SIST EN 13956, SIST EN 13969,  SIST EN 13970, SIST EN 1398,4  SIST EN 14909, SIST EN 14964:hidroizolacijski trakovi,
• SIST EN 13252 : geotekstilije.</t>
  </si>
  <si>
    <r>
      <rPr>
        <u/>
        <sz val="10"/>
        <rFont val="Arial Narrow"/>
        <family val="2"/>
        <charset val="238"/>
      </rPr>
      <t xml:space="preserve">Tehnični pogoji za zagotavljanje kakovosti pri izvedbi
PRIPRAVA ZGRADBE
</t>
    </r>
    <r>
      <rPr>
        <sz val="10"/>
        <rFont val="Arial Narrow"/>
        <family val="2"/>
        <charset val="238"/>
      </rPr>
      <t xml:space="preserve">Pred vgradnjo proizvodov mora biti podlaga pripravljena skladno s projektno dokumentacijo in navodili proizvajalca proizvoda in pravili stroke
Najpogostejše konstrukcijske površine, na katere se polaga hidroizolacija, kot so beton, betonski in opečni votlaki, ipd., morajo biti nepoledenele, trdne, brez gnezd in odprtih razpok, ostrih robov ter škodljivih nečistoč, razprašene in površinsko suhe. 
Odprte vdolbine, globlje od 5 mm, recimo odprte čelne stike in vodoravne stike ali izsekana mesta, je treba zadelati z ustrezno malto. Površine zidanih delov ali poroznih materialov in odprte čelne stike, široke več kot 5 mm, in površinsko profiliranje oziroma neravnosti zidakov (fuge pri opeki ali betonskih zidakih) je treba zadelati in izravnati z ometavanjem (tanki ali izravnalni ometi), maltanjem, tesnilnimi mulji ali izravnalno maso z lopatico. Za zapolnitev se lahko uporabijo tudi bitumenske mase. Ostre robove je treba posneti in utore zaobliti.
Stoječa voda, sneg, led, čeprav so le v sledeh, morajo biti odstranjeni z delovnih površin, preden začnemo z nameščanjem sistema. Površina mora biti pred izvedbo hidroizolacije popolnoma suha. 
</t>
    </r>
    <r>
      <rPr>
        <u/>
        <sz val="10"/>
        <rFont val="Arial Narrow"/>
        <family val="2"/>
        <charset val="238"/>
      </rPr>
      <t>Prevzem proizvodov</t>
    </r>
    <r>
      <rPr>
        <sz val="10"/>
        <rFont val="Arial Narrow"/>
        <family val="2"/>
        <charset val="238"/>
      </rPr>
      <t xml:space="preserve">
Pri prevzemu proizvodov je treba od dobavitelja zahtevati izjavo o lastnostih po ZGPro-1, in če je osnova za izjavo slovensko tehnično soglasje (STS) ali evropsko tehnično soglasje (ETA), tudi njegovo kopijo. Preveriti je treba, ali so v izjavi o lastnostih, spremni dokumentaciji in oznaki CE razvidne relevantne (s projektom zahtevane) lastnosti proizvodov. 
Predložiti je treba tudi navodilo za vgradnjo in hranjenje proizvoda ter navodilo za vzdrževanje proizvoda in ravnanje z njim (ki ga kasneje predamo uporabniku), kjer je to relevantno.
</t>
    </r>
    <r>
      <rPr>
        <u/>
        <sz val="10"/>
        <rFont val="Arial Narrow"/>
        <family val="2"/>
        <charset val="238"/>
      </rPr>
      <t>Hranjenje proizvodov do vgradnje</t>
    </r>
    <r>
      <rPr>
        <sz val="10"/>
        <rFont val="Arial Narrow"/>
        <family val="2"/>
        <charset val="238"/>
      </rPr>
      <t xml:space="preserve">
Skladiščenje materiala in proizvodov in ravnanje z njimi morata biti taka, da se preprečijo spremembe lastnosti materiala in poškodbe, zaradi česar bi postali neprimerni za predvideno uporabo. Različni materiali in proizvodi se skladiščijo ločeno. 
Proizvode na gradbišču hranimo skladno z navodili proizvajalca
Poškodbe, ki bi nastale zaradi neustreznega hranjenja proizvodov na osnovi mavca, se lahko kažejo v večjem odpadu materiala ali celo v njegovi neuporabnosti.
Pred vgradnjo se mora material hidroizolacij hraniti v pokritih prostorih. Zvitki morajo biti shranjeni in transportirani v pokončni legi na ravni in gladki površini. Palete morajo biti prav tako skladiščene v pokritih prostorih − največ dve ena nad drugo z vmesnim slojem, ki enakomerno razporedi obtežbo.
</t>
    </r>
  </si>
  <si>
    <t>Preverjanje delovnih in okoljskih pogojev
Vgrajevanje mora potekati v primernih vremenskih razmerah, predvsem je treba upoštevati navodila proizvajalcev materiala in proizvodov.
Preverjanje delovnih in okoljskih pogojev
Vgrajevanje mora potekati v primernih vremenskih razmerah, predvsem je treba upoštevati navodila proizvajalcev materiala in proizvodov.
Temperaturo zraka in podlage je treba izmeriti z umerjenim termometrom (certifikat o kalibraciji merila) ter rezultate, čas meritev in identifikacijo uporabljenega merila zapisati v gradbeni dnevnik.</t>
  </si>
  <si>
    <r>
      <rPr>
        <u/>
        <sz val="10"/>
        <color rgb="FF000000"/>
        <rFont val="Arial Narrow"/>
        <family val="2"/>
      </rPr>
      <t xml:space="preserve">PRAVILA ZA IZVEDBO
Hladni bitumenski premazi
</t>
    </r>
    <r>
      <rPr>
        <sz val="10"/>
        <color indexed="8"/>
        <rFont val="Arial Narrow"/>
        <family val="2"/>
      </rPr>
      <t xml:space="preserve">Pred nanosom hladnega bitumenskega premaza mora biti podlaga očiščena nevezanih delcev, odprašena, osušena, kovinske površine pa je treba očistiti korozije in razmastiti. Premaz pred uporabo dobro premešamo. Nanašanje se izvaja s ščetko oziroma čopičem, z valjčkom ali brizganjem. V hladnem vremenu je konsistenca teh materialov gostejša, zato jih skladiščimo pri sobni temperaturi najmanj 24 ur pred uporabo. Po nanosu se mora površina čisto posušiti (prašno suho), preden vgrajujemo druge sloje izolacije (najmanj 24 ur), vendar ne sme biti dalj časa izpostavljena vremenskim vplivom (izgubi sposobnost lepljenja). Uporaba odprtega plamena za sušenje ali ogrevanje predhodnega premaza ni dopustna. Povprečna poraba bitumenskega prednamaza je 0,3 do 0,5 l/m2. Priporočljiva sta uporaba redkejšega bitumenskega prednamaza (vsebnost bitumna &lt; 50 %) in dvakratni nanos, ker tako dosežemo boljše penetriranje v podlago in s tem tudi boljši oprijem. 
</t>
    </r>
    <r>
      <rPr>
        <u/>
        <sz val="10"/>
        <color rgb="FF000000"/>
        <rFont val="Arial Narrow"/>
        <family val="2"/>
        <charset val="238"/>
      </rPr>
      <t xml:space="preserve">Parna zapora iz bitumenskih trakov
</t>
    </r>
    <r>
      <rPr>
        <sz val="10"/>
        <color rgb="FF000000"/>
        <rFont val="Arial Narrow"/>
        <family val="2"/>
        <charset val="238"/>
      </rPr>
      <t xml:space="preserve">Namestitev parne zapore iz bitumenskih trakov, položaj in kakovost trakov mora specificirati projektant po projektu gradbene fizike. Trak za parno zaporo se lahko namesti na predhodni bitumenski premaz: 
* Z lepljenjem z vročo bitumensko maso, 
* s točkovnim varjenjem traku na približno 40 % površine, 
* z varjenjem po vsej površini, 
* z uporabo samolepilnega traku za parne zapore, 
* z mehanskim pritrjevanjem na nosilno konstrukcijo na mestu preklopov, ki se zavarijo. </t>
    </r>
  </si>
  <si>
    <r>
      <rPr>
        <u/>
        <sz val="10"/>
        <color rgb="FF000000"/>
        <rFont val="Arial Narrow"/>
        <family val="2"/>
        <charset val="238"/>
      </rPr>
      <t>Prvi sloj bitumenske hidroizolacije</t>
    </r>
    <r>
      <rPr>
        <sz val="10"/>
        <color indexed="8"/>
        <rFont val="Arial Narrow"/>
        <family val="2"/>
      </rPr>
      <t xml:space="preserve">
</t>
    </r>
    <r>
      <rPr>
        <u/>
        <sz val="10"/>
        <color rgb="FF000000"/>
        <rFont val="Arial Narrow"/>
        <family val="2"/>
        <charset val="238"/>
      </rPr>
      <t>Varjenje</t>
    </r>
    <r>
      <rPr>
        <sz val="10"/>
        <color indexed="8"/>
        <rFont val="Arial Narrow"/>
        <family val="2"/>
      </rPr>
      <t>: Polaganje začnemo praviloma v najnižji točki tako, da trak najprej razvijemo, nato ga zavijemo nazaj do polovice in začnemo variti. Ko polovico traku zavarimo, zavijemo drugo polovico nazaj in jo enako zavarimo. To ponavljamo toliko časa, da prekrijemo vso površino. Spodnji sloj ne sme biti zavarjen direktno na površino toplotne izolacije, razen če je ta zavarjena na toplotno izolacijo že v tovarni. 
Zamiki traku morajo biti v vzdolžni smeri 1/4 do 1/2 širine traku, v prečni smeri pa najmanj 50 cm. Med postopkom trak varimo s plinskim gorilnikom in temeljito pohodimo oziroma povaljamo zlasti na mestih preklopa dveh trakov. Na dobro privarjenem mestu preklopa je se vidi iztisnjena bitumenska masa.</t>
    </r>
    <r>
      <rPr>
        <sz val="10"/>
        <color indexed="8"/>
        <rFont val="Arial Narrow"/>
        <family val="2"/>
        <charset val="238"/>
      </rPr>
      <t xml:space="preserve">
</t>
    </r>
    <r>
      <rPr>
        <u/>
        <sz val="10"/>
        <color rgb="FF000000"/>
        <rFont val="Arial Narrow"/>
        <family val="2"/>
        <charset val="238"/>
      </rPr>
      <t>Samolepilna izvedba</t>
    </r>
    <r>
      <rPr>
        <sz val="10"/>
        <color indexed="8"/>
        <rFont val="Arial Narrow"/>
        <family val="2"/>
        <charset val="238"/>
      </rPr>
      <t xml:space="preserve">: Pri tem načinu začnemo polagati praviloma na najnižji točki, da trak prosto položimo na površino tako, da je popolnoma poravnan. Lepljenje začnemo tako, da odstranimo odstranljivo folijo približno 0,5 m in ta del pritisnemo na podlago (pri tem lahko uporabljamo tudi gumijasti valjček) od sredine proti robu. Nato odstranimo preostali del folije tako, da jo povaljamo od sredine proti robu. Preostale trakove namestimo enako. Pri nizkih temperaturah se priporoča dodatno varjenje preklopov s plamenom ali vročim zrakom. Priporočljivo je tudi zavariti trak na slemenu − pri poševnih strehah. Trak se lahko po potrebi tudi dodatno mehansko pritrdi v nosilno konstrukcijo na mestu preklopa. 
</t>
    </r>
    <r>
      <rPr>
        <u/>
        <sz val="10"/>
        <color rgb="FF000000"/>
        <rFont val="Arial Narrow"/>
        <family val="2"/>
        <charset val="238"/>
      </rPr>
      <t>Mehansko pritrjevanje:</t>
    </r>
    <r>
      <rPr>
        <sz val="10"/>
        <color indexed="8"/>
        <rFont val="Arial Narrow"/>
        <family val="2"/>
        <charset val="238"/>
      </rPr>
      <t xml:space="preserve"> Pritrjevanje začnemo praviloma na spodnji strani strehe tako, da razvijemo trak, da se poleže na površino, preden ga začnemo mehansko pritrjevati. Na m2 se priporoča uporaba 5 pritrdil. Pritrjevanje začnemo na eni strani traku in nadaljujemo pri drugi tako, da ne nastajajo gube. Naslednji trak položimo prek pritrdil tako, da znašata vzdolžni preklop vsaj 8 cm in čelni 10 cm. Posamezni razmik med pritrdili naj znaša okoli 30 cm oziroma število pritrdil naj bo vsaj 2 pritrdil/m2. Enako se lahko pritrdi tudi toplotna izolacija skozi prvi sloj hidroizolacije neposredno na podlago.
</t>
    </r>
    <r>
      <rPr>
        <u/>
        <sz val="10"/>
        <color rgb="FF000000"/>
        <rFont val="Arial Narrow"/>
        <family val="2"/>
        <charset val="238"/>
      </rPr>
      <t>Hladno lepljenje:</t>
    </r>
    <r>
      <rPr>
        <sz val="10"/>
        <color indexed="8"/>
        <rFont val="Arial Narrow"/>
        <family val="2"/>
        <charset val="238"/>
      </rPr>
      <t xml:space="preserve"> Lepljenje začnemo praviloma v najnižji točki z ustreznim hladnim lepilom v soglasju s proizvajalcem toplotne izolacije in traku. Vzdolžni preklop naj znaša minimalno 8 cm, čelni pa 10 cm. Količina lepila naj bo v skladu z navodilom proizvajalca oziroma do 1 kg/m2. Odvisna je tudi od hrapavosti površine. Lepljena površina naj zanaša najmanj 10 % v ravnem delu strehe, na robu strehe 20 % in v kotih 40 % površine. Trak namestimo tako, da ga popolnoma razvijemo, ga zavijemo do polovice nazaj, nanesemo lepilo in ga znova razvijemo na lepilo ter pritisnemo. Enako zalepimo drugo polovico.
</t>
    </r>
  </si>
  <si>
    <r>
      <rPr>
        <u/>
        <sz val="10"/>
        <color rgb="FF000000"/>
        <rFont val="Arial Narrow"/>
        <family val="2"/>
        <charset val="238"/>
      </rPr>
      <t>Drugi sloj bitumenske hidroizolacije</t>
    </r>
    <r>
      <rPr>
        <sz val="10"/>
        <color indexed="8"/>
        <rFont val="Arial Narrow"/>
        <family val="2"/>
      </rPr>
      <t xml:space="preserve">
Polaganje začnemo praviloma v najnižji točki tako, da trak najprej razvijemo, nato ga zavijemo nazaj do polovice in začnemo variti. Ko polovico traku zavarimo, zavijemo drugo polovico nazaj in jo zavarimo enako. Trak naj se privari na spodnji sloj po vsej površini, vendar naj bo preklop spodnjega traku zamaknjen za približno polovico širine traku. To ponavljamo toliko časa, da prekrijemo vso površino. Pri varjenju moramo biti pozorni, da so preklopi dobro zatesnjeni. Vzdolžna smer drugega sloja mora potekati vzporedno z vzdolžno smerjo prvega sloja trakov</t>
    </r>
    <r>
      <rPr>
        <sz val="10"/>
        <color indexed="8"/>
        <rFont val="Arial Narrow"/>
        <family val="2"/>
        <charset val="238"/>
      </rPr>
      <t xml:space="preserve">.
</t>
    </r>
    <r>
      <rPr>
        <u/>
        <sz val="10"/>
        <color rgb="FF000000"/>
        <rFont val="Arial Narrow"/>
        <family val="2"/>
        <charset val="238"/>
      </rPr>
      <t xml:space="preserve">NAČIN IN POGOJI IZVEDBE ter KAKOVOS
</t>
    </r>
    <r>
      <rPr>
        <sz val="10"/>
        <color rgb="FF000000"/>
        <rFont val="Arial Narrow"/>
        <family val="2"/>
        <charset val="238"/>
      </rPr>
      <t xml:space="preserve">Za kakovostno izvedbo hidroizolacije morajo biti materiali ter postopek vgradnje skladni s tehničnimi pogoji in navodili proizvajalca materiala. Zato je treba uvesti kakovosten nadzor (notranja in zunanja kontrola) materialov in vgradnje. Hidroizolacijska dela morajo biti konsistentna, brez vidnih napak. 
Uporaba in vgradnja hidroizolacijskih trakov mora biti skladna s SIST DIN 18195 1-10 in zahtevami Pravilnika o zaščiti stavb pred vlago (Uradni list RS, št. 29/2004). 
</t>
    </r>
    <r>
      <rPr>
        <u/>
        <sz val="10"/>
        <color rgb="FF000000"/>
        <rFont val="Arial Narrow"/>
        <family val="2"/>
        <charset val="238"/>
      </rPr>
      <t>IZDELAVA TEHNOLOŠKEGA ELABORATA IN PLANA</t>
    </r>
    <r>
      <rPr>
        <sz val="10"/>
        <color indexed="8"/>
        <rFont val="Arial Narrow"/>
        <family val="2"/>
        <charset val="238"/>
      </rPr>
      <t xml:space="preserve">
V tehnološkem elaboratu mora izvajalec upoštevati določila te smernice. Izdelati mora načrt kontrole izvedenih del.
Pred začetkom izvajanja posamezne vrste del mora izvajalec del pripraviti in v potrditev nadzornemu inženirju posredovati tehnološki elaborat (TE). 
Nadzorni inženir je posameznik, ki opravlja naloge nadzora v imenu investitorja.
Pred začetkom izvajanja posamezne vrste del mora izvajalec del pripraviti in v potrditev nadzornemu inženirju posredovati tehnološki elaborat (TE). 
Nadzorni inženir je posameznik, ki opravlja naloge nadzora v imenu investitorja.</t>
    </r>
  </si>
  <si>
    <t xml:space="preserve">Tehnološki elaborat mora izvajalec del pripraviti pred začetkom krovskih del. Namen elaborata je določanje osnovnih pogojev za izvedbo del in kontrolnih postopkov med izvajanjem del in po njem. Tehnološki elaborat mora imeti poglavja:
* obseg izvajanja del, splošne informacije
* navedbo referenčne dokumentacije, 
* osnovne pogoje za izvajanje del (strokovna usposobljenost izvajalca, zahtevana dokumentacija, kontrola in skladiščenje materialov pred vgrajevanjem, ustreznost priprave podlage), 
* metode kontrole kakovosti med izvedbo del in po njej, 
* navedbo izvajalcev kontrole in izjavo o njihovi usposobljenosti.
Splošni informacije morajo vključevati osnovne podatke o izvajalcu in konstrukcijskih značilnostih objekta, predvsem pa: 
* opis objekta in 
* pregled s tipičnimi detajli in fazami dela.
Za vsako posamezno fazo del mora izvajalec v TE navesti te podatke: 
* opis vrste del, na katera se TE nanaša; 
* podatke o uporabljenih materialih; 
* podatke o tehnologiji izvedbe in 
* postopke zagotavljanja kakovosti materialov in izvedbe del. 
Popis osnovnih materialov in polizdelkov mora vključevati: vrste in izvor s podrobnimi oznakami, potrebne količine, način transporta in dokazila o kakovosti (izjave o lastnostih). 
Zagotavljanje kakovosti
Izvajalec del mora za vsako fazo del pripraviti plan zagotavljanja kakovosti. Ta zajema vsaj: podatke o vrsti in obsegu notranje kontrole kakovosti materialov in podatke o vrsti in obsegu notranje kontrole kakovosti izvedbe, - podatke o ključnih kadrih in (če je treba) dokazila o njihovi izobrazbi ter druge ukrepe za zagotavljanje kakovosti del. 
Pri pripravi plana zagotavljanja kakovosti mora izvajalec upoštevati veljavne predpise in standarde. Ukrepi zagotavljanja kakovosti morajo biti prilagojeni terminskemu planu in morebitnim neugodnim vremenskim razmeram za izvajanje del (mraz, visoka vlaga ... ).
Izvajalec del mora nadzornemu inženirju predložiti TE najmanj 15 dni pred začetkom izvajanja posamezne faze del, opredeljene v tehnološkem elaboratu. 
Nadzorni inženir mora najpozneje v roku 8 dni tehnološki elaborat pisno potrditi oziroma zaradi neustreznosti zavrniti. </t>
  </si>
  <si>
    <r>
      <rPr>
        <u/>
        <sz val="10"/>
        <color rgb="FF000000"/>
        <rFont val="Arial Narrow"/>
        <family val="2"/>
        <charset val="238"/>
      </rPr>
      <t>Obseg storitev, vkalkuliranih v cene po e.m.:</t>
    </r>
    <r>
      <rPr>
        <sz val="10"/>
        <color indexed="8"/>
        <rFont val="Arial Narrow"/>
        <family val="2"/>
      </rPr>
      <t xml:space="preserve">
Sledeče storitve je (v kolikor ni v posamezni postavki določeno drugače) potrebno vkalkulirati v cene za enoto mere:
* vsa potrebna pripravljalna dela vključno s pripravo podlage, vsa potrebna merjenja na objektu, vse potrebne transporte do mesta vgrajevanja, skladiščenje materiala na gradbišču, atestiranje materialov in dokazovanje kvalitete z izjavami o lastnostih, atestiranje materialov in dokazovanje kvalitete z atesti, vso potrebno delo za dokončanje izdelka, vsa potrebna pomožna sredstva na objektu kot so lestve, pomični delovni odri ..., usklajevanje z osnovnim načrtom in posvetovanje z naročnikom in projektantom.
* vse opisane storitve vsebujejo tudi dobavo pripadajočih materialov/izdelkov/tipov/sistemov, vključno z razkladanjem, skladiščenje in transportiranjem do mesta vgradnje.
* vse iz splošnih določil za vse vrste del,
* dodatke za oteževalne okoliščine, razen kadar  je v opisu postavke ali v pravilih obračuna drugače navedeno,
* snemanje potrebnih izmer na objektu, 
* pregled pripravljenih podlog in fino čiščenje pred pričetkom dela, 
* zatesnitev vseh stikov,
* čiščenje izdelkov po končanem delu in podobno,
* izrezi: priključke, ki so obstajali že pred oblaganjem sten s ploščami, je potrebno prestaviti na površino brez posebnega obračunavanja,
* delovne prekinitve za instalacijska dela po oblaganju ene strani so vključena v osnovno ceno po e.m,
* zaščito stvbnega pohištva, inštalacij in podobnega pred onesnaženjem med izvedbo krovskih del je vkalkulirati v c.e.m..
</t>
    </r>
  </si>
  <si>
    <r>
      <rPr>
        <u/>
        <sz val="10"/>
        <color rgb="FF000000"/>
        <rFont val="Arial Narrow"/>
        <family val="2"/>
        <charset val="238"/>
      </rPr>
      <t>Pravila za obračun in izmere</t>
    </r>
    <r>
      <rPr>
        <sz val="10"/>
        <color indexed="8"/>
        <rFont val="Arial Narrow"/>
        <family val="2"/>
      </rPr>
      <t xml:space="preserve">
Obračuna se zatesnjena površina. Vsi preklopi, tudi tisti med vodoravno in navpično izolacijo, se ne obračunajo posebej. Vodoravne in navpične izolacije se obračunajo od stene do stene oziroma stropa do tal neglede na to, ali je prehod izveden klinasto ali z zaokrožnico.  </t>
    </r>
    <r>
      <rPr>
        <sz val="10"/>
        <color indexed="8"/>
        <rFont val="Arial Narrow"/>
        <family val="2"/>
        <charset val="238"/>
      </rPr>
      <t xml:space="preserve">
Zavihki do višine 30 cm nad finalno koto krovne konstrukcije se obračunajo skupaj z vodoravno površino zatesnjene površine, nadomestilo za težavnost izvedbe zavihka pa se obračuna z doplačilom, v kolikor je tako specificirano v popisu krovskih del. 
Vse pozicije veljajo neglede na različnost etaž vgradnje in za vse naklone strehe do 22 stopinj.
V c.e.m. tlorisne površine strehe je vključiti vertikalne zavihke do kote +30 nad zaključni sloj krovne sestave ter trikotnimi klini, v kolikor je le te vgraditi skladno z navodili proizvajalca</t>
    </r>
  </si>
  <si>
    <r>
      <rPr>
        <u/>
        <sz val="10"/>
        <color rgb="FF000000"/>
        <rFont val="Arial Narrow"/>
        <family val="2"/>
        <charset val="238"/>
      </rPr>
      <t>Tehnični pogoji za zagotavljanje kakovosti pri izvedbi
PRIPRAVA ZGRADBE</t>
    </r>
    <r>
      <rPr>
        <sz val="10"/>
        <color indexed="8"/>
        <rFont val="Arial Narrow"/>
        <family val="2"/>
      </rPr>
      <t xml:space="preserve">
Pred vgradnjo proizvodov mora biti podlaga pripravljena skladno s projektno dokumentacijo in navodili proizvajalca proizvoda in pravili stroke.</t>
    </r>
    <r>
      <rPr>
        <sz val="10"/>
        <color indexed="8"/>
        <rFont val="Arial Narrow"/>
        <family val="2"/>
        <charset val="238"/>
      </rPr>
      <t xml:space="preserve">
Stoječa voda, sneg, led, čeprav so le v sledeh, morajo biti odstranjeni z delovnih površin, preden začnemo z nameščanjem kelparskih izdelkov. 
</t>
    </r>
    <r>
      <rPr>
        <u/>
        <sz val="10"/>
        <color rgb="FF000000"/>
        <rFont val="Arial Narrow"/>
        <family val="2"/>
        <charset val="238"/>
      </rPr>
      <t>Prevzem proizvodov</t>
    </r>
    <r>
      <rPr>
        <sz val="10"/>
        <color indexed="8"/>
        <rFont val="Arial Narrow"/>
        <family val="2"/>
        <charset val="238"/>
      </rPr>
      <t xml:space="preserve">
Pri prevzemu proizvodov je treba od dobavitelja zahtevati izjavo o lastnostih po ZGPro-1, in če je osnova za izjavo slovensko tehnično soglasje (STS) ali evropsko tehnično soglasje (ETA), tudi njegovo kopijo. Preveriti je treba, ali so v izjavi o lastnostih, spremni dokumentaciji in oznaki CE razvidne relevantne (s projektom zahtevane) lastnosti proizvodov. 
Predložiti je treba tudi navodilo za vgradnjo in hranjenje proizvoda ter navodilo za vzdrževanje proizvoda in ravnanje z njim (ki ga kasneje predamo uporabniku), kjer je to releva.
</t>
    </r>
    <r>
      <rPr>
        <u/>
        <sz val="10"/>
        <color rgb="FF000000"/>
        <rFont val="Arial Narrow"/>
        <family val="2"/>
        <charset val="238"/>
      </rPr>
      <t>Hranjenje proizvodov do vgradnje in zaščita pred nadaljnimi deli</t>
    </r>
    <r>
      <rPr>
        <sz val="10"/>
        <color indexed="8"/>
        <rFont val="Arial Narrow"/>
        <family val="2"/>
        <charset val="238"/>
      </rPr>
      <t xml:space="preserve">
Skladiščenje materiala in proizvodov in ravnanje z njimi morata biti taka, da se preprečijo spremembe lastnosti materiala in poškodbe, zaradi česar bi postali neprimerni za predvideno uporabo. Različni materiali in proizvodi se skladiščijo ločeno. 
Proizvode na gradbišču hranimo skladno z navodili proizvajalcantno.
Pred nadaljnimi deli (kasnejši preboji strehe, dodatna kleparska ali druga dela) je treba že vgrajene proizvode zaščiti (recimo z valkartonom, PVC-folijo, ponjavami, deskami …), odvisno od vrste del, prahu oziroma močenja in nečistoč. 
</t>
    </r>
    <r>
      <rPr>
        <u/>
        <sz val="10"/>
        <color rgb="FF000000"/>
        <rFont val="Arial Narrow"/>
        <family val="2"/>
        <charset val="238"/>
      </rPr>
      <t>Preverjanje delovnih in okoljskih pogojev</t>
    </r>
    <r>
      <rPr>
        <sz val="10"/>
        <color indexed="8"/>
        <rFont val="Arial Narrow"/>
        <family val="2"/>
        <charset val="238"/>
      </rPr>
      <t xml:space="preserve">
Vgrajevanje mora potekati v primernih vremenskih razmerah, predvsem je treba upoštevati navodila proizvajalcev materiala in proizvodov.</t>
    </r>
  </si>
  <si>
    <t xml:space="preserve">PRAVILA ZA IZVEDBO
Obrobe
Za obrobe na prebojih skozi strehe in zaključne obrobe zidov, parapetov in okenskih polic se uporablja pločevina iz različnih materialov. Pri tem je treba upoštevati protikorozijsko zaščito ali pa uporabiti materiale, odporne proti koroziji. Veliko pozornost je treba posvetiti kompatibilnosti uporabljenega materiala z drugimi kovinskimi in nekovinskimi materiali. 
Žlebovi, kotlički, odtočne cevi, nosilci žlebov.
Žlebovi, kotlički in odtočne cevi in nosilci žlebov so izdelani iz različnih materialov, navedenih v standardu SIST EN 612 (aluminij, baker, pločevine z različnimi kovinskimi in anorganskimi zaščitami, nerjavna jekla) in SIST EN 607 (PVC-U). Sistem žlebov in cevi je pritrjen na konzolne nosilce. Uporabljajo se za odvajanje deževnice, talečega se snega in ledu s streh. Oblika in dimenzije žlebov in cevi je definirana glede na prispevno površino meteorne vode s strešin, naklon strešin, vrste kritine in lokacijo objekta ter glede na zahteve projektanta.
Konzolni nosilci (kljuke) za pritrjevanje žlebov na strešne tramove ali strešni venec so izdelani iz materialov, naštetih v standardu SIST EN 1462: 2004. Materiali morajo biti odporni proti koroziji. Za navadna konstrukcijska jekla je predpisana protikorozijska zaščita. Nosilne konzole so lahko izdelane tudi iz PVC-profilov. Nosilne konzole morajo biti oblikovane tako, da žlebovi, za katere so oblikovane, prosto drsijo skozi. Onemogočen mora biti dvig žlebu z nosilca zaradi močnega vetra. To je možno doseči z posebno obliko konzole ali dodatnimi vzmetmi ali zaponkami.
Prekritje v spojih odtočnih cevi, kjer pride do prekrivanja dveh cevi (ena cev v drugi), mora znašati vsaj 50 mm. Spoj je lahko izveden tudi z objemko.
NAČIN IN POGOJI IZVEDBE ter KAKOVOST
Glede vremenskih razmer (padavine, temperatura), pri katerih se proizvodi lahko vgrajujejo, je treba upoštevati navodila proizvajalca proizvoda za vgradnjo in ravnanje z njim.
Strešna podkonstrukcija, je lahko lesena ali betonska. Upoštevati je treba še navodila proizvajalca kritine. Preveriti je treba vsaj: 
- Pravokotnost strehe,
- smer in naklon strehe z upoštevanjem lokalnih klimatskih razmer (veter, sneg ... ),
- izvedba spodnjih slojev, da se zadosti prezračevanju, da ne bi nastajal kondenz. 
Priporočilo: naklon strehe (minimalni/maksimalni), primeren za polaganje kritine, določi proizvajalec. 
Za doseganje višje stopnje uporabnosti in trajnosti kritine ter krovskih del se izogibamo mejnim vrednostim. 
</t>
  </si>
  <si>
    <r>
      <t xml:space="preserve">Vgradnja žlebov, kotličkov, odtočnih vertikal
Naklon žleba proti odtočni cevi naj bo vsaj 0,5 mm/m. Kljuke žlebov naj bodo iz ploščatega jekla dimenzij vsaj 0,5 x 25 mm, vroče cinkane. 
Kljuke se namestijo tako, da je njihov sprednji rob 6–8 mm nižji od zadnjega. Kljuke se pritrdijo na špirovce z najmanj dvema nerjavnima vijakoma dolžine 75 mm. 
Naleganje ravnega dela kljuke na špirovec naj bo vsaj 15 cm. Žlebovi so ojačani z zaobljenim sprednjim robom in odprtim zavihkom na zadnjem robu. Ojačitve so lahko tudi drugačne. Čelne plošče žlebov morajo biti vodotesno spojene z žlebom. Odtok žleba v vertikalo je izveden z reducirnim ovratnikom, ki se vtakne v vertikalno odtočno cev. 
Žlebovi so v kosih dolžine vsaj 2 m , spoji se prekrivajo 10 cm ali spajajo s posebnimi spojnimi kosi.  
Poleg polkrožnih oblik so lahko žlebovi tudi pravokotni. 
</t>
    </r>
    <r>
      <rPr>
        <u/>
        <sz val="10"/>
        <color rgb="FF000000"/>
        <rFont val="Arial Narrow"/>
        <family val="2"/>
        <charset val="238"/>
      </rPr>
      <t>Obrobe na prebojih skozi streho in zaključne obrobe zidov, parapetov ter okenske police</t>
    </r>
    <r>
      <rPr>
        <sz val="10"/>
        <color indexed="8"/>
        <rFont val="Arial Narrow"/>
        <family val="2"/>
        <charset val="238"/>
      </rPr>
      <t xml:space="preserve">
Dobavljeni material mora biti označen tako, da je možno ugotoviti vsebino, barvo, kakovost pločevine in datum proizvodnje. 
Podlaga za polaganje pločevine mora biti ravna z gladko površino, kot pri zaribanem betonu. Neravnine, večje od 5 mm, je treba izravnati z lepim prehodom površine. 
Spajanje pločevine z ležečimi enojnim ali dvojnim zapogibom. 
Za lotanje pločevine se običajno uporablja »mehki lot«. Barvano pločevino je treba pred lota njem očistiti barve. Po lotanju se poškodbe na površini odstranijo in zaščitijo proti rji po navodilih proizvajalca. Hladno zapognjeni detajli morajo biti pred cinkanjem segreti do žarilne temperature. 
Pločevina se pritrdi na podlago s kovinskimi pritrdilnimi trakovi d = vsaj 0,6 mm ali 0,5 mm trakovi iz nerjavnega jekla ali drugega ustreznega materiala. Debelina trakov je najmanj 30 mm. Sidra so vložena v zapogib, če ni drugače zahtevano. Sidra se pritrdijo v podlago z vijaki s PVC-vložki. Drseča sidra ali spoji morajo omogočati zadostno premikanje – drsenje pločevine. Žična sidrarajo biti d = vsaj 1,5 mm, pocinkana ali iz nerjavnega jekla ali drugega ustreznega materiala. 
Pri pritrjevanju pločevine na deske se pritrjujejo sidrni trakovi s pocinkanimi žeblji ali žeblji dimenzij vsaj 30 x 35 mm ali nerjavnimi dimenzij vsaj 30 x 30 mm, z nasekanim deblom ali žeblji drugega ustreznega materiala.</t>
    </r>
  </si>
  <si>
    <t xml:space="preserve">Kompatibilnost izbranega materiala z drugimi kovinskimi in  nekovinskimi materiali 
Manj plemenite kovine imajo nižji elektrodni potencial in ob kovinah z višjim potencialom korodirajo. Recimo, cink jeklo pred korozijo katodno ščiti, pri tem pa cink tudi korodira. Potencialna razlika med različnimi kovinskimi materiali naj ne bi presegala 0,150 V. Galvanska korozija se pojavi, če se materiali dotikajo, lahko pa tudi, če so v bližini drug drugega. Primera: uporabi bakra nad jeklenimi (protikorozijsko zaščiteni mi) konstrukcijami se je treba izogibati. Tudi kombinaciji strešnih kritin sprotikorozijskimi premazi in obrob iz bakra (recimo dimnika) se je treba izogibati. 
V nasprotju z bakrom lahko avstenitna nerjavna jekla uporabimo poleg kritin s protikorozijskimi premazi, cinka in aluminija. Če je baker poleg nerjavnega jekla, korodira nerjavno jeklo. 
Neposreden stik z malto, betonom in mavcem povzroča korozijo jeklene pocinkane pločevine, cinka in aluminijevih zlitin. Korozijske hitrosti so lahko zelo velike (do 1 mm/leto). Konstrukcijska jekla in avstenitna nerjavna jekla so lahko v neposrednem stiku z betonom oziroma materiali, ki so zelo alkalni. 
Zatekanje bakrovih korozijskih produktov po armiranobetonskih konstrukcijah pospešuje korozijo jeklene armature v betonu. 
Načini spajanja in pritrjevanja (hladno preoblikovanje, vijačenje, netanje, lotanje, varjenje). Pomembna je kompatibilnost materialov. Materiali (vijaki, matice, podložke, neti, loti) morajo biti najbolj podobni materialu, ki ga spajamo.
Upoštevanje temperaturnih raztezkov, radijev preoblikovanja, prezračevanje spodnje strani pločevin.
Kovinski materiali imajo dokaj velike koeficiente temperaturnih raztezkov, kar je pri kleparski konstrukciji treba upoštevati. Koeficiente linearnih temperaturnih raztezkov je povzeti iz strokovne literature ali tehničnih specifikacij proizvajalca.
Kovinske materiale, ki jih uporabljamo za kleparske izdelke, preoblikujemo tudi s krivljenjem skladno s smernicami proizvajalca. Pri tem je pomembna velikost radijev krivljenja. Odvisna je od debeline pločevine in njenih plastičnih (preoblikovalnih) lastnosti.
Pri vseh pločevinastih kritinah oziroma elementih mora biti omogočeno zadostno zračenje spodnje strani (nadstrešnice, strehe, okenske police). Kondenzna vlaga lahko na aluminijevih zlitinah, cinku in jekleni pocinkani pločevini povzroči večje korozijske poškodbe. Korozijske hitrosti so lahko zelo velike (&gt; 1 mm/leto). 
Nekateri bitumenski materiali niso primerni za podlogo pod aluminijevimi zlitinami in cinkom, ker vsebujejo žveplo. </t>
  </si>
  <si>
    <r>
      <t xml:space="preserve">Obseg storitev, vkalkuliranih v cene po e.m.
Sledeče storitve je (v kolikor ni v posamezni postavki določeno drugače) potrebno vkalkulirati v cene za enoto mere:
* vsa potrebna pripravljalna dela vključno s pripravo podlage, vsa potrebna merjenja na objektu, vse potrebne transporte do mesta vgrajevanja, skladiščenje materiala na gradbišču, atestiranje materialov in dokazovanje kvalitete z izjavami o lastnostih, atestiranje materialov in dokazovanje kvalitete z atesti, vso potrebno delo za dokončanje izdelka, vsa potrebna pomožna sredstva na objektu kot so lestve, pomični delovni odri ..., usklajevanje z osnovnim načrtom in posvetovanje z naročnikom in projektantom.
* vse opisane storitve vsebujejo tudi dobavo pripadajočih materialov/izdelkov/tipov/sistemov, vključno z razkladanjem, skladiščenje in transportiranjem do mesta vgradnje.
* vse iz splošnih določil za vse vrste del,
* dodatke za oteževalne okoliščine, razen kadar  je v opisu postavke ali v pravilih obračuna drugače navedeno,
* snemanje potrebnih izmer na objektu, 
* pregled pripravljenih podlog in fino čiščenje pred pričetkom dela, 
* zatesnitev vseh stikov,
* čiščenje izdelkov po končanem delu in podobno,
* Delovne prekinitve za instalacijska dela in druga vzporedna dela so vključena v osnovno ceno po e.m.
* Zaščito stvabnega pohištva, inštalacij in podobnega pred onesnaženjem med izvedbo krovsko kleparskih del je vkalkulirati v c.e.m..
</t>
    </r>
    <r>
      <rPr>
        <u/>
        <sz val="10"/>
        <color rgb="FF000000"/>
        <rFont val="Arial Narrow"/>
        <family val="2"/>
        <charset val="238"/>
      </rPr>
      <t>Pravila za obračun in izmere</t>
    </r>
    <r>
      <rPr>
        <sz val="10"/>
        <color indexed="8"/>
        <rFont val="Arial Narrow"/>
        <family val="2"/>
        <charset val="238"/>
      </rPr>
      <t xml:space="preserve">
Obračuna se izvedena površina ali dolžina. Vsi preklopi se ne obračunajo posebej in jih je vključiti v c.e.m.. 
Pokrivanje strehe, ravne ali ukrivljene obračunavamo po kvadraturi pokrite površine. Odprtin do 0,5 m2 ne odštevamo. 
Po kosih obračunavamo zbirne kotličke na žlebu, ventilacijske nastavke, zidne ventilacije, obrobe malih strešnih oken in podobne kosovne izdelke.
Po m' obračunavamo pokrivanje napuščev, vencev , zidov,  ograj,  okenskih polic, obrob ob dimnikih in zidovih, oblaganje globeli, obrobe bitumenskih streh, žlebove, odtočne cevi in podobno.
Nadomestilo za težavnost izvedbe se obračuna z doplačilom, v kolikor je tako specificirano v popisu krovskih del. 
Upoštevati je treba tehnične smernice za izvedbo proizvajalca pločevine. Vse postavke zajemajo izdelavo, dobavo in montažo na objektu.</t>
    </r>
  </si>
  <si>
    <r>
      <t xml:space="preserve">V kolikor v posamezni postavki ni določeno drugače, se vsi kleparski izdelki izdelajo iz pocinkane obojestransko tovarniško barvane pločevine kakovosti DX51 - DX52 deb. 0,55 mm. Izbor barve iz standardnih barvnih lestvic proizvajalcev. Nanos cinka najmanj 200 g/m2.
Kritina/obrobe v izvedbi z dvojnim pokončnim zgibom, vertikalni del zgiba je stožčast, tako da v spodnjem naležnem področju ostane dilatacijski razmak 3-5 mm. 
Pritrjevanje trakov kritine/obrob s pomočjo nerjavnih fiksnih in pomičnih sider v skladu z normativom ÖNORM B 2221 oz. 4014.
Sidranje pločevine z nerjavnim pritrdilnim sidrom min. širini 5,0cm, ki se v podlago sidra z nerjavnimi vijaki. Sidria primerna za strojno zgibanje. Na robovih streh je potrebno dvojno sidranje. V osrednjem polju strehe se vgradijo fiksna sidra, na zgornjem in spodenjem robu pa sidra, ki omogočajo ''dihanje'' materiala. V osrednjem delu strehe minimalno 4 sidra/m2, na robovih 6 sider/m2.
</t>
    </r>
    <r>
      <rPr>
        <u/>
        <sz val="10"/>
        <color rgb="FF000000"/>
        <rFont val="Arial Narrow"/>
        <family val="2"/>
        <charset val="238"/>
      </rPr>
      <t>Podlaga pokrivnih pločevin</t>
    </r>
    <r>
      <rPr>
        <sz val="10"/>
        <color indexed="8"/>
        <rFont val="Arial Narrow"/>
        <family val="2"/>
        <charset val="238"/>
      </rPr>
      <t xml:space="preserve">
Dobava in montaža plošč OSB ali vododporne iverice na podkonstrukcijo iz letvic ali ustrezne distančnike, pritjene na gradbeni element.
Protikondenčna podlaga: dobava in polaganje tridimenzionalne PP mreže monofilamentnih vlaken, ki zagotavlja micro ventilacijo pod pločevino. Natezna trdnost vsaj 1.000 N/m, debelina vsaj 5 mm.
</t>
    </r>
    <r>
      <rPr>
        <u/>
        <sz val="10"/>
        <color rgb="FF000000"/>
        <rFont val="Arial Narrow"/>
        <family val="2"/>
        <charset val="238"/>
      </rPr>
      <t>Odkap, naklon</t>
    </r>
    <r>
      <rPr>
        <sz val="10"/>
        <color indexed="8"/>
        <rFont val="Arial Narrow"/>
        <family val="2"/>
        <charset val="238"/>
      </rPr>
      <t xml:space="preserve">
Naklon obrob najmanj 5 stopinj proti notranji strani objekta. Odkapni nos mora segati najmanj 5 cm od zaključnega sloja zidu/sten. </t>
    </r>
  </si>
  <si>
    <r>
      <t xml:space="preserve">Vsi ključavničarski izdelki morajo biti izdelane v skladu z opisi, načrti in shemami. 
Tehnološke delavniške risbe za proizvodnjo mora izvajalec del izdelati v skladu s projektno dokumentacijo. Tehnološke risbe in projektno dokumentacijo z detajli mora pred pričetkom del pregledati in s podpisom potrditi projektant, statik in nadzornik. Izvajalec je dolžan poskrbeti za to, da so upoštevani vsi grafični in tekstualni deli projekta.
Izvajalec del bo pred pričetkom del na objektu predložil certifikat Mark: 2042-CPR-W-530-14, ki potrjuje, da ima proizvodnjo usklajeno z zahtevami standarda EN 1090-1. 
Poleg zgoraj omenjenega upoštevati še sledeče, če ni v nadaljevanju podrobneje opisano:
Konstruiranje:
Izvajalec mora pri določanju velikosti elementov in načinov spajanja upoštevati pravila in smernice, zapisane v standardih SIST EN ISO 14713 za vroče pocinkanje in SIST EN ISO 12944-3 za zaščitne premazne sisteme. 
Praviloma mora biti korozijska zaščita izvedena pred montažo. Vrtanje in varjenje za potrebe medsebojnega spajanja oz. za fiksiranje drugih elementov na konstrukcijo na objektu ni dovoljeno.
</t>
    </r>
    <r>
      <rPr>
        <u/>
        <sz val="10"/>
        <rFont val="Arial Narrow"/>
        <family val="2"/>
        <charset val="238"/>
      </rPr>
      <t>Priprava podlage:</t>
    </r>
    <r>
      <rPr>
        <sz val="10"/>
        <rFont val="Arial Narrow"/>
        <family val="2"/>
        <charset val="238"/>
      </rPr>
      <t xml:space="preserve">
Podlaga pred izvedbo korozijske zaščite mora biti ustrezno očiščena in pripravljena, skladno z zahtevami standardov in zahtevami dobavitelja zaščitnih premaznih sistemov. Stopnja priprave podlage mora biti najmanj Sa2½ po SIST EN ISO 8501 za jeklene podkonstrukcije in ključavničarske izdelke izdelane v delavnici ter najmanj Sa2 po SIST EN ISO 8501 za elemente, izdelane na objektu samem.
</t>
    </r>
    <r>
      <rPr>
        <u/>
        <sz val="10"/>
        <rFont val="Arial Narrow"/>
        <family val="2"/>
        <charset val="238"/>
      </rPr>
      <t xml:space="preserve">AK Zaščita z zaščitnimi premaznimi sistemi:
</t>
    </r>
    <r>
      <rPr>
        <sz val="10"/>
        <rFont val="Arial Narrow"/>
        <family val="2"/>
        <charset val="238"/>
      </rPr>
      <t>Izbira sistema, število in debelina nanosov mora biti določena in izvedena skladno z zahtevami standardov SIST EN ISO 12944-1,2,3,4,5,6,7,8. Za vse izdelke v zaprtih delih objekta se upošteva kategorija okolja C2, za izdelke zunaj (na prostem oz. v nezaprtih delih objekta) pa kategorija okolja C3 (po SIST EN ISO 12944-2). Debeline nanosov morajo ustrezati predpisanim za visoko trajnost konstrukcije (razred H po SIST EN ISO 12944-5). 
Krovni – finalni premaz oz. popravilo le-tega se lahko izvede tudi na objektu. Izvajalec oz. različni podizvajalci morajo poskrbeti, da bo končni videz premazov identičen (pri isti referenčni barvi, določeni s strani arhitekta). Največje dovoljeno odstopanje je stopnja 1 po SIST EN ISO 3668 (zahteva velja za vsak posamezni premazan element ter za elemente, ki so na objektu vgrajeni drug poleg drugega oz. niso razmaknjeni več kot 50 cm) oz. stopnja 2 po SIST ISO 3668 (za elemente, ki so na objektu razmaknjeni za več kot 50 cm).</t>
    </r>
  </si>
  <si>
    <t>Izvajalca mora pri izdelavi in montaži jeklene konstrukcije zagotoviti nadzor pooblaščene inštitucije, ki bo izdelala končno poročilo o kontroli:
* radiografskega pregleda nateznih zvarov
* pregleda z ultrazvokom tlačnih in strižnih zvarov
* protikorozijske in požarne zaščite itd.,
ki bo sestavni del izjave o zanesljivosti objekta.
Vsi proizvodi morajo biti izdelani iz kvalitetnega materiala in skladno z veljavnimi tehnicnimi predpisi in harmoniziranimi standardi, predvsem pa:
* SIST EN ISO 8501-1,2,3,4: priprava jeklenih podlag pred nanašanjem barv in sorodnih proizvodov - vizualno ocenjevanje čistosti površine,
* SIST EN ISO 12944-1,2,3,4,5,6,7,8: barve in laki – korozijska zaščita jeklenih konstrukcij z zaščitnimi premaznimi sistemi,
* SIST EN ISO 3668: barve in laki – vizualna primerjava barve premaza,
* SIST EN 150 14713 : antikorozijska zaščita železnih  in jeklenih konstrukcij cinkove in aluminijeve prevleke  -  smernice,
* 51ST EN ISO 1461: prevleke na jeklenih predmetih, nanesene z vročim pocinkanjem - specifikacije in metode preskušanja,
*  SIST EN 10025-1: 2004 – Vroče valjani izdelki iz konstrukcijskih jekel – 1. del: Splošni tehnični dobavni pogoji.</t>
  </si>
  <si>
    <r>
      <t xml:space="preserve">Vgrajujejo se lahko izdelki iz konstrukcijskih jekel, za katera je proizvajalec priložil izjavo o lastnostih na podlagi 
harmoniziranega standarda SIST EN 10025-1: 2004 – Vroče valjani izdelki iz konstrukcijskih jekel – 1. del: Splošni tehnični dobavni pogoji. 
Pred pričetkom del je potrebno predložiti izjave o lastnostih po ZGPro-1 in, če je osnova za izjavo slovensko tehnično soglasje (STS) ali evropsko tehnično soglasje (ETA), tudi kopijo le-tega. Preveriti je potrebno, ali so iz izjave o lastnostih, iz spremne dokumentacije ali iz oznake CE razvidne relevantne (s projektom zahtevane) karakteristike proizvodov.
Uporaba vijakov in matic ustreznega trdnostnega razreda (4.6, 4.8 … 8.8, 10.9 …) in dimenzij (premeri, dolžine) skladno z zahtevami projekta; 
Uporaba ustreznih sidrnih vijakov (dimenzije in nosilnost) skladno z zahtevami projekta.
</t>
    </r>
    <r>
      <rPr>
        <u/>
        <sz val="10"/>
        <rFont val="Arial Narrow"/>
        <family val="2"/>
        <charset val="238"/>
      </rPr>
      <t>ZAHTEVANA KAKOVOST</t>
    </r>
    <r>
      <rPr>
        <sz val="10"/>
        <rFont val="Arial Narrow"/>
        <family val="2"/>
        <charset val="238"/>
      </rPr>
      <t xml:space="preserve">
Pri izvedbi jeklenih nosilnih konstrukcij v delavnicah in na terenu je potrebno zagotoviti preverjanje vhodnih materialov in dimenzij. Razrez material mora biti skladen z delavniško dokumentacijo, izdelano na podlagi projekta. Priprava zvarnih robov mora potekati po varilnem načrtu. Pri tem mora biti zagotovljen nadzor v proizvodnji. Po varjenju je potrebno izvesti preverjanje mer z upoštevanjem dopustnih odstopanj. Varilska dela morajo izvajati usposobljeni varilci (postopek, položaj varjenja). 
Montaža na gradbišču mora potekati v skladu z montažnim načrtom. Izvajajo se montažni zvarni spoji (zagotoviti je treba ustrezne pogoje), izdelava pritrdilnih izvrtin (če že niso izvedene v delavnici), spajanje posameznih vijačnih spojev (spoji med elementi) in pritrditve konstrukcij s sidrnimi vijaki. Pri tem je potrebno preveriti ustreznost števila vijakov v spojih, razdalje med njimi, ustreznost dimenzij, trdnostne razrede in privitje posameznih vijakov oziroma matic. Pri sidrnih vijakih je potrebno zagotoviti, da so pritrjeni z zahtevanim momentom (izjava izvajalcev del). 
Pete kovinskih nosilcev je potrebno pred postavitvijo na ležišče za zalitje z betonom dobro očistiti. Postavitev pred betoniranjem mora zagotavljati stabilnost elementa (pete, nosilnega stebra) med betoniranjem in po končanem zalitju. 
Izvajalci morajo po končani montaži pregledati protikorozijsko zaščito, poškodovana mesta popraviti, in če je treba, izvesti dokončno zaščito. 
Prevzem konstrukcije se izvede na podlagi pregleda dokumentacije in kontrole izvedbe.</t>
    </r>
  </si>
  <si>
    <r>
      <rPr>
        <u/>
        <sz val="10"/>
        <rFont val="Arial Narrow"/>
        <family val="2"/>
        <charset val="238"/>
      </rPr>
      <t>Protikorozijska zaščita (AKZ) jeklenih konstrukcij</t>
    </r>
    <r>
      <rPr>
        <sz val="10"/>
        <rFont val="Arial Narrow"/>
        <family val="2"/>
        <charset val="238"/>
      </rPr>
      <t xml:space="preserve">
Odvisno od zahtev in končne montaže se izvede v delavnici osnovna (temeljna) ali končna protikorozijska zaščita v skladu z navedenimi standardi. 
Kovinski konstrukcijski elementi, ki se dobavijo na gradbišče, naj bi bili prej zaščiteni proti rji. Elementi so lahko pocinkani ali zaščiteni s temeljnim premazom. Debeline premazov so odvisne od načina zaščite, opisane v navedenih standardih. 
Izvajalci morajo po končani montaži pregledati protikorozijsko zaščito, poškodovana mesta popraviti, in če je treba, izvesti dokončno zaščito. 
V teh smernicah obravnavamo izvedbe proti korozijske zaščite s klasičnimi premaznimi sredstvi in sistemi ter vročim pocinkanjem teh vrst jeklenih konstrukcij: 
- Nosilne jeklene konstrukcije skeleta, strehe in fasade stavbe (I. razred konstrukcij); 
- konstrukcije nadstreškov nad vhodi in terasami, ograje balkonov, obzidane konstrukcije 
(II. razred); 
- notranje jeklene konstrukcije, denimo ograje stopnišč, ključavničarski izdelki ipd. (III. razred).
Za protikorozijske zaščito jeklenih površin s premaznimi sredstvi in sistemi mora biti izdelani projekt ali tehnična navodila v skladu z določili 8. dela SIST EN ISO 12 944. 
Glede na korozijske pogoje in možnosti vzdrževanja protikorozijskih prevlek, je treba za jeklene konstrukcije stanovanjske izgradnje projektirati premazne sisteme te obstojnosti in trajnosti: 
o za I. razred konstrukcij premazne sisteme za korozijsko kategorijo vsaj C3 in srednje (M) trajnosti;
o za II. razred konstrukcij premazne sisteme za korozijsko kategorijo C2 in srednje (M) trajnosti; 
o za III. razred konstrukcij premazne sisteme za korozijsko kategorijo C2 in majhne (L) trajnosti.</t>
    </r>
  </si>
  <si>
    <r>
      <rPr>
        <u/>
        <sz val="10"/>
        <rFont val="Arial Narrow"/>
        <family val="2"/>
        <charset val="238"/>
      </rPr>
      <t>AKZ z vročim cinkanjem</t>
    </r>
    <r>
      <rPr>
        <sz val="10"/>
        <rFont val="Arial Narrow"/>
        <family val="2"/>
        <charset val="238"/>
      </rPr>
      <t xml:space="preserve">
Pri protikorozijski zaščiti površin jeklenih konstrukcij z vročim pocinkanjem je potrebno v fazah izvedbe in nadzora izvedbe upoštevati zahteve standarda SIST EN ISO 1461 in to, kar je navedeno v nadaljevanju:
* Elementi konstrukcije morajo biti iz jekel, primernih za vroče pocinkanje; 
* priporočljivo je, da se pred izdelavo konstrukcije elementi poskusno vroče pocinkajo; 
* elementi naj bodo izvedeni in sestavljeni tako, da se na njih in v stikih ne bo zadrževala voda in umazanija ter da bo mogoče votle elemente pocinkati tudi na notranjih površinah. 
Izvedena vroče pocinkana prevleka se glede napak preverja vizualno. Prevleka površine izdelka mora biti enakomernega videza in sijaja, dokaj gladka, brez vključkov in sprimkov, ogorin ipd. Natančnejše zahteve za videz, dopustne napake in možnosti popravil napak so navedene v točkah 6.1 in 6.3 standarda SIST EN ISO 1461. Debeline vroče pocinkane prevleke morajo biti takšne:</t>
    </r>
  </si>
  <si>
    <r>
      <t xml:space="preserve">Laminirano steklo (EN 14449) se uporablja tam, kjer hočemo, da steklo ob lomu ostane pritrjeno na vmesno folijo (nadglavne zasteklitve). 
Če je treba preprečiti padec oseb v globino, uporabimo laminirano varnostno steklo (lahko tudi laminirano iz kaljenega stekla za izboljšanje mehanske odpornosti). Takšno steklo se uporabi denimo za parapete, stopniščne in druge steklene ograje, kjer je nevarnost padca v globino ... 
</t>
    </r>
    <r>
      <rPr>
        <u/>
        <sz val="10"/>
        <rFont val="Arial Narrow"/>
        <family val="2"/>
        <charset val="238"/>
      </rPr>
      <t>Izdelava tehnološkega elaborata</t>
    </r>
    <r>
      <rPr>
        <sz val="10"/>
        <rFont val="Arial Narrow"/>
        <family val="2"/>
        <charset val="238"/>
      </rPr>
      <t xml:space="preserve">
Tehnološki elaborat vsebuje tehnično mapo in plan nadzora del. V tehnološkem elaboratu mora izvajalec upoštevati določila te smernice. 
Izdelati mora načrt pregleda izvedenih del in upoštevati zahteve, navedene zgoraj, zahteve proizvajalca posameznih vgrajenih proizvodov in projektanta. 
Na gradbišče mora pred začetkom del dostaviti dokumentacijo, zbrano v tehnični mapi, ki mora zajemati: 
* Opis proizvodov in del; 
* izjavo o skladnosti za proizvode in kopijo oznako CE za proizvode (če je proizvod označen z njo); 
* povzetek lastnosti proizvodov in njihovo primerjavo s projektnimi zahtevami; 
* navodila za vgradnjo; 
* garancijsko izjavo (kjer je to primerno); 
* navodila za vzdrževanje; 
* navodila za skladiščenje in ravnanje s proizvodom (kjer je to primerno). 
V ponudbenih cenah po e.m. je zajeti izdelavo v delavnici, dobavo in montažo ograj objektu skladno z zgoraj navedenimi splošnimi določili. Ograje so AKZ z vročim cinkanjem.
Izvedbe proti korozijske zaščite s vročim pocinkanjem teh vrst jeklenih konstrukcij: 
- Nosilne jeklene konstrukcije skeleta, strehe in fasade stavbe (I. razred konstrukcij); 
- konstrukcije nadstreškov nad vhodi in terasami, ograje balkonov, lož in francoskih balkonov, obzidane konstrukcije (II. razred); 
- notranje jeklene konstrukcije, denimo ograje stopnišč, ključavničarski izdelki ipd. (III. razred).
Debeline vroče pocinkane prevleke za te razrede so navedene v uvodu.
Presek profilov je po potrebi prilagoditi zahtevi statičnega izračuna zagotavljanja varnosti skladno s:
Za DIMENZIONIRANJE OGRAJ, ki imajo funkcijo varnostne pregrade, se upoštevajo pravila stroke oz. Vplivi na konstrukcije po SIST EN 1991-1-1. (obremenitve, katere mora upoštevati statik), preglednica 6.12: Vodoravne obtežbe na predelne stene in ograje. Dimenzioniranje ograje in pritrdilnih sredstev mora potrditi odgovorni statik.
Max. uklon ograje ob horizontalni obremenitvi uporabnikov javnega objekta je 1/150 h.</t>
    </r>
  </si>
  <si>
    <t>Obračunska določila:
Ograje se obračunajo po razviti dolžini zgornjega roba ograje(ročaja) po m'. Navedena višina ograje pomeni varnostno višino, ki jo ograja mora doseči.
Prekinitve del, ki so potrebne za druga vezana dela, je vkalkulirati v c.e.m.</t>
  </si>
  <si>
    <r>
      <t xml:space="preserve">Zaščita s prevlekami, nanesenimi z vročim pocinkanjem - splošne pripombe: Izvedba zaščite mora biti skladna s SIST EN ISO 1461. Debelina nanosa določiti v odvisnosti od okolja, v katerem bo konstrukcija oz. element vgrajen.
S konstrukcijskimi ali drugimi tehničnimi rešitvami preprečiti termično deformiranje oz. zagotoviti, da bodo deformacije takšne, da bodo odstopanja končnega izdela manjša od toleranc, navedenih v DIN 18203-2. 
Posebne zahteve:  
* na mestih, kjer je  zaradi narave izdelka normalno oz. pričakovano, da je v dosegu rok uporabnikov objekta (npr. ograje), je odstraniti vse ostre delce In robove, na katerih bi se lahko uporabnik poškodoval,
* popravilo ne cinkanih mest: izvedeno mora biti pred montažo, za elemente, ki se bodo nahajali na ložah, balkonih in terasah stanovanj, popravljena mesta ne smejo vizualno odstopati od ostale površine oz. so lahko ta odstopanja le neznatna,
* bela rja: ni dovoljena, izvajalec mora pravilno negovati elemente po pocinkanju, da prepreči nastanek le-te.
</t>
    </r>
    <r>
      <rPr>
        <u/>
        <sz val="10"/>
        <rFont val="Arial Narrow"/>
        <family val="2"/>
        <charset val="238"/>
      </rPr>
      <t>Varnostna stekla za zasteklitve kot polnilo ograj:</t>
    </r>
    <r>
      <rPr>
        <sz val="10"/>
        <rFont val="Arial Narrow"/>
        <family val="2"/>
        <charset val="238"/>
      </rPr>
      <t xml:space="preserve">
* namen vgradnje je doseganje pasivne zaščite pred poškodbami, ki lahko nastanejo pri lomu stekla,
* če ni drugače navedeno v opisih del, mora biti vgrajeno varnostno kaljeno steklo debeline 6 mm,
* v primerih, ko prej navedeno steklo ne zadošča svojemu namenu, mora izvajalec na to opozoriti naročnika in predlagati ustrezno varnostno steklo.
</t>
    </r>
    <r>
      <rPr>
        <u/>
        <sz val="10"/>
        <rFont val="Arial Narrow"/>
        <family val="2"/>
        <charset val="238"/>
      </rPr>
      <t>Enotne cene morajo vsebovati:</t>
    </r>
    <r>
      <rPr>
        <sz val="10"/>
        <rFont val="Arial Narrow"/>
        <family val="2"/>
        <charset val="238"/>
      </rPr>
      <t xml:space="preserve">
* vse iz splošnih določil za vse vrste del,
* korozijska zaščita (ne glede na vrsto zaščite) vseh kovinskih konstrukcij in elementov je vsebovana v enotnih cenah pri vseh vrstah del in ni nikjer specificirana kot ločena postavka obračuna,
* pri zaščiti s premaznimi sistemi je pri vseh vidnih elementih ali sklopih izvesti tudi finalni – krovni premaz, pri nevidnih elementih (npr. podkonstrukcijah ipd.) pa samo temeljni in osnovni premaz; debeline in število nanosov: upoštevati SIST EN ISO 12944-5.• snemanje potrebnih izmer na objektu, 
* pregled pripravljenih podlog in fino čiščenje pred pričetkom dela ter čiščenje po končanem delu.
* dodatke za oteževalne okoliščine, razen kadar je v opisu postavke ali v pravilih obračuna drugače navedeno,
* V ceni vseh postavk, morajo biti zajeta vsa dela, dobava in montaža, osnovni material, pritrdilni in varilni material, okovje, zapiralno okovje ter material za vse zaključke, z vsemi transportnimi in manipulativnimi stroški, 
</t>
    </r>
  </si>
  <si>
    <t>* vse delo v delavnici in na objektu z vsemi dajatvami. 
V ceni enote je obvezno zajeti izdelavo vseh potrebnih detajlov in dopolnilnih del, ki so potrebna za dokončanje posameznih del, tudi če potrebni detajli in zaključki niso podrobno navedeni in opisani v popisu del in so ta dopolnila nujna za pravilno funkcioniranje posameznih sistemov in elementov objekta.</t>
  </si>
  <si>
    <r>
      <rPr>
        <u/>
        <sz val="10"/>
        <rFont val="Arial Narrow"/>
        <family val="2"/>
        <charset val="238"/>
      </rPr>
      <t xml:space="preserve">Tehnični pogoji za zagotavljanje kakovosti pri izvedbi
Jeklene konstrukcije
</t>
    </r>
    <r>
      <rPr>
        <sz val="10"/>
        <rFont val="Arial Narrow"/>
        <family val="2"/>
        <charset val="238"/>
      </rPr>
      <t xml:space="preserve">Posamezni jekleni nosilni elementi se izdelujejo v delavnicah. Pred začetkom izdelave je potrebno preveriti skladnost delavniške dokumentacije z dejanskim stanjem na objektu. V kolikor je prišlo na objektu do večjih sprememb in odstopanj od načrtov mora nadzorni organ obvestiti odgovornega projektanta in pridobiti njegovo soglasje za izvedbo sprememb. V primeru, da dejansko stanje ne preverimo, lahko pride do napačnih dimenzij posameznih elementov in napačnega sistema pritrjevanja. 
Prednost izdelave posameznih elementov v delavnicah je kvalitetna in natančna priprava. Pri tem je mišljen natančen razrez materiala z upoštevanjem predvidenih toleranc in sestavljanje posameznih jeklenih elementov. Spoji jeklenih elementov so izvedeni v glavnem s pomočjo varjenja. Posamezni montažni zvari se lahko izvajajo na terenu. Pri tem je potrebno zagotoviti ustrezne delovne pogoje (veter, varnost). Nosilni jekleni elementi morajo biti dimenzionirani, sestavljeni in vgrajeni skladno s statičnim izračuni in načrti. 
Pri izvedbi ključavničarskih del se lahko vgrajujejo materiali in izdelki, katerih kakovost je skladna s zahtevami v projektni dokumentaciji. 
Za izvedbo varjenih spojev je potrebno izdelati varilni postopek in skladno z njim uporabljati ustrezne dodajne materiale. Varjenje lahko izvajajo ustrezno usposobljeni varilci za določen način in položaj varjenja. 
Kakovost in izvedba zvarnih spojev se predpiše v projektni dokumentaciji. Skladno s tem je potrebno izvajati ustrezni nadzor. Pri vijačnih spojih je potrebno uporabiti vijake ustreznih dimenzij in kakovosti. Upoštevati je potrebno pravilen razmik med luknjami v spoju in njihovo odmaknjenost od roba pločevine. Pri izvedbi vijačnih spojev je potrebno paziti na zadostno privitje in ustrezno varovanje proti odvit ju . Posebno pozornost je potrebno posvetiti zadostni dolžini navoj nega dela vijakov. V strižnih spojih je potrebno uporabiti vijake brez navoj nega dela v strižnem območju spoja. 
Ključavničarska dela morajo biti izvedena v okviru predpisanih odstopanj dimenzij in oblik. 
Jekleni elementi morajo biti ustrezno protikorozijsko zaščiteni. Priprava jeklenih površin pred izvedbo zaščite se izvede na podlagi izbranega sistema proti korozijske zaščite. Pri kontroli protikorozijske zaščite je potrebno preveriti zadosten oprijem in debelino slojev zaščite. V primeru, da je kompletna proti korozijska zaščita izvedena v delavnici, je potrebno po zaključni montaži izvesti popravila poškodb, nastalih med transportom ali montažo. 
</t>
    </r>
  </si>
  <si>
    <t xml:space="preserve">Kovinski elementi, ki so stalno izpostavljeni vremenskim vplivom morajo biti take izvedbe in detajlov, da je omogočen doseg do vseh mest za čiščenje in vzdrževanje (pleskanje.)
Vgrajujejo se lahko izdelki iz konstrukcijskih jekel, za katera je proizvajalec priložil izjavo o lastnostih na podlagi harmoniziranega standarda SIST EN 10025-1: 2004 – Vroče valjani izdelki iz konstrukcijskih jekel – 1. del: Splošni tehnični dobavni pogoji. </t>
  </si>
  <si>
    <t xml:space="preserve">Kontrolo kakovosti izvedbe vročega pocinkanja izvaja izvajalec. O skladnosti izvedbe vročega pocinkanja s temi zahtevami in zahtevami standarda SIST EN ISO 1461 napiše izjavo. 
Pooblaščeni nadzor investitorja ima pravico preveriti skladnost izvedbe vročega pocinkanja glede na te zahteve in zahteve standarda SIST EN ISO 1461.
Zasteklitve
Stekleni parapeti, ograje in nadstreški:  v steklene parapete in ograje (tudi stopniščne notranje in zunanje ograje), kjer je na obeh straneh višinska razlika in bi ob naletu osebe lahko prišlo do padca v globino, je treba vgraditi lepljena varnostna stekla. Lepljeno steklo je sestavljeno iz dveh ali več steklenih šip, ki so med seboj zlepljene s folijami različnih debelin in lastnosti. Kot osnova za lepljeno steklo se lahko uporabi navadno steklo, toplotno utrjeno steklo, kaljeno steklo ali kombinacija. Folija med šipami popolnoma zadrži nevarne kose, ki bi ob morebitnem razbitju stekla ogrožali varnost ljudi.
Če stekleni parapet ločuje dva prostora enakih ravni, se lahko vgradi kaljeno varnostno steklo, ki je toplotno obdelano steklo s povečano mehansko odpornostjo in odpornostjo proti temperaturnim spremembam. Pri lomu se tvori mreža majhnih delcev z zaokroženimi robovi, ki ne pomenijo takšne nevarnosti poškodb kot delci, ki nastanejo ob lomu navadnega stekla (večji kosi srpastih oblik in ostrih robov)
Za steklene nadstreške je glede na pričakovane obremenitve (sneg, veter, toplotni raztezki) primerno, da se vgradi prav tako lepljeno steklo ustrezne debeline. Uporablja se tudi žičnato steklo, ki pa ne spada med varnostna stekla. Lahko se uporabi za strehe, kjer so razponi manjši od 1 m, in za vertikalne zasteklitve 1,8 do 2 m nad tlemi, kjer so ljudje ali se tam gibljejo.
Izolacijska stekla: obravnavana izolacijska stekla so vgrajena v elemente stavbnega pohištva: okna in vrata. Zahteve za izolacijska stekla, ki izvirajo iz slovenske zakonodaje, so navedene pri vsaki vrsti proizvodov posebej.
Druga (neizolacijska) stekla: v skupino drugih (neizolacijskih) stekel spadajo osnovna stekla, toplotno utrjena stekla in varnostna stekla, ki so lahko lepljena, kaljena ali kombinacija obojih.
Osnovna stekla (EN 572-9) se lahko uporabijo, kadar ni zahtev glede povečane varnosti ali mehanske odpornosti stekel. 
</t>
  </si>
  <si>
    <t xml:space="preserve">Toplotno utrjena stekla (EN 1863-2) se uporabljajo, kadar ni zahtev glede povečane varnosti, so pa zahteve po povišani mehanski odpornosti. To se lahko doseže s postopkom toplotnega utrjevanja ali kaljenja, pri čemer so zahteve glede ravnosti površine višje pri toplotno utrjenih steklih.
S kaljenjem (EN 12150-2) steklo pridobi izboljšano mehansko odpornost in značilen lom (zdrobi se na tisoče drobnih kosov). Uporablja se povsod, kjer bi ob poškodbi stekla lahko prišlo do poškodbe oseb (zunanja, notranja steklena vrata, steklene pregradne stene, tuš kabine, pohištvo … ). </t>
  </si>
  <si>
    <t># Nakloni: vse pozicije veljajo neglede na različnost etaž. 
# Etaže: nadomestilo za izvedbo estrihov, izvzemši samorazlivne estrihe,  na obstoječ naklon podlage do 5 %  od vodoravnosti ne bo posebej priznano in ga je vračunati v ceno po enoti mere (c.e.m.). V c.e.m. izvedbe estriha je vkalkulirati tudi izvedbo morebitnih muld in grebenov. 
# Zapolnitev pokrovov: Zapolnitev vgradnih elementov (npr. pokrovi jaškov) z estrihom istočasno z izvedbo obodnih površin, je vkalkulirati v c.e.m. izvedbe estriha. 
# Delovni stiki, dilatacije:Izvedbo delovnih stikov in potrebnih dilatacij v estrihu je vračunati v c.e.m. izvedbe estriha.
V ceni enote je obvezno zajeti izdelavo vseh potrebnih detajlov in dopolnilnih del, ki so potrebna za dokončanje posameznih del, tudi če potrebni detajli in zaključki niso podrobno navedeni in opisani v popisu del in so ta dopolnila nujna za pravilno funkcioniranje posameznih sistemov in elementov objekta.</t>
  </si>
  <si>
    <r>
      <t xml:space="preserve">Vsi proizvodi morajo biti izdelani iz kvalitetnega materiala in skladno z veljavnimi tehnicnim predpisi in harmoniziranimi standardi, predvsem pa:
* Pravilnik o zvočni zaščiti stavb (U.l. RS št. 14/1999),
* SIST EN 13813: materiali za estrihe – lastnosti in zahteve,
* SIST EN 14889-1,2: vlakna za beton.
Za estrihe, izdelane v stavbah, lahko uporabimo kot vezivo: cement, magnezit, kalcijev sulfat, bitumen in sintetične smole. Dodati moramo še agregat, vodo in po potrebi dodatke. 
Osnovni materiali morajo ustrezati tem standardom za proizvode: 
* SIST EN 197-1: 2002 Cement 1. del:– Sestava, zahteve in merila skladnosti za običajne cemente 
* SIST EN 197-4: 2004 Cement – 4. del: Sestava, zahteve in merila skladnosti za žlindrine cemente z nizko zgodnjo trdnostjo 
* SIST EN 14216: 2004 Cement – Sestava, zahteve in merila skladnosti za posebne cemente z zelo nizko toploto hidratacije 
* SIST EN 13454-1: 2004 Veziva, sestavljena veziva in industrijsko pripravljene mešanice za estrihe na osnovi kalcijevega sulfata – 1. del. Definicije in zahteve 
* SIST EN 14016-1: 2004 Veziva za magnezitne estrihe – Kaustični magnezit in magnezijev klorid –1. del. Definicije in zahteve 
* SIST EN 13108-6: 2006 Bitumenske zmesi – Specifikacije materialov – 6. del: Liti asfalt SIST EN 3673-1:2000 Polimerni materiali – Epoksidne smole 
* SIST EN 12620: 2002 Agregati za beton 
* SIST EN 934-2: 2002 Kemijski dodatki za beton, malto in injekcijsko maso – 2. del: Kemijski dodatki za beton – Definicije, zahteve, skladnost, označevanje in obeleževanje.
Cementni estrihi so lahko ojačeni tudi z jeklenimi vlakni. Ta morajo ustrezati standardu SIST EN 14889- 1 :2006 Vlakna za beton – 1. del: Jeklena vlakna – Definicije, specifikacije in skladnost.
Druga vrsta ojačitev so polimerna vlakna. Ta morajo ustrezati standardu SIST EN 14889-2:2006 Vlakna za beton – 2. del: Polimerna vlakna – Definicije, specifikacije in skladnost. 
</t>
    </r>
    <r>
      <rPr>
        <u/>
        <sz val="10"/>
        <rFont val="Arial Narrow"/>
        <family val="2"/>
        <charset val="238"/>
      </rPr>
      <t>Lastnosti gotovih estrihov:</t>
    </r>
    <r>
      <rPr>
        <sz val="10"/>
        <rFont val="Arial Narrow"/>
        <family val="2"/>
        <charset val="238"/>
      </rPr>
      <t xml:space="preserve">
Estrihi morajo biti skladni s standardom SIST EN 13813:2004 Estrihi – Materiali za estrihe – Lastnosti in zahteve.
Način obrčauna popisnih postavk:
* po neto tlorisni površini tlaka (vse odprtine, preboji ipd., večji od 0,10 m2 se odbijajo),
* dodatki za razne oteževalne okoliščine (razčlenjenost, prostori pod 5 m2, ipd) se upoštevajo v enotnih cenah in se ne obračunajo v količinah, razen če je v opisu postavke drugače navedeno,
* izdelava vseh vrst dilatacij se upošteva v enotnih cenah in se ne obračunajo v ločeno ali v dodatkih na količine, razen če je v opisu postavke drugače navedeno.</t>
    </r>
  </si>
  <si>
    <r>
      <rPr>
        <u/>
        <sz val="10"/>
        <rFont val="Arial Narrow"/>
        <family val="2"/>
        <charset val="238"/>
      </rPr>
      <t>Tehnični pogoji za zagotavljanje kakovosti pri izvedbi</t>
    </r>
    <r>
      <rPr>
        <sz val="10"/>
        <rFont val="Arial Narrow"/>
        <family val="2"/>
        <charset val="238"/>
      </rPr>
      <t xml:space="preserve">
Zahtevane / priporočljive vrednosti:
Zahtevane mehanske lastnosti estrihov so navedene v projektu, kjer morajo biti navedeni trdnostni razredi (tlačna trdnost z oznako C, upogibna z oznako F). Za cementne estrihe se priporoča minimalna tlačna trdnost 20,0 MPa (določena na prizmah dimenzij 4 x 4 x 16 cm oziroma valjih) – oznaka C20 oziroma upogibna 4,0 MPa – oznaka F4. Priporočljive vrednosti debelin za cementne estrihe. </t>
    </r>
  </si>
  <si>
    <r>
      <rPr>
        <u/>
        <sz val="10"/>
        <rFont val="Arial Narrow"/>
        <family val="2"/>
        <charset val="238"/>
      </rPr>
      <t>Prisilno sušenje:</t>
    </r>
    <r>
      <rPr>
        <sz val="10"/>
        <rFont val="Arial Narrow"/>
        <family val="2"/>
        <charset val="238"/>
      </rPr>
      <t xml:space="preserve">
Izvajalci se pogosto srečujejo z zahtevo, da zaradi različnih vzrokov za normalne postopke sušenja zmanjka časa. V tem primeru uporabljajo metodo prisilnega sušenja. Z različnimi grelnimi telesi in ventilatorji se ob zvišanju temperature okoliškega zraka doseže izhlapevanje vode iz estriha, nato pa se ta odvečna vlaga odstrani iz prostora. Pri tem se moramo zavedati, da bo vlaga izhlapela predvsem iz površinske plasti, v notranjosti estzriha pa bo ostala. Zato je treba predvsem tam, kjer je predvidena vgradnja lesenih talnih oblog, po sušenju izmeriti vlago v spodnjih plasteh estriha (najbolje z odvzemom vzorcev in sušenjem), saj samo površinske meritve ne zadostujejo. 
V zadnjem času nekateri izvajalci uporabljajo premaze, ki ločijo vlažne estrihe od končne talne obloge, vendar je njihova uporaba omejena, saj ob tem zelo upočasnijo izhlapevanje vlage, ki ostane v estrihu. Zato uporabe premazov zaradi negativnih praktičnih izkušenj ne priporočamo. Včasih se polaganje končnih oblog (keramičnih ploščic in kamna) izvaja ob višji vlagi, kot je priporočeno, saj prevladuje splošno mnenje, da ti materiali na pojave poškodb niso tako občutljivi. Vendar lahko ob prehitri izvedbi oblog pride do izbočenja estriha in preloma. Če se namreč spodnji del zaradi neustreznega izsuševanja nenadzorovano krči, se estrih dvigne, obloga pa se lahko prelomi. 
Drugi problem so nizke temperature (okoli ledišča): izvajalci včasih mešanici dodajajo antifrize, vendar se njihova uporaba zaradi slabih izkušenj ne priporoča. Navedeno problematiko je deloma možno reševati z uporabo specialnih cementnih veziv. </t>
    </r>
  </si>
  <si>
    <r>
      <rPr>
        <u/>
        <sz val="10"/>
        <rFont val="Arial Narrow"/>
        <family val="2"/>
        <charset val="238"/>
      </rPr>
      <t>Hranjenje materialov in proizvodov:</t>
    </r>
    <r>
      <rPr>
        <sz val="10"/>
        <rFont val="Arial Narrow"/>
        <family val="2"/>
        <charset val="238"/>
      </rPr>
      <t xml:space="preserve">
Proizvodi, zlasti lesene obloge, morajo biti hranjeni pod pogoji, ki jih priporočajo proizvajalci, da obdržijo svoje lastnosti. Lesene obloge morajo biti pred dostavo v prostore, kjer bodo položene, hranjene v suhih prostorih v zaprtih zavitkih. 
Lepila naj bodo prav tako hranjena skladno s priporočili proizvajalcev. Če pa teh ni, naj temperatura pri hranjenju ne bo nižja kot 15 °C.
VGRADNJA ELEMENTOV/PROIZVODOV
Vgradnja estrihov
Pred vgradnjo estrihov je treba preveriti, ali so hidroizolacijski sloji, ki preprečujejo dvigovanje kapilarne vlage iz podložne konstrukcije/terena, pravilno vgrajeni (zadostni preklopi, dvignjenost ob stenah, projektirani nakloni) in nepoškodovani, drugače jih je treba popraviti/dodati. 
Zaradi nevarnosti nastanka razpok moramo estrihe izvajati s prekinitvami (dilatacijami). Tako sme znašati površina nearmiranega estriha brez dilatacije največ 25 do 35 m2, površina armiranega estriha pa do 100 m2. Razlikujemo prostorske, vrezane (navidezne) in delovne dilatacije. 
Prostorske dilatacije ločujejo posamezne plošče estriha, tako da se te lahko pomikajo v vodoravni in navpični smeri. Način izvedbe in njihov položaj morata biti določena v projektu. Prostorske dilatacije so lahko konstrukcijske (na prekinitvah nosilne konstrukcije) ali ločilne (recimo ob odprtinah za vrata). Ne smejo se izdelovati na mestih, kjer mora biti talna obloga neprekinjena. Robovi prostorskih dilatacij morajo biti zaobljeni in gladki. Rege se zatesnjujejo od zgoraj – spodnji del navadno s stisljivim materialom (stiropor, penjeni polietilen, neopren), zgornji pa s trajno elastičnim kitom. 
Vrezane (navidezne, kontrakcijske) dilatacije preprečujejo nepravilne oziroma nekontrolirane tehnološke razpoke, izvedene pa morajo biti, če je tlorisna velikost prostora večja od 25 m2 ali če je dolžina hodnika prostora z razmerjem stranic, večjim od 1 : 1,5 daljša od 4 m. Talna obloga lahko poteka čez vrezano dilatacijo neprekinjeno. To dilatacijo je izvajalec dolžan izvesti po lastni presoji, čeprav ni označena v projektni dokumentaciji. 
Če so vrezane dilatacije močneje obremenjene, se izvedejo z armaturo (recimo ø5 do ø6 mm na razdalji 30 do 40 cm, dolžina 30 cm). Na eni strani armatura ne sme biti sprijeta z estrihom. Delovne rege se izvedejo ob prekinitvi dela, po možnosti na mestih prostorskih dilatacij. </t>
    </r>
  </si>
  <si>
    <t>Izdelani estrih je treba negovati, da se zaščiti pred izsuševanjem (mokra nega je potrebna vsaj prvih 7 dni). Temperatura pri izdelavi mora biti vsaj 3 dni večja od 5 °C. Strjevanje estriha traja najmanj 3 tedne, pri ogrevanem estrihu pa je čas strjevanja najmanj 28 dni. Cementni estrih mora biti do 3 dni nepohoden in do 7 dni neobremenjen. 
Materiali morajo imeti deklarirane lastnosti, skladne s predvidenimi v projektu. Njihove lastnosti morajo biti razvidne bodisi iz deklaracije bodisi iz tehnične dokumentacije, na katero se sklicuje izjava o skladnosti. Pri vgradnji materialov je treba dosledno upoštevati proizvajalčeva navodila. 
Gladkost površine: mora biti takšna, da ni opaznih sledov glajenja oz. morebitna poraba izravnalne mase ne sme biti večja kot 0,60 kg/m2</t>
  </si>
  <si>
    <t xml:space="preserve">KAKOVOST IZVEDBE:
Za doseganje kakovostne izvedbe je treba dosledno upoštevati navodila proizvajalcev gradbenih proizvodov za vgradnjo, ki so jih ti predpisali v pripadajočih tehničnih specifikacijah, zlasti pa pogoje pri vgradnji iz navedenih dokumentov
Merila za ravnost estriha in gotovih podov smo do sedaj upoštevali po tujih standardih – običajno po DIN 18202: 1997 (Toleranzen im Hochbau), tabela 3. Tabela: Zahtevane tolerance za ravnost (v mm) po DIN 18202 
</t>
  </si>
  <si>
    <t xml:space="preserve">Širine reg, ki jih mora polagalec pustiti pri nepomičnih delih stavbe.
Te znašajo pri večslojnem parketu 10 mm, pri masivnem oblogah iz trdega lesa pa 12 mm.
Kontrola vlage estrihov (podlage); Dopustne vrednosti 
Dovoljeni odstotki preostale vlage v estrihu po DIN 18353 so navedeni v tabeli: </t>
  </si>
  <si>
    <r>
      <rPr>
        <u/>
        <sz val="10"/>
        <color rgb="FF000000"/>
        <rFont val="Arial Narrow"/>
        <family val="2"/>
        <charset val="238"/>
      </rPr>
      <t>NAVODILA ZA IZDELAVO TEHNOLOŠKEGA ELABORATA</t>
    </r>
    <r>
      <rPr>
        <sz val="10"/>
        <color rgb="FF000000"/>
        <rFont val="Arial Narrow"/>
        <family val="2"/>
        <charset val="238"/>
      </rPr>
      <t xml:space="preserve">
Pred začetkom izvajanja posamezne vrste del mora izvajalec del pripraviti tehnološki elaborat (TE) in ga dati nadzornemu inženirju v potrditev. Nadzorni inženir je lahko posameznik ali institucija, ki opravlja naloge nadzora v imenu investitorja. 
TE dopolni projekt za izvedbo s konkretnimi podatki o uporabljenih materialih in polizdelkih, predvsem o njihovem izvoru in kakovosti, s podrobnejšim opisom tehnologije izvajanja del in planom zagotavljanja kakovosti. 
Tehnološka mapa vključuje: 
• navodila za vgradnjo proizvodov, 
• navodila za rokovanje in vzdrževanje proizvodov,
• izjave o lastnostih vseh proizvodov po ZGPro-1. 
Ta priročnik opredeljuje minimalne zahteve za vsebino TE in postopke potrjevanja. 
TE mora imeti ta poglavja: 
• splošne informacije o izvajalcu in konstrukcijskih značilnosti objekta,
• opis posameznih faz del,
• terminski plan izvajanja del. 
TE je možno dopolnjevati skladno z napredovanjem del. Splošne informacije je možno dati le enkrat, druge dele elaborata pa za vsak sklop del posebej. 
TE mora obravnavati te sklope del: 
• kontrolo pripravljene podlage za izvajanje tlakarskih del,
• način izdelave estrihov (iz pripravljenih suhih mešanic, izdelanih na objektu, suhomontažni ... ), 
• kontrolo ravnosti in načine sušenja izdelanih estrihov (če je predvideno dodatno sušenje), - hranjenje lesenih talnih oblog v predvidenih razmerah,
• polaganje talnih oblog, 
• dodatna obdelava talnih oblog, če je ta predvidena (recimo brušenje, lakiranje ... ), 
• kontrolo izvedene talne obloge, 
• druga dela, ki niso zajeta, so pa nujna.
Izvajalec del mora nadzornemu inženirju in projektantu gradbenih konstrukcij predložiti TE najmanj 15 dni pred začetkom izvajanja posamezne faze del, opredeljene v tehnološkem elaboratu. 
Nadzorni inženir ali statik morata najpozneje v roku 8 dni tehnološki elaborat pisno potrditi oziroma zaradi neustreznosti zavrniti. 
Pri pripravi plana zagotavljanja kakovosti mora izvajalec upoštevati veljavne predpise in standarde. Ukrepi zagotavljanja kakovosti morajo biti prilagojeni terminskemu planu in morebitnim neugodnim vremenskim razmeram za izvajanje del (mraz, visoka vlaga ... ).
</t>
    </r>
  </si>
  <si>
    <t xml:space="preserve">Večplastno izvedbo izolacijskih slojev (n.pr. toplotne izolacije in udarno zvočne izolacije) je izvesti s križnim polaganjem in s prekritimi stiki in se z ozirom na vsak sloj obračuna posebej. Odpadki plošč od krojenja se ne smejo polagati.
Skupna stisljivost dvo ali večslojne toplotne in vzočne izolacije pred udarnim zvokom ob s PZI predvideni obremenitvi pod plavajočim estrihom ne sme znašati več kot 5 mm.
Parna zapora: Kot parno zaporo je razumeti sloj materiala, katerega preklopi so zalepljeni ali zvarjeni in katerega difuzijski ekvivalent Sd znaša vsaj 10,0 m. Nezaleplen ali nezavarjen sloj se ne smatra kot parna zapora. </t>
  </si>
  <si>
    <t xml:space="preserve">Glede na način vgradnje (povezavo s spodnjo konstrukcijo): 
o estrihe brez ločilnega sloja (vezne estrihe), 
o estrihe na ločilnem sloju (recimo hidroizolaciji),
o plavajoče estrihe na ločilnem elastičnem sloju. Glede na konstrukcijsko zasnovo: 
    • enoplastni estrih,
    • večplastni estrih.
Pred pričetkom je izvajalec dolžan izdelati projekt estrihov pred izvedbo estrihov. Prikazati mora karakteristike materiala (projektirana tlačna in natezna trdnost), tehnologija izvedbe, shema dilatacij in opisan način zagotavljanja kvalitete vgrajevanja in negovanae do dosežene dokončne predpisane kvalitete. Estrih mora biti izdelan točno po opisu in načrtu. Tlačna trdnost mora biti razreda C20 po SIST EN 13813. Natezno trdnost  estriha ter oprijemno vrednost zgornje površine (pull off) mora izvajalec prilagoditi načrtovani rabi (podatek poda izvajalec tlakarskih del), izolativnost pred udarnim zvokom pa mora zadoščati zahtevam iz »elaborata gradbene akustike« oz. veljavnim predpisom. Za preprečitev pokanja estriha mora izvajalec izvesti tudi potrebne dilatacije (konstruktivne, zarezne, delovne in ob prodorih instalacij). Estrih ne sme imeti razpok ali madežev, zlasti ne mastnih. Pri izdelavi je nujno paziti na predpisane debeline in kote zgornje površine estriha, da bo po končanem polaganju finalnega tlaka dosežena predpisana višinska kota prostora.
Enotne cene morajo vsebovati:
* vse iz splošnih določil za vse vrste del,
* po celotni površini prostora mora biti pod novim estrihom vgrajen sloj za izboljšanje izolacije pred udarnim zvokom,
* ne glede na namembnost, velikost in lokacijo prostora, mora biti ob obodnih stenah in predorih nameščen ločitven trak (iz materiala, ki duši prenos udarnega zvoka) debeline do 1 cm in to skozi vse sloje podlage,
</t>
  </si>
  <si>
    <t>* izdelava vseh vrst dilatacij,
* opažanje robov estrihov in izravnalnih slojev ali pa višinskih razlik med njimi,
* pripravo finalno izravnane in zaglajene površine; 
* morebitno potrebno dodatno ojačitev estrihov za preprečitev nastanka razpok,
* negovanje estriha z zagotavljanjem primerne vlažnosti, zaščite pred izsuševanjem in soncem; 
* rezanje izolacijskih plošč ali rol po geometriji prostora, izrezi ali dolbenje zaradi instalacij, lokalno brušenje površine zaradi prilagajanja podlagi ipd.,
* izvedbo protokola ogrevanja in ohlajanja, pregled estrihov po protokolu ogrevanja in krpanje – šivanje razpok,
* vse stroške sanacije nekontroliranih razpok v estrihih,
* po potrebi lokalno uporabo (nad instalacijami) materialov z izboljšanimi lastnostmi glede zaščite pred udarnim zvokom.</t>
  </si>
  <si>
    <r>
      <rPr>
        <u/>
        <sz val="10"/>
        <rFont val="Arial Narrow"/>
        <family val="2"/>
        <charset val="238"/>
      </rPr>
      <t xml:space="preserve">NAČIN IN POGOJI IZVEDBE
Vodenje del na gradbišču:
</t>
    </r>
    <r>
      <rPr>
        <sz val="10"/>
        <rFont val="Arial Narrow"/>
        <family val="2"/>
        <charset val="238"/>
      </rPr>
      <t xml:space="preserve">* dostopnost projektov (DGD, PZI); 
* izvajanje ustreznega nadzora nad deli – to naj bi zagotovilo izvedbo, skladno z zahtevami projektne dokumentacije; 
* vodenje gradbišča, ki zagotavlja organizacijo del ter pravilno in varno uporabo opreme in mehanizacije, uporabo materialov ustrezne kakovosti, izvedbo glede na zahteve projektne dokumentacije in varno uporabo objekta do predaje naročniku oziroma uporabniku; 
* dostopnost certifikatov oziroma izjav o lastnostih proizvodov; 
* dostava navodil za vgradnjo s specificiranimi pogoji (recimo ravnost in vlaga podlage). 
</t>
    </r>
  </si>
  <si>
    <t xml:space="preserve">Terminski plan - planiranje v normalnih razmerah:
Pri planiranju izvedbe del je treba upoštevati ta načela: 
* pri izdelavi estrihov je treba računati, da za sušenje potrebujemo določen čas, odvisen od predvidene debeline estriha in tudi klimatskih razmer. Sušenje je odvisno predvsem od relativne vlage in temperature prostora, tako da se lahko v neugodnih razmerah (pozna jesen, zima, zgodnja pomlad) sušenje popolnoma ustavi. Meritve na gradbiščih ob temperaturi + 13°C (to je včasih v danih razmerah skoraj nemogoče doseči) in 80 % relativni vlažnosti so pokazale, da je po 35 dneh preostanek vlage v estrihih še vedno okoli 4 %, pri temperaturi + 22 °C in 50 % relativni vlažnosti pa okoli 3 %; 
* pri tem je treba upoštevati, da se po izdelavi estrihov navadno v objektu izvajajo dela, ki vnašajo dodatno vlago v prostore, tako da je bistveno zniževanje vlage na gradbišču praktično nemogoče. Izvajalci si pomagajo z ogrevanjem objekta in prisilnim razvlaževanjem, to pa navadno v obdobju ekstremno nizkih temperatur nima posebnega vpliva. Možno je uporabiti tudi hitrosušeče se estrihe ali pa dodati proizvod, ki cementnim estrihom onemogoča naknadno vpijanje prostorske vlage; 
* če se načrtuje izvedba del v mesecih z navadno veliko relativno vlago, naj se pri terminskem planu predvidi nekaj dni za rezervo. Kot priporočilo vzamemo podatek, da traja pri stalni temperaturi 20 °C in relativni vlagi zraka 60 % sušenje estriha debeline 5 cm do vlažnosti 3 % najmanj 40 dni, estriha debeline 7,5 cm pa 70 dni (odvisno seveda od deleža vode v estrihu); 
* pri polaganju talnih oblog je treba upoštevati, da morajo imeti podlage primerno vsebnost vlage (za lesene talne obloge priporočljiva 2 % vlažnost podlage); 
* da bi se izognili odzivu lesa na vlago, naj se leseni elementi vgrajujejo z vsebnostjo vlage, ki bo čimbolj podobna ravnotežni vlagi lesa pri predvideni relativni vlažnosti prostorov. Zato naj se predvsem lesene talne obloge hranijo v prostorih, kjer bodo položene, vsaj 10 dni – pri tem moramo doseči, da se bo vlaga lesa uravnotežila. </t>
  </si>
  <si>
    <t>V popisu del navedeni proizvodi ali storitve določenega gospodarskega subjekta ali blagovne znamke so izjemoma dovoljene, če ni mogoče dovolj natančno in razumljivo opisati predmeta naročila. Pri vseh takšnih navedba je razumeti, da ponudnik lahko ponudi produkt ali storitev drugega proizvajalca, ki je v popisu navedenemu vsaj enakovreden.
V kolikor v poziciji ni navedeno drugače, veljajo kot kriteriji enakovrednosti kot za primer navedenim proizvodom ali storitvam določenega gospodarskega subjekta ali blagovne znamke vse tehnične specifikacije navedenega za posamezne elemente ali pa za sistem, navedene v tehničnih podlogah proizvajalca, katerega posamezni elementi ali pa za sistem je naveden kot primer načina izvedbe in doseganja zahtevane kakovosti.</t>
  </si>
  <si>
    <r>
      <rPr>
        <u/>
        <sz val="10"/>
        <rFont val="Arial Narrow"/>
        <family val="2"/>
        <charset val="238"/>
      </rPr>
      <t>Če ni v posameznih postavkah določeno drugače, je v cenah po e.m. zajeti:</t>
    </r>
    <r>
      <rPr>
        <sz val="10"/>
        <rFont val="Arial Narrow"/>
        <family val="2"/>
        <charset val="238"/>
      </rPr>
      <t xml:space="preserve">
* vse iz splošnih določil za vse vrste del,
* pregled površin in izmere,
* dobavo in materiala z vsemi transporti in manipulativnimi stroški: keramične ploščice, material za malte, lepilo za keramiko, masa za stičenje; 
* prevoz izdelkov na objekt, z nakladanjem, razkladanjem, skladiščenjem in prenosi do mesta vgraditve; 
* tesnjenje stikov med vertikalnimi in horizontalnimi površinami, dilatacij, vogalov ter stikov ploščice z ostalimi elementi s trajnoelastičnim visoko kvalitetnim kitom,
* stenske obrobe pri oblaganju tlakov
* razne PVC vogalne in zaključne letve po izboru naročnika, kadar niso izrecno specificirane v popisih del,
* izvedbo zaključnih kovinskih zaokroženih profilov na nizkonstenskih obrobah ali nad pasom stenske keramike, 
* vse potrebne obdelave ploščic kot je rezanje ploščic na potrebno dimenzijo, obdelave ob prebojih in podobno, razne oteževalne okoliščine in dodatki se upoštevajo v enotnih cenah in se ne obračunajo v količinah, razen če je v opisu postavke drugače navedeno,
* polaganje po polagalnih načrtih, kjer so izdelani, 
* izvajalec mora zagotoviti dodatne keramične ploščice vseh vrst za morebitno menjavo v času uporabe objekta (3% položene površine).
V ceni enote je obvezno zajeti izdelavo vseh potrebnih detajlov in dopolnilnih del, ki so potrebna za dokončanje posameznih del, tudi če potrebni detajli in zaključki niso podrobno navedeni in opisani v popisu del in so ta dopolnila nujna za pravilno funkcioniranje posameznih sistemov in elementov objekta.
Oblaganje sten z lepljenjem na suhomontažne stene ali betonske površine. Mavčno kartonske plošče je predhodno premazati z vezivnim premazom, kar je vkalkulirati v c.e.m. polaganja stenske keramike. </t>
    </r>
  </si>
  <si>
    <r>
      <rPr>
        <u/>
        <sz val="10"/>
        <rFont val="Arial Narrow"/>
        <family val="2"/>
        <charset val="238"/>
      </rPr>
      <t>Zahteve glede zdrsnosti ploščic:</t>
    </r>
    <r>
      <rPr>
        <sz val="10"/>
        <rFont val="Arial Narrow"/>
        <family val="2"/>
        <charset val="238"/>
      </rPr>
      <t xml:space="preserve">
Vse talne ploščice morajo biti izdelane za namen uporabe na talnih površinah. Zahteve glede zdrsnosti za različne prostore v stanovanju (klasifikacija po DIN 51130):
* tla kopalnic: najmanj R9,
* stene kopalnic: ni zahteve
* tla v predsobah in notranjih hodnikih: najmanj R9,
* na stopnicah znotraj: najmanj R10,
* tla v ložah: najmanj R10,
* tla na balkonih in vseh ostalih zunanjih površinah: najmanj R11.
</t>
    </r>
    <r>
      <rPr>
        <u/>
        <sz val="10"/>
        <rFont val="Arial Narrow"/>
        <family val="2"/>
        <charset val="238"/>
      </rPr>
      <t>Zahteve glede drugih lastnosti ploščic:</t>
    </r>
    <r>
      <rPr>
        <sz val="10"/>
        <rFont val="Arial Narrow"/>
        <family val="2"/>
        <charset val="238"/>
      </rPr>
      <t xml:space="preserve">
Dobavljene in vgrajene so lahko samo talne in stenske ploščice 1. kakovostnega razreda, kot ga določa SIST EN 14411 (Odpornost talnih ploščic proti obrabi).
</t>
    </r>
    <r>
      <rPr>
        <u/>
        <sz val="10"/>
        <rFont val="Arial Narrow"/>
        <family val="2"/>
        <charset val="238"/>
      </rPr>
      <t>Posebne zahteve glede toleranc pri vgradnji ploščic:</t>
    </r>
    <r>
      <rPr>
        <sz val="10"/>
        <rFont val="Arial Narrow"/>
        <family val="2"/>
        <charset val="238"/>
      </rPr>
      <t xml:space="preserve">
• Pri polaganju ploščic s tankoslojnim lepljenjem je treba upoštevati, da bo končna oblika keramične obloge imela obris podlage. Ravnost podlage naj se preveri z ravnilom. Odstopanja od ravnosti na dolžini 2 m naj ne bodo večja od ± 3 mm
• v vsem ostalem se upoštevajo določila in zahtev SIST-TP CEN/TR 13548.</t>
    </r>
  </si>
  <si>
    <r>
      <rPr>
        <u/>
        <sz val="10"/>
        <rFont val="Arial Narrow"/>
        <family val="2"/>
        <charset val="238"/>
      </rPr>
      <t>Druge posebne zahteve naročnika:</t>
    </r>
    <r>
      <rPr>
        <sz val="10"/>
        <rFont val="Arial Narrow"/>
        <family val="2"/>
        <charset val="238"/>
      </rPr>
      <t xml:space="preserve">
* naročnik ne dovoli oblaganja sten s keramičnimi ploščicami do stropa – obloga s ploščicami se mora končati vsaj 2 cm nižje od ravnine stropa,
* vogalni stiki med dvema vertikalnima obloženima površinama in stiki med tlakom in stensko oblogo ter z vratnimi podboji morajo biti zapolnjeni s trajnoelastično tesnilno maso v barvi fugirne mase,
* pred polaganjem izvajalec skupaj z nadzorom in projektantom določi izhodiščne točke in smeri za polaganje in uskladi rastre polaganja,
* pred polaganjem talne keramike v lepilno malto v sanitarijah kjer je izvedena hidroizolacija s polimer-cementno maso je preveriti stanje omenjene hidroizolacije, pri polaganju pa dela izvajati tako, da se le-ta ne poškoduje,
* preboji za instalacije na oblogah iz ploščic morajo biti izvedeni tako, da jih v celoti prekrijejo rozete, okvirji, pokrovi ipd., 
* vse istovrstne ploščice, položene v enem prostoru, morajo biti iz iste proizvodne šarže – barvna odstopanja med ploščicami v istem prostoru niso dovoljena.
</t>
    </r>
    <r>
      <rPr>
        <u/>
        <sz val="10"/>
        <rFont val="Arial Narrow"/>
        <family val="2"/>
        <charset val="238"/>
      </rPr>
      <t>Posebna opozorila (pogoste napake pri izvedbi):</t>
    </r>
    <r>
      <rPr>
        <sz val="10"/>
        <rFont val="Arial Narrow"/>
        <family val="2"/>
        <charset val="238"/>
      </rPr>
      <t xml:space="preserve">
* dilatacije in delovni stiki v podlagi: točno na istem mestu mora biti v oblogi iz keramični ploščic izvedena dilatacijska rega in zatesnjena s trajnoelastičnim kitom v barvi fugirne mase,
* oblaganje na mavčnokartonske obložne stenske plošče, na lesne (OSB ipd.) plošče: uporabi se lahko samo namenska vezna sredstva glede na dejanski tip podlage,
* izvedba del na balkonih in ložah: ves uporabljen material (ploščice, lepilo, fugirna masa, tesnilne mase idr.) mora biti s strani proizvajalcev deklariran kot primeren za zunanjo uporabo, t.j. odporen na zmrzal.
Vsi proizvodi morajo biti izdelani iz kvalitetnega materiala in skladno z veljavnimi tehnicnim predpisi in harmoniziranimi standardi, predvsem pa:
* SIST-TP CEN/TR 13548: splošna pravila za oblikovanje in vgradnjo keramičnih ploščic,
* SIST EN 14411: keramične ploščice,
* SIST EN 12004: lepila in malte za ploščice,
* SIST EN 13888: fugirne mase za ploščice.</t>
    </r>
  </si>
  <si>
    <r>
      <rPr>
        <u/>
        <sz val="10"/>
        <rFont val="Arial Narrow"/>
        <family val="2"/>
        <charset val="238"/>
      </rPr>
      <t xml:space="preserve">Tehnični pogoji za zagotavljanje kakovosti pri izvedbi
PRIPRAVA ZGRADBE
</t>
    </r>
    <r>
      <rPr>
        <sz val="10"/>
        <rFont val="Arial Narrow"/>
        <family val="2"/>
        <charset val="238"/>
      </rPr>
      <t xml:space="preserve">Pred vgradnjo keramičnih ploščic mora biti podlaga pripravljena skladno s projektno dokumentacijo. Pred polaganjem je treba ugotoviti predvsem: obstoj razpok, ravnost, površinsko trdnost, hrapavost, vpojnost. Postopki preiskav so: pregled, trkanje, preskušanje z letvico, praskanje z ostro konico.
</t>
    </r>
    <r>
      <rPr>
        <u/>
        <sz val="10"/>
        <rFont val="Arial Narrow"/>
        <family val="2"/>
        <charset val="238"/>
      </rPr>
      <t>Prevzem proizvodov</t>
    </r>
    <r>
      <rPr>
        <sz val="10"/>
        <rFont val="Arial Narrow"/>
        <family val="2"/>
        <charset val="238"/>
      </rPr>
      <t xml:space="preserve">
Pri prevzemu proizvodov je treba od dobavitelja zahtevati izjavo o skladnosti po ZGPro-1, in če je osnova za izjavo slovensko tehnično soglasje (STS) ali evropsko tehnično soglasje (ETA), tudi njegovo kopijo. Preveriti je treba, ali so iz izjave o skladnosti, spremne dokumentacije ali oznake CE razvidne relevantne (s projektom zahtevane) lastnosti proizvodov.
</t>
    </r>
    <r>
      <rPr>
        <u/>
        <sz val="10"/>
        <rFont val="Arial Narrow"/>
        <family val="2"/>
        <charset val="238"/>
      </rPr>
      <t xml:space="preserve">Hranjenje proizvodov do vgradnje:
</t>
    </r>
    <r>
      <rPr>
        <sz val="10"/>
        <rFont val="Arial Narrow"/>
        <family val="2"/>
        <charset val="238"/>
      </rPr>
      <t xml:space="preserve">Proizvode na gradbišču hranimo skladno z navodili proizvajalca v pokritem prostoru (zaščitene pred dežjem, soncem, mrazom, snegom).
</t>
    </r>
    <r>
      <rPr>
        <u/>
        <sz val="10"/>
        <rFont val="Arial Narrow"/>
        <family val="2"/>
        <charset val="238"/>
      </rPr>
      <t>Preverjanje okoljskih pogojev</t>
    </r>
    <r>
      <rPr>
        <sz val="10"/>
        <rFont val="Arial Narrow"/>
        <family val="2"/>
        <charset val="238"/>
      </rPr>
      <t xml:space="preserve">
Vgrajevanje mora potekati v primernih vremenskih razmerah, predvsem je pomembno upoštevati navodila proizvajalcev lepil in fugirnih mas.
</t>
    </r>
    <r>
      <rPr>
        <u/>
        <sz val="10"/>
        <rFont val="Arial Narrow"/>
        <family val="2"/>
        <charset val="238"/>
      </rPr>
      <t>PRAVILA ZA IZVEDBO; NAČIN IN POGOJI IZVEDBE ter KAKOVOST
Vrsta podlage</t>
    </r>
    <r>
      <rPr>
        <sz val="10"/>
        <rFont val="Arial Narrow"/>
        <family val="2"/>
        <charset val="238"/>
      </rPr>
      <t xml:space="preserve">
Pred vgrajevanjem keramične obloge je treba preveriti vrsto in kakovost podlage, na katero bo obloga položena. Podlaga je površina, ki se uporablja kot osnova, na katero se neposredno polagajo ploščice. 
Podlago ocenimo kot »stabilno«, ko gre za gradbeni element, ki se le malo spremeni ob učinku zunanjih dejavnikov (temperature, vlage, zunanje sile). Take podlage so zidaki in beton. Kot »nestabilno« ocenimo tako podlago, ki se ob naštetih zunanjih vplivih znatno spremeni. Primer take podlage je sveži beton, ki se znatno krči v prvih tednih sušenja ali lesene obloge, ki se znatno spremenijo (nabreknejo) zaradi vpliva vlage. 
Običajna podlaga keramičnih oblog je zaglajen cementni estrih pri polaganju na tleh in na terasah ter zaglajen omet pri polaganju na stenah. Estrih naj bo položen na osnovo tako, da dobimo za keramično oblogo predpisano raven. 
</t>
    </r>
  </si>
  <si>
    <r>
      <t xml:space="preserve">Kadar podlaga ni primerna za direktno lepljenje ploščic, jo je treba pripraviti. 
Priprava podlage lahko vključuje nanos različnih materialov, ko so: 
* zravnalne mase in izravnalni sloji, ki se uporabljajo tam, kjer je treba doseči za tankoslojno lepljenje primerno raven; pomembno je, da imajo uporabljeni materiali dober sprijem s površino, na katero so naneseni. Največja in najmanjša debelina sloja izravnalne mase mora ustrezati navodilom, ki jih da za material proizvajalec; 
* polimerna disperzija ali raztopina (imenovana tudi »prednamaz«), ki se uporablja za izboljšanje oprijema lepila na preveč ali na premalo vpojnih podlagah; nanašamo jo pred uporabo lepila v skladu z navodili; 
- vodoneprepustni materiali, ki se uporabljajo kot alternativna zatesnitev in se nanašajo na površino s čopičem ali z gladilko tako, da dobimo zvezen za vodo neprepusten sloj. 
</t>
    </r>
    <r>
      <rPr>
        <u/>
        <sz val="10"/>
        <rFont val="Arial Narrow"/>
        <family val="2"/>
        <charset val="238"/>
      </rPr>
      <t>Kakovost podlage</t>
    </r>
    <r>
      <rPr>
        <sz val="10"/>
        <rFont val="Arial Narrow"/>
        <family val="2"/>
        <charset val="238"/>
      </rPr>
      <t xml:space="preserve">
Trdnost podlage: Poleg splošne zahteve, da mora imeti podlaga primerno trdnost, je treba upoštevati, da oprijem lepila močno poslabšajo delci, ki niso trdno vezani na podlago. S podlage je treba odstraniti vse slabo sprijete premaze, slabo sprijete plasti ometov, izravnalnih mas in podobnih materialov. 
Izcvetanje: Soli, ki kristalizirajo na podlagi, kažejo na to, da podlaga ni ustrezne kakovosti. Izcvetanje je posledica kristalizacije raztopljenih soli, ki se prenašajo s kapilarno vlago. 
Poroznost: Podlaga mora imeti enakomerno sposobnost absorbcije vode oziroma naj bo enakomerno vpojna. 
Hrapavost : Hrapavost podlage naj bo enakomerna in zadostna. Zalikane površine niso primerne. Pri zelo gladkih površinah (denimo stara nevpojna glazirana keramika) moramo oblogo nahrapaviti. 
Razpoke: Razpoke v podlagi so posledica napetosti zaradi skrčkov ali raztezkov materialov. Treba jih je sanirati. 
Vsebnost vlage: Podlaga mora biti na pogled suha, brez vidne vode, vlage ali kondenza na površini. Prav tako ne sme biti zmrznjena. 
Čistost: Podlaga mora biti očiščena vseh snovi, ki bi slabšale oprijem. Take snovi so tudi sledovi olj in maščob.</t>
    </r>
  </si>
  <si>
    <r>
      <rPr>
        <u/>
        <sz val="10"/>
        <rFont val="Arial Narrow"/>
        <family val="2"/>
        <charset val="238"/>
      </rPr>
      <t>Izvedba obloge</t>
    </r>
    <r>
      <rPr>
        <sz val="10"/>
        <rFont val="Arial Narrow"/>
        <family val="2"/>
        <charset val="238"/>
      </rPr>
      <t xml:space="preserve">
Tankoslojno lepljenje je primerno le tedaj, ko je površina, na katero polagamo ploščice ravna, suha, trdna ter brez prahu, olja, masti, polaganje keramičnih ploščic v cementno malto pa je primerno takrat, kadar zahteve glede ravnosti niso tako striktne kot pri tankoslojnem lepljenju. Širino fug je treba predvideti v fazi načrtovanja; polaganje brez fug (na stik) ni dovoljeno; širina fug je odvisna od velikosti in tipa ploščic; recimo rustikalne ploščice dovoljujejo večjo širino fug. Praviloma se izbere širina fug minimalno 1,5 mm. Pomembno je upoštevati tudi estetske vidike načrtovanja fug: denimo, da se fuge pri stenskih in talnih ploščicah ujemajo ali da je njihova razporeditev simetrična. 
Pri nanašanju lepil je treba upoštevati navodila proizvajalcev za pripravo lepila in ta načela: 
- enostransko nanašanje je primerno za notranje prostore in pomeni nanašanje lepila samo na podlago; 
- dvostransko nanašanje je zahtevano za polaganje keramične obloge zunaj in pomeni nanašanje lepila na podlago in na ploščico.
Pri nanosu lepila na podlago mora biti upoštevan čas, ko je lepilo odprto, kot ga poda proizvajalec. Fugiranje se izvede skladno z navodili proizvajalca. Pred začetkom fugiranja mora biti lepilo dovolj utrjeno, kasnejše izsuševanje vlage iz podlage bo namreč možno samo skozi fuge; upoštevati je treba navodila proizvajalca. Priporoča se, da sta lepilo in fugirna masa istega proizvajalca in da tvorita kompatibilni sistem. 
Izredno pomembno je, da se čiščenje fugirne mase opravi takoj, da se fugirna masa ne prilepi na površino ploščic. 
</t>
    </r>
  </si>
  <si>
    <r>
      <rPr>
        <u/>
        <sz val="10"/>
        <rFont val="Arial Narrow"/>
        <family val="2"/>
        <charset val="238"/>
      </rPr>
      <t>Izvedba dilatacijskih fug in stikovanje materialov</t>
    </r>
    <r>
      <rPr>
        <sz val="10"/>
        <rFont val="Arial Narrow"/>
        <family val="2"/>
        <charset val="238"/>
      </rPr>
      <t xml:space="preserve">
Pod vplivom temperaturnih sprememb in razlik v relativni vlažnosti se materiali krčijo in raztezajo. Posledica takega delovanja materialov v objektih so mehanske napetosti, ki med drugim lahko povzročijo pokanje keramičnih oblog. Temu se izognemo, če pri izdelavi talnih oblog načrtno izdelamo dilatacijske fuge (gradbene stike) in jih primerno zatesnimo. 
Dilatacijske fuge (gradbene stike) izvedemo: 
* vzdolž konstrukcijskih stikov; 
* na robovih, kjer keramična obloga meji na drug material; 
* na robovih med talnimi in navpičnimi oblogami; 
* pri vgrajevanju različnih montažnih elementov; 
* po vsej površini v ustrezno veliki mreži (glede na pričakovane obremenitve oziroma na dolžini 
3 do 5 m pri zunanjih oblogah in 6 do 10 m pri notranjih oblogah); 
* na mestih delovanja različnih sil zaradi termičnega raztezanja, posedanja ali vibracij. 
Širina dilatacijskih fug naj bo minimalno 5 mm; manjše širine so dopustne samo, kadar so računsko potrjene, vendar pa ne smejo biti manj kot 2 mm. 
Za dilatacijske fuge moramo izbrati ustrezno tesnilno maso. Pri izbiri moramo poleg lastnosti tesnilne mase upoštevati še vrsto in lastnosti stičnih materialov, velikost predvidene mehanske in temperaturne obremenitve na mestu fuge, agresivnost okolja, zahtevnost vgrajevanja in tudi estetske zahteve. 
</t>
    </r>
    <r>
      <rPr>
        <u/>
        <sz val="10"/>
        <rFont val="Arial Narrow"/>
        <family val="2"/>
        <charset val="238"/>
      </rPr>
      <t>Videz površine in tolerance mer</t>
    </r>
    <r>
      <rPr>
        <sz val="10"/>
        <rFont val="Arial Narrow"/>
        <family val="2"/>
        <charset val="238"/>
      </rPr>
      <t xml:space="preserve">
Položena keramična obloga se pregleduje pri osvetlitvi, ki ji bo obloga izpostavljena med uporabo. Ne sme biti opaznih defektov materialov ali bistvenih dimenzijskih odstopanj pri izvedbi. Fuge naj bodo enakomerne in poravnane, dimenzijska odstopanja pa:
# meritev se izvaja po ISO 7976-1 in velja, da je dovoljeno odstopanje pod 2 m dolgim ravnilom ± 3 mm.
</t>
    </r>
    <r>
      <rPr>
        <u/>
        <sz val="10"/>
        <rFont val="Arial Narrow"/>
        <family val="2"/>
        <charset val="238"/>
      </rPr>
      <t xml:space="preserve">IZDELAVA TEHNOLOŠKEGA ELABORATA IN PLANA
</t>
    </r>
    <r>
      <rPr>
        <sz val="10"/>
        <rFont val="Arial Narrow"/>
        <family val="2"/>
        <charset val="238"/>
      </rPr>
      <t xml:space="preserve">V tehnološkem elaboratu mora izvajalec upoštevati določila te smernice. Izdelati mora načrt kontrole izvedenih del.
Pred začetkom izvajanja posamezne vrste del mora izvajalec del pripraviti in v potrditev nadzornemu inženirju posredovati tehnološki elaborat (TE). 
Nadzorni inženir je posameznik, ki opravlja naloge nadzora v imenu investitorja.
Tehnološki elaborat mora izvajalec del pripraviti pred začetkom keramičarskih del. Namen elaborata je določanje osnovnih pogojev za izvedbo del in kontrolnih postopkov med izvajanjem del in po njem. </t>
    </r>
  </si>
  <si>
    <r>
      <rPr>
        <u/>
        <sz val="10"/>
        <rFont val="Arial Narrow"/>
        <family val="2"/>
        <charset val="238"/>
      </rPr>
      <t>Tehnološki elaborat mora imeti poglavja:</t>
    </r>
    <r>
      <rPr>
        <sz val="10"/>
        <rFont val="Arial Narrow"/>
        <family val="2"/>
        <charset val="238"/>
      </rPr>
      <t xml:space="preserve">
* Splošne informacije o izvajalcu in konstrukcijskih značilnostih objekta,
* opis posamezne faze del,
* terminski plan izvajanja del. 
Splošni informacije morajo vključevati osnovne podatke o izvajalcu in konstrukcijskih značilnostih objekta, predvsem pa: 
* opis objekta in 
* pregled s tipičnimi detajli in fazami dela.
Za vsako posamezno fazo del mora izvajalec v TE navesti te podatke: 
* opis vrste del, na katera se TE nanaša; 
* podatke o uporabljenih materialih; 
* podatke o tehnologiji izvedbe in 
* postopke zagotavljanja kakovosti materialov in izvedbe del. 
Popis osnovnih materialov in polizdelkov mora vključevati: vrste in izvor s podrobnimi oznakami, potrebne količine, način transporta in dokazila o kakovosti (izjave o lastnostih). 
Izvajalec del mora v TE priložiti izkaz dokazno dokumentacijo o določitvi drsnosti in ustreznosti ploščic za nameravano uporabo. Kot dokaz praviloma šteje: meritev, izvedena po metodi nagnjene ploščadi DIN 51130:2004: Testing of floor coverings - Determination of the anti-slip properties – Workrooms and fields of activities with slip danqer; walking method – Ramp test in klasifikacija (razredi od R9 do R13) skladno z GUV – R 181 (Fussböden in Arbeitsräumen und Arbeitsbereichen mit Rutschgefahr).
</t>
    </r>
    <r>
      <rPr>
        <u/>
        <sz val="10"/>
        <rFont val="Arial Narrow"/>
        <family val="2"/>
        <charset val="238"/>
      </rPr>
      <t>Zagotavljanje kakovosti</t>
    </r>
    <r>
      <rPr>
        <sz val="10"/>
        <rFont val="Arial Narrow"/>
        <family val="2"/>
        <charset val="238"/>
      </rPr>
      <t xml:space="preserve">
Izvajalec del mora za vsako fazo del pripraviti plan zagotavljanja kakovosti. Ta zajema vsaj: podatke o vrsti in obsegu notranje kontrole kakovosti materialov in podatke o vrsti in obsegu notranje kontrole kakovosti izvedbe, - podatke o ključnih kadrih in (če je treba) dokazila o njihovi izobrazbi ter druge ukrepe za zagotavljanje kakovosti del. 
Pri pripravi plana zagotavljanja kakovosti mora izvajalec upoštevati veljavne predpise in standarde. Ukrepi zagotavljanja kakovosti morajo biti prilagojeni terminskemu planu in morebitnim neugodnim vremenskim razmeram za izvajanje del (mraz, visoka vlaga ... ).</t>
    </r>
  </si>
  <si>
    <t xml:space="preserve">Izvajalec del mora nadzornemu inženirju predložiti TE najmanj 15 dni pred začetkom izvajanja posamezne faze del, opredeljene v tehnološkem elaboratu. 
Nadzorni inženir mora najpozneje v roku 8 dni tehnološki elaborat pisno potrditi oziroma zaradi neustreznosti zavrniti. </t>
  </si>
  <si>
    <r>
      <rPr>
        <u/>
        <sz val="10"/>
        <rFont val="Arial Narrow"/>
        <family val="2"/>
        <charset val="238"/>
      </rPr>
      <t>Sledeče storitve je (v kolikor ni v posamezni postavki ali v uvodu določeno drugače) potrebno vklakulirati v cene za enoto mere:</t>
    </r>
    <r>
      <rPr>
        <sz val="10"/>
        <rFont val="Arial Narrow"/>
        <family val="2"/>
        <charset val="238"/>
      </rPr>
      <t xml:space="preserve">
# vsa potrebna pripravljalna dela, vsa potrebna merjenja na objektu, vse potrebne transporte do mesta vgrajevanja, skladiščenje materiala na gradbišču, atestiranje materialov in dokazovanje kvalitete z izjavami o lastnostih, atestiranje materialov in dokazovanje kvalitete z atesti, vso potrebno delo za dokončanje izdelka, vsa potrebna pomožna sredstva na objektu kot so lestve, pomični delovni odri ..., usklajevanje z osnovnim načrtom in posvetovanje z naročnikom in projektantom.
# Vse opisane storitve vsebujejo tudi dobavo pripadajočih materialov/izdelkov/tipov/sistemov, vključno z razkladanjem, skladiščenje in transportiranjem do mesta vgradnje.
# izdelava vseh potrebnih zaključkov, spojev in prehodov, še posebej na stikih z ostalimi konstrukcijskimi elementi,  izdelava vseh izrezov in prilagoditev tako, da bo stena oz. obloga z vsemi vgrajenimi ali pritrjenimi elementi služil svojemu namenu,
# upoštevati je potrebno vse izreze za vgradnjo strojnih instalacij in za vgradnjo revizijskih odprtin,
# upoštevati je potrebno vse izreze za vgradnjo luči in ostalih elementov električnih instalacij. 
# delo do višine 3,2 m, če višina ni podana posebej
# Delovni odri (na primer stojišča, lestve) za podano delovno višino, vključno z dodatkom za transport materialov na to višino in ostale oteževalne okoliščine.
# Delovne prekinitve za instalacijska in druga dela so vključena v osnovno ceno .
# Zaščito oken, vrat, polic in podobnega pred onesnaženjem med izvedbo keramičarskih del je vkalkulirati v c.e.m..</t>
    </r>
  </si>
  <si>
    <t xml:space="preserve">Pravila za obračun in izmere
Obračunajo se razvite površine posameznih površin tal in sten po m2. Po m' se obračunajo nizkostenske obrobe in oblaganje stopnic (površina nastopne ploske in čela vključno s protidrsnim robom).
Višine nad 3,2 m do 5,0m: Obračun oteževalnih okliščin pri višinah 3,2 do 5,0 m je obračunano z doplačilom, v katerega je treba vračunati tudi dodatne stroške zaradi več gradbenih podestov, odrov, lestev in podobno. Pri stenah z višino nad 3,2 m do 5,0 m so bo obračunal dodatek na celotno steno in ne le na višje ležeči del stene.
Odbitek za odprtine: Odprtine z ali brez vgradnih elementov, do velikosti 0,1 m2 se obračunajo kot polna površina brez odbitkov. </t>
  </si>
  <si>
    <r>
      <t xml:space="preserve">V kolikor ni posebne zahteve posamezne stranke po načinu polaganja stenskih ploščic, se ploščice praviloma polagajo iz sredine stene proti vogalom tako, da je na obeh straneh stene enaka širina stolpca ploščic, ki pa ne smejo biti ožje od 10 cm. V izogib temu mora polagalec v sredinsko vertikalno os stene pozicionirati fugo ali pa srednji stolpec ploščic.
V kolikor obstaja možnost ustreznega pozicioniranja sanitarnih elementov, je vertikalne fuge uskladiti z osjo sanitarnih elementov.
Za morebitno polaganje pod kotom 45 stopinj se ne priznava posebno doplačilo.
Način polaganja v posamezni kopalnici je uskladiti z naročnikom.
Fuge je zatesniti z vodoodbojno fugirno maso v barvi po izboru naročnika in projektanta.
Šprenje izreza ploščic in inštacijskih izpustov morajo biti zapolnjene s trajnoelastično tesnilno maso v barvi fugirne mase.
Neobdelane čelne površine ploščic ne smejo ostati vidne razen če so tovarniško obdelane kot robne ploščice.
</t>
    </r>
    <r>
      <rPr>
        <u/>
        <sz val="10"/>
        <rFont val="Arial Narrow"/>
        <family val="2"/>
        <charset val="238"/>
      </rPr>
      <t xml:space="preserve">Oblaganje tal
</t>
    </r>
    <r>
      <rPr>
        <sz val="10"/>
        <rFont val="Arial Narrow"/>
        <family val="2"/>
        <charset val="238"/>
      </rPr>
      <t xml:space="preserve">Ni zahteve po ujemanju stenskih in talnih fug.
Za morebitno polaganje pod kotom 45 stopinj se ne priznava posebno doplačilo.
Način polaganja v posameznem prostoru je uskladiti z naročnikom.
Oblaganje tal zunanjih površin
Uporabiti je keramične ali granitogres ploščice za zunanjo uporabo, B1 v skladu s SIST EN 14411, absorbcija vode Eb≤0.1%, upogibna trdnost ≥ 45N/mm2, odpornost na kemikalije, odpornost na razenje, protidrsnost R11;
</t>
    </r>
    <r>
      <rPr>
        <u/>
        <sz val="10"/>
        <rFont val="Arial Narrow"/>
        <family val="2"/>
        <charset val="238"/>
      </rPr>
      <t>Enakovorednost</t>
    </r>
    <r>
      <rPr>
        <sz val="10"/>
        <rFont val="Arial Narrow"/>
        <family val="2"/>
        <charset val="238"/>
      </rPr>
      <t xml:space="preserve">
V kolikor ni posebej opisano pri opombah ali postavkah, veljajo kriteriji za enakovrednost izdelka, ki je podan kot primer, vse tehnične specifikacije, ki so opisane v popisu del, kot tudi tehnične specifikacije proizvajalca izdelka, ki je naveden kot primer izdelka. </t>
    </r>
  </si>
  <si>
    <r>
      <rPr>
        <u/>
        <sz val="10"/>
        <rFont val="Arial Narrow"/>
        <family val="2"/>
        <charset val="238"/>
      </rPr>
      <t>Barvanje mineralnih površin</t>
    </r>
    <r>
      <rPr>
        <sz val="10"/>
        <rFont val="Arial Narrow"/>
        <family val="2"/>
        <charset val="238"/>
      </rPr>
      <t xml:space="preserve">
Mineralne površine so lahko: 
• mineralni ometi: apneno/cementni, apneno/mavčni; 
• mavčno-kartonske plošče; 
• betonske površine, betonski elementi. 
Obdelava notranjih mineralnih površin v stanovanjski novogradnji običajno predvideva njihovo glajenje in barvanje. 
</t>
    </r>
    <r>
      <rPr>
        <u/>
        <sz val="10"/>
        <rFont val="Arial Narrow"/>
        <family val="2"/>
        <charset val="238"/>
      </rPr>
      <t xml:space="preserve">Posebna zaščita notranjih betonskih talnih površin s protiprašnimi premazi
</t>
    </r>
    <r>
      <rPr>
        <sz val="10"/>
        <rFont val="Arial Narrow"/>
        <family val="2"/>
        <charset val="238"/>
      </rPr>
      <t xml:space="preserve">Za protiprašno zaščito vseh vrst, s cementom vezanih notranjih talnih površin (cementni estrihi in prevleke, brušen teraco, tla iz neobdelanega betona) v manj obremenjenih prostorih (prostori, kjer le občasno hodimo: kletni prostori v stanovanjskih objektih, kurilnice v individualnih stanovanjskih objektih, priročna, arhivska in druga skladišča, shrambe, zaklonišča itd.) uporabljamo premaze za zaščito talnih površin.
Zaščita in barvanje lesenih površin
Les uporabljamo za različne namene uporabe: stavbno pohištvo, fasade, stenske in stropne obloge, vrtni elementi, ograje, pergole, talne obloge (parket, drugi leseni podi) itd. Njegova prednost je razgradljivost po koncu življenjske dobe izdelka, to pa sočasno pomeni velik problem v času njegove uporabe. Vremenskim vplivom izpostavljene dele lesa uničujeje in razgrajujejo UV-sevanje in velike temperaturne razlike. Nihanja vlage povzročajo razpoke, vlagi izpostavljene dele napadejo glive, v stiku z zemljo se pojavi trohnoba, napadejo ga lahko insekti. 
Določene drevesne vrste so že naravno odporne proti nekaterim teh vplivov, druge manj in jih je treba dodatno zaščititi. Včasih pa jih ščitimo iz dekorativnih razlogov ali zaradi povečanja mehanske odpornosti. 
Pri odločanju o uporabi določene vrsta lesa upoštevamo predvsem njegovo naravno odpornost.
</t>
    </r>
    <r>
      <rPr>
        <u/>
        <sz val="10"/>
        <rFont val="Arial Narrow"/>
        <family val="2"/>
        <charset val="238"/>
      </rPr>
      <t xml:space="preserve">Zaščita in barvanje kovinskih površin
</t>
    </r>
    <r>
      <rPr>
        <sz val="10"/>
        <rFont val="Arial Narrow"/>
        <family val="2"/>
        <charset val="238"/>
      </rPr>
      <t xml:space="preserve">Kovinske elemente, zlasti tiste, ki so izpostavljeni zunanjim vplivom in ki niso iz nerjavnega materiala, je treba zaščititi proti rji in jih finalno obdelati. 
To so predvsem ograje, nosilne konstrukcije nadstreškov, elementi zunanje opreme itd. 
</t>
    </r>
    <r>
      <rPr>
        <u/>
        <sz val="10"/>
        <rFont val="Arial Narrow"/>
        <family val="2"/>
        <charset val="238"/>
      </rPr>
      <t xml:space="preserve">Splošno </t>
    </r>
    <r>
      <rPr>
        <sz val="10"/>
        <rFont val="Arial Narrow"/>
        <family val="2"/>
        <charset val="238"/>
      </rPr>
      <t xml:space="preserve">
Način vgradnje ter namen uporabe materiala mora biti skladen z navodili oz. priporočili proizvajalcev.
Načini in pogoji za izvedbo posameznih del ter vgradnjo predfabrikatov morajo biti skladni z veljavnimi standardi in priporočili proizvajalcev.</t>
    </r>
  </si>
  <si>
    <r>
      <rPr>
        <u/>
        <sz val="10"/>
        <rFont val="Arial Narrow"/>
        <family val="2"/>
        <charset val="238"/>
      </rPr>
      <t>Posebne zahteve:</t>
    </r>
    <r>
      <rPr>
        <sz val="10"/>
        <rFont val="Arial Narrow"/>
        <family val="2"/>
        <charset val="238"/>
      </rPr>
      <t xml:space="preserve">
* izvesti mora vsa potrebna predhodna dela in materiale za pripravo površin za pleskanje; čiščenje, morebitno izravnave in nanos emulzije,
* površine morajo biti enotnega tona, ne smejo se poznati sledovi od slikopleskarskega orodja,
* izvajalec je dolžan izvesti zaščito vseh vgrajenih materialov in izdelkov ob izvajanju pleskanja in izvesti čiščenje po delih,
* delovne odre za izvedbo pleskarskih del je dolžan zagotoviti izvajalec slikopleskarskih del skladno s pogoji za zagotavljanje varnosti pri delu,
* slikanje stenskih in stropnih površin se lahko izvaja samo na predhodno slikarsko izravnane podlage,
* ni dopustno kitanje ali prekrivanje z izravnalno maso stikov med suhomontažnimi in masivnimi stenami in stropovi,
* slikanje vseh stenskih površin v kopalnicah oz. mokrih prostorih mora biti izvedeno s pralno barvo (barva z odpornostjo na mokro drgnjenje razreda 2 po SIST EN 13300),
* v kuhinji mora biti slikanje kuhinjskih sten izvedeno s pralno barvo (barva z odpornostjo na mokro drgnjenje razreda 2 po SIST EN 13300),
Naročnikov izbor barv je generalno:
stene in stropovi: bela (odtenek 1001) ali pastelna po izboru naročnika,
* cevi radiatorskega ogrevanja: RAL 9010.</t>
    </r>
  </si>
  <si>
    <r>
      <rPr>
        <u/>
        <sz val="10"/>
        <rFont val="Arial Narrow"/>
        <family val="2"/>
        <charset val="238"/>
      </rPr>
      <t>Enotne cene morajo vsebovati:</t>
    </r>
    <r>
      <rPr>
        <sz val="10"/>
        <rFont val="Arial Narrow"/>
        <family val="2"/>
        <charset val="238"/>
      </rPr>
      <t xml:space="preserve">
* vse iz splošnih določil za vse vrste del,
* pripravo podlage v skladu s pravili stroke in v teh opisih navedenih zahtevah naročnika,
• osnovni in vezni premazi po zahtevah dobaviteljev izravnalnih nanosov in barv,
* vse potrebne zaščite okrog ostalih že vgrajenih elementov (preboji, stavbno pohištvo,...) v vseh fazah,
* vse potrebne obdelave ob stikih različnih materialov podlage (dilatacije, poglobljene fuge ipd.),
* zaključkih in priključkih k že vgrajenim elementom (preboji, stavbno pohištvo,..), tudi kitanje z akrilnim kitom,
* popravila slikanja po dokončani finalizaciji (npr. vgradnja vrat, montaža stikal in vtičnic),
* postavitev in uporabo delovnih fiksnih in pomičnih odrov.
# Etaže: vse pozicije veljajo neglede na različnost etaž. 
# Višina poslikave sten in zidov: Če niso podane višine, je v cene enote mere slikanja zidov vkalkulirati stroške izvedbe do višine 3,2. Nadomestilo za težavnost zidanja nad višino 3,2 m je urejeno z doplačili, v katere je vkalkulirati stroške dodatnega odranja. Pri tem se doplačilo nanaša samo na višino nad 3,2 m.
# priprava površine: odstranitev manjših obrizgov ometa in hrapavosti je vkalkulirati v c.e.m. slikarskih ali pleskarskih del.
V ceni enote je obvezno zajeti izdelavo vseh potrebnih detajlov in dopolnilnih del, ki so potrebna za dokončanje posameznih del, tudi če potrebni detajli in zaključki niso podrobno navedeni in opisani v popisu del in so ta dopolnila nujna za pravilno funkcioniranje posameznih sistemov in elementov objekta.
Vsi proizvodi morajo biti izdelani iz kvalitetnega materiala in skladno z veljavnimi tehnicnim predpisi in harmoniziranimi standardi, predvsem pa:
• SIST EN 13300: barve in laki – premazna sredstva in premazni sistemi na vodni osnovi za notranje zidove in stropove.
• SIST EN ISO 1062-1: barve in laki – premazni materiali in premazni sistemi za zunanjo zaščito zidov in betona.
# uporaba fungicidnih (proti plesni) in zdravju škodljivih (npr. spojine živega srebra) premazov ni dovoljena.</t>
    </r>
  </si>
  <si>
    <r>
      <rPr>
        <u/>
        <sz val="10"/>
        <rFont val="Arial Narrow"/>
        <family val="2"/>
        <charset val="238"/>
      </rPr>
      <t xml:space="preserve">Premazi za mineralne površine:
Notranje in fasadne barve:
</t>
    </r>
    <r>
      <rPr>
        <sz val="10"/>
        <rFont val="Arial Narrow"/>
        <family val="2"/>
        <charset val="238"/>
      </rPr>
      <t xml:space="preserve">Barve za zaščito in dekoracijo notranjih in zunanjih mineralnih površin so lahko glede na vrsto topila na vodni osnovi ali osnovi organskega topila. Glede na kemijsko sestavo veziva se lahko uporabljajo apnene, apneno-cementne, cementne, silikatne, silikonske, akrilne, vinilne, alkidne, poliuretanske, epoksidne, kopolimerne, bitumenske, na osnovi kloriranega kavčuka, oljne in na osnovi različnih polimernih veziv. 
Za obdelavo notranjih sten in stropov v modernem gradbeništvu prevladujejo disperzijske barve. Disperzijske barve so razpršeni pigmenti in drugi netopni trdni delci v tekočem mediju. 
Osnovne zahteve za razvrstitev premazov za obdelavo notranjih mineralnih površin na vodni osnovi navaja SIST EN 13 300: 
* odpornost proti mokremu čiščenju, 
* izdatnost/ pokrivnost, 
* sijaj, 
* velikost največjih delcev. 
Najpomembnejši podatki, ki označujejo kakovost notranjih premazov, so predvsem razvrstitev: pokrivnost/izdatnost in razvrstitev glede odpornosti proti mokremu čiščenju.
Tudi za obdelavo fasadnih površin v modernem gradbeništvu prevladujejo disperzijske barve. Osnovne zahteve za razvrstitev premazov za obdelavo fasadnih mineralnih površin navaja SIST EN 1062-1. Najvažnejša lastnost fasadnih premazov je vsekakor vodoodbojnost, premazi, ki spadajo v razred W3, so premazi z največjo vodoodbojnostjo oziroma najmanjšim navzemanjem vode (w ≤ 0,1 kg m2h0,5). </t>
    </r>
  </si>
  <si>
    <r>
      <rPr>
        <u/>
        <sz val="10"/>
        <rFont val="Arial Narrow"/>
        <family val="2"/>
        <charset val="238"/>
      </rPr>
      <t xml:space="preserve">Barve za beton:
Fasadne barve za beton:
</t>
    </r>
    <r>
      <rPr>
        <sz val="10"/>
        <rFont val="Arial Narrow"/>
        <family val="2"/>
        <charset val="238"/>
      </rPr>
      <t xml:space="preserve">Za površinsko zaščito betona veljajo zahteve harmoniziranega standarda SIST EN 1504-2. Sistemi površinske zaščite betona, primerni za stanovanjsko gradnjo, so predvsem: 
* vodoodbojna zaščita betona z brezbarvnimi impregnacijami; 
* barvna zaščita z ustreznim premaznim sistemom; izbira premaznega sistema je odvisna tudi od mikrolokacije in lahko upošteva različne zahteve: vpliv soli, premostitev razpok. 
Protiprašna zaščita talnih površin:
Premazi za protiprašno zaščito so največkrat akrilni, epoksidni ali poliuretanski, na vodni osnovi ali na osnovi organskih topil. Bistvena pogoja za zaščito talnih površin sta: 
* vlaga betona mora biti pod 5 % in
* temperatura podlage mora biti vsaj 3 °C višja od temperature rosišča. 
</t>
    </r>
    <r>
      <rPr>
        <u/>
        <sz val="10"/>
        <rFont val="Arial Narrow"/>
        <family val="2"/>
        <charset val="238"/>
      </rPr>
      <t xml:space="preserve">Izravnalne mase:
Mineralni ometi za izravnavo:
</t>
    </r>
    <r>
      <rPr>
        <sz val="10"/>
        <rFont val="Arial Narrow"/>
        <family val="2"/>
        <charset val="238"/>
      </rPr>
      <t xml:space="preserve">Za glajenje ali popravilo mineralnih površin uporabljamo izravnalne mase (uporablja se tudi izraz kit) na polimerni, apneno/cementni ali mavčni osnovi. Tankoslojne izravnalne mase dopuščajo dvoslojni nanos do debeline 3 mm. Debeloslojne izravnalne mase dopuščajo nanos do 1 cm in so namenjene predvsem izravnavi razopaženih betonskih stropov, kjer je možen pojav večjih neravnin. Za izravnavo neravnin večjih od 1 cm uporabljamo predvsem ustrezne mineralne omete. 
Fasadnih ometov navadno ne izravnavamo z izravnalnimi masami.
</t>
    </r>
    <r>
      <rPr>
        <u/>
        <sz val="10"/>
        <rFont val="Arial Narrow"/>
        <family val="2"/>
        <charset val="238"/>
      </rPr>
      <t>Izravnava betonske površine:</t>
    </r>
    <r>
      <rPr>
        <sz val="10"/>
        <rFont val="Arial Narrow"/>
        <family val="2"/>
        <charset val="238"/>
      </rPr>
      <t xml:space="preserve">
Betonske površine pripravimo in vidne (nezaščitene) dele armature antikorozijsko zaščitimo. 
Za izravnavo (Iunkerji) in zaščito novih ali poškodovanih starih, poroznih betonskih površin ter popravilo površinskih poškodb na betonskih površinah (reprofilacija betona) uporabljamo le namenske izravnalne mase. V stanovanjski gradnji so to največkrat tako imenovani sistemi PCC za sanacijo betonskih površin (to so izravnalne mase določene granulometrijske sestave na osnovi cementa, polimernih veziv in specialnih dodatkov). Pri tem je treba upoštevati zahteve harmoniziranih standardov serije SIST EN 1504.</t>
    </r>
  </si>
  <si>
    <r>
      <rPr>
        <u/>
        <sz val="10"/>
        <rFont val="Arial Narrow"/>
        <family val="2"/>
        <charset val="238"/>
      </rPr>
      <t>Osnovni premazi:</t>
    </r>
    <r>
      <rPr>
        <sz val="10"/>
        <rFont val="Arial Narrow"/>
        <family val="2"/>
        <charset val="238"/>
      </rPr>
      <t xml:space="preserve">
Funkcija osnovnega premaza je predvsem izenačevanje vpojnosti gradbene podlage. 
Pri premaznih sistemih za zaščito mineralnih površin je bolj v uporabi izraz osnovni premaz, pri sistemih za zaščito lesenih in kovinskih površin pa se bolj uporablja izraz temeljni premaz (za oba izdelka se v praksi uporabljata tudi neslovenska izraza »grund« ali »primer«). 
Osnovni premazi so lahko na vodni osnovi ali na osnovi organskih topil, lahko so brezbarvni ali obarvani. Polnjeni premazi (mineralna ali sintetična polnila) običajno omogočajo boljši oprijem na zelo gladke površine. Globinski premazi pa zaradi svoje specifične sestave in majhne velikosti delcev globlje prodirajo v gradbeno podlago in tako izboljšajo njeno trdnost ali vodoodbojnost. 
Osnovni premaz ni nikoli samostojen premaz. Izraz impregnacija ali impregnacijsko sredstvo opisuje samostojni premaz z natančno določeno funkcijo, recimo silikonska impregnacija za vodoodbojno zaščito mineralnih površin.
</t>
    </r>
    <r>
      <rPr>
        <u/>
        <sz val="10"/>
        <rFont val="Arial Narrow"/>
        <family val="2"/>
        <charset val="238"/>
      </rPr>
      <t>Premazi za lesene površine:</t>
    </r>
    <r>
      <rPr>
        <sz val="10"/>
        <rFont val="Arial Narrow"/>
        <family val="2"/>
        <charset val="238"/>
      </rPr>
      <t xml:space="preserve">
</t>
    </r>
    <r>
      <rPr>
        <u/>
        <sz val="10"/>
        <rFont val="Arial Narrow"/>
        <family val="2"/>
        <charset val="238"/>
      </rPr>
      <t xml:space="preserve">Zaščita pred vremenskimi vplivi s filmotvornimi premazi za les:
</t>
    </r>
    <r>
      <rPr>
        <sz val="10"/>
        <rFont val="Arial Narrow"/>
        <family val="2"/>
        <charset val="238"/>
      </rPr>
      <t xml:space="preserve">Odporne vrste lesa razreda 1 do 3 se lahko uporabljajo zunaj tudi nezaščitene. Pogoj za to je ustrezna konstrukcijska zaščita, ki omogoča hitro odtekanje vode, preprečuje njeno zadrževanje, omogoča hitro sušenje po prenehanju vlaženja itd. Taka uporaba je pogosta na lesenih fasadah. V ta namen iz ekoloških razlogov kotlovsko impregnirani les ne priporočajo, razen za spodnje področje fasade, tako imenovani cokel. Tak les je podvržen spremembam barve, odvisno od izpostavljenosti soncu in dežju, od rjave do sive. 
Soncu izpostavljen les zaradi vpliva UV-sevanja površinsko propada in erodira. Spremembo barve in erozijo lesa lahko preprečimo z uporabo premazov. 
</t>
    </r>
    <r>
      <rPr>
        <u/>
        <sz val="10"/>
        <rFont val="Arial Narrow"/>
        <family val="2"/>
        <charset val="238"/>
      </rPr>
      <t>Dekorativna zaščita s filmotvornimi premazi za les:</t>
    </r>
    <r>
      <rPr>
        <sz val="10"/>
        <rFont val="Arial Narrow"/>
        <family val="2"/>
        <charset val="238"/>
      </rPr>
      <t xml:space="preserve">
To področje zajema različne namene uporabe, od pohištva, notranjih vrat do notranjih oblog. Pohištveni laki, ki se pogosto uporabljajo tudi za notranje stavbno pohištvo (vrata), in različni drugi premazi za notranje prostore morajo biti bolj abrazijsko odporni in odporni proti čistilom.
</t>
    </r>
    <r>
      <rPr>
        <u/>
        <sz val="10"/>
        <rFont val="Arial Narrow"/>
        <family val="2"/>
        <charset val="238"/>
      </rPr>
      <t>Oplemenitenje lesa s sredstvi za oplemenitenje (olja, voski; brez biocidne funkcije):</t>
    </r>
    <r>
      <rPr>
        <sz val="10"/>
        <rFont val="Arial Narrow"/>
        <family val="2"/>
        <charset val="238"/>
      </rPr>
      <t xml:space="preserve">
Oplemenitenje lesa ima funkcijo dekoracije, zaščite pred umazanijo, za lažje čiščenje in deloma zaščito pred vodo zaradi vodoodbojnih lastnosti. 
Olja poleg tega lahko prodrejo globoko v les in ga zaradi vodoodbojnosti ščitijo pred prevelikimi nihanji vlage v lesu. 
</t>
    </r>
  </si>
  <si>
    <r>
      <t xml:space="preserve">Les, zaščiten s temi sredstvi, praviloma ni ali pa je slabo odporen na vremenske vplive in zahteva pogosto obnavljanje zaščite, najmanj na 6 mesecev ali celo manj. 
Taka zaščita ni primerna za zunanja okna in vrata. 
Voski in olja se pogosto uporabljajo za dekorativno zaščito notranjega masivnega pohištva. V zadnjem času se izdelki, ki so kombinacija olj in voskov, pogosto uporabljajo za zaščito talnih oblog iz trdega lesa, še posebno v frekventnih prostorih. Treba pa je vedeti, da take površine ne morejo biti sijajne in da je potrebno pogostejše obnavljanje (pogostost obnavljanja je odvisna od frekventnosti prostora).
</t>
    </r>
    <r>
      <rPr>
        <u/>
        <sz val="10"/>
        <rFont val="Arial Narrow"/>
        <family val="2"/>
        <charset val="238"/>
      </rPr>
      <t xml:space="preserve">Ločevanje premazov po videzu:
</t>
    </r>
    <r>
      <rPr>
        <sz val="10"/>
        <rFont val="Arial Narrow"/>
        <family val="2"/>
        <charset val="238"/>
      </rPr>
      <t>Lazure so poltransparentni premazi, skozi katere se jasno vidi obarvana struktura lesa. Svetle lazure slabše ščitijo les pred UV-sevanjem, zato zahtevajo pogostejše vzdrževanje. Preveč temne (črna) pa niso ugodne zaradi pregrevanja na soncu in s tem povezanega presuševanja lesa, kar je povezano z večjim pokanjem lesa. Vrste lazur: 
* impregnacijske in tankoslojne lazure – ne tvorijo zaključenega filma premaza na površini (debeline 0–20 μm), temveč delno prodrejo v les; manj ščitijo pred vlago, zelo enakomerno in hitreje propadajo; potrebno je pogostejše vzdrževanje in obnavljanje, ki pa je enostavnejše in lažje kot pri premazih, ki tvorijo debelejši film; 
* srednjeslojne lazure – tvorijo zaključene filme na površini lesa (20–60 μm); zagotavljajo boljšo zaščito pred vlago in manjša nihanja vlažnosti lesa, zato zmanjšujejo pokanje lesa; na razpokah, grčah, mehanskih poškodbah in poškodbah od toče lahko pride do cikličenega prodiranja vode pod premaz in s tem luščenja in pri lazurah do barvnih sprememb; vzdrževalni intervali so daljši kot pri tankoslojnih lazurah, vendar je z njimi nekaj več dela; 
* debeloslojne lazure –  tvorijo zaključene filme debeline več kot 60 μm; primerne so samo za elemente, ki morajo biti dimenzijsko stabilni, recimo okna in vrata; 
* pokrivne barve popolnoma prekrijejo strukturo lesa, zato bolje ščitijo les pred UV-sevanjem; praviloma tvorijo debelejše sloje, nad 20 μm do 60 μm in več; vzdrževalni intervali so praviloma daljši kot pri lazurah; pri večjih debelinah obstaja nevarnost prodiranja vode v les pod premazom na poškodbah in razpokah, kar vodi do trohnobe, ki je zaradi netransparentnosti premaza praviloma dolgo ne ugotovimo</t>
    </r>
  </si>
  <si>
    <r>
      <rPr>
        <u/>
        <sz val="10"/>
        <rFont val="Arial Narrow"/>
        <family val="2"/>
        <charset val="238"/>
      </rPr>
      <t xml:space="preserve">Način obračuna popisnih postavk: </t>
    </r>
    <r>
      <rPr>
        <sz val="10"/>
        <rFont val="Arial Narrow"/>
        <family val="2"/>
        <charset val="238"/>
      </rPr>
      <t xml:space="preserve">
* za obračun izvršenih del smiselno veljajo pravila Obrtne zbornice Slovenije – sekcije slikopleskarjev in črkoslikarjev (Slikopleskarska dela – normativi porabe časa in materiala ter pravila merjenja za obračun slikopleskarskih del), razen če so izrecno v nasprotju z določili v teh splošnih opisih ali popisih del,
* ostali dodatki za morebitne oteževalne okoliščine izvedbe del se ne obračunavajo posebej.
* Obračuna se dejansko izvršena količina. To pomeni, da vse okenske, vratne in ostale odprtine brez špalet, večje od 1,0 m2 odštevajo v celoti.
* pri okenskih, vratnih in ostalih odprtinah s špaletami širine do 20 cm, se odbije površina nad 3,0 m2. Površina do 3.0 m2 je obračuna po načelu "polno za prazno". 
* pri okenskih, vratnih in ostalih odprtinah s špaletami širine nad 20 cm, se odbije celotna površina odprtine, obračuna pa se razvita površina špalet.
* dobavo vgradnjo PVC ali Alu vogalnikov v sloj polnila v fazi gletanja je vključiti v cene e.m.</t>
    </r>
  </si>
  <si>
    <r>
      <rPr>
        <u/>
        <sz val="10"/>
        <rFont val="Arial Narrow"/>
        <family val="2"/>
        <charset val="238"/>
      </rPr>
      <t xml:space="preserve">Tehnični pogoji za zagotavljanje kakovosti pri izvedbi
NAČIN IN POGOJI IZVEDBE
Ustreznost podlage - splošni pogoji:
</t>
    </r>
    <r>
      <rPr>
        <sz val="10"/>
        <rFont val="Arial Narrow"/>
        <family val="2"/>
        <charset val="238"/>
      </rPr>
      <t xml:space="preserve">Pred začetkom slikopleskarskih del morajo biti končana vsa zidarska, suhomontažna, keramičarska in tlakarska dela, inštalaterska, mizarska in druga obrtniška dela, razen montaže zaključnih inštalacij in končne obdelave talnih oblog. 
Prostori, v katerih izvajamo slikopleskarska dela, morajo biti med delom zaščiteni pred prepihom. Obstajati mora možnost zračenja po končanem delu.
</t>
    </r>
    <r>
      <rPr>
        <u/>
        <sz val="10"/>
        <rFont val="Arial Narrow"/>
        <family val="2"/>
        <charset val="238"/>
      </rPr>
      <t>Mineralne površine:</t>
    </r>
    <r>
      <rPr>
        <sz val="10"/>
        <rFont val="Arial Narrow"/>
        <family val="2"/>
        <charset val="238"/>
      </rPr>
      <t xml:space="preserve">
Vgrajeni materiali morajo biti sposobni prevzeti vplive, ki jim bodo izpostavljeni, vštevši vplive okolja. Uporabiti se smejo le materiali z dokazano primernostjo, ki mora izhajati iz skladnosti z Evropskim standardom, ustreznim Evropskim tehničnim soglasjem, Slovenskim standardom ali Slovenskim tehničnim soglasjem.
</t>
    </r>
    <r>
      <rPr>
        <u/>
        <sz val="10"/>
        <rFont val="Arial Narrow"/>
        <family val="2"/>
        <charset val="238"/>
      </rPr>
      <t>Lesene površine:</t>
    </r>
    <r>
      <rPr>
        <sz val="10"/>
        <rFont val="Arial Narrow"/>
        <family val="2"/>
        <charset val="238"/>
      </rPr>
      <t xml:space="preserve">
Lesene površine morajo biti suhe, gladko obdelane, brez prahu in prekitane. Prvi premaz je redkejši od naslednjih nanosov. Nanos barve je lahko s čopičem, potapljanjem v barvo ali brizganjem. Izvedba nanosa je odvisna od velikosti elementov, namena uporabe in želenega končnega videza.
</t>
    </r>
    <r>
      <rPr>
        <u/>
        <sz val="10"/>
        <rFont val="Arial Narrow"/>
        <family val="2"/>
        <charset val="238"/>
      </rPr>
      <t>Kovinske površine</t>
    </r>
    <r>
      <rPr>
        <sz val="10"/>
        <rFont val="Arial Narrow"/>
        <family val="2"/>
        <charset val="238"/>
      </rPr>
      <t xml:space="preserve">
Kovinske površine morajo biti pred nanosom temeljne, antikorozijske barve mehansko očiščene rje (peskanje, ščetkanje) in razmaščene. Skrbno je treba očistiti zlasti zvare in jih obrusiti.
Suhost podlage:
Za vse gradbene podlage velja, da podatki o sušenju premaza veljajo za temperaturo +20 °C in 65 % relativno vlažnost. Pri nižji temperaturi in višji relativni vlažnosti se sušenje ustrezno podaljša.
</t>
    </r>
    <r>
      <rPr>
        <u/>
        <sz val="10"/>
        <rFont val="Arial Narrow"/>
        <family val="2"/>
        <charset val="238"/>
      </rPr>
      <t>Podlaga so mineralni ometi: apneno/cementni, apneno/mavčni:</t>
    </r>
    <r>
      <rPr>
        <sz val="10"/>
        <rFont val="Arial Narrow"/>
        <family val="2"/>
        <charset val="238"/>
      </rPr>
      <t xml:space="preserve">
Ometi morajo biti suhi, izstopajoči delci ostrgani z lopatico. Nestabilni delci ometa se ometejo z omelom. Za gladkost ometa se površina dvakrat izravnava z izravnalno maso. Ko je suho prvo izravnavanje, se ostrga z lopatico in nanese drug nanos izravnalne mase, pravokotno na prvega. Po ostrganju posušenega drugega nanosa je podlaga pripravljena za barvanje. Večje poškodbe površine ali neravnine je treba prej zidarsko obdelati. 
Novo vgrajene podložne omete sušimo 3 do 4 tedne (za vsak cm debeline ometa 10 dni), lahke omete pa 5 do 7 dni za vsak cm ometa.</t>
    </r>
  </si>
  <si>
    <r>
      <rPr>
        <u/>
        <sz val="10"/>
        <rFont val="Arial Narrow"/>
        <family val="2"/>
        <charset val="238"/>
      </rPr>
      <t>Podlaga so betonske površine, betonski elementi :</t>
    </r>
    <r>
      <rPr>
        <sz val="10"/>
        <rFont val="Arial Narrow"/>
        <family val="2"/>
        <charset val="238"/>
      </rPr>
      <t xml:space="preserve">
Betonske površine, ki naj bodo stare vsaj 2 meseca, je treba očistiti sledi opažnih olj. Po nanosu osnovnega premaza betonsko površino zgladimo in obrusimo. Sanacija in zaščita zunanjih betonskih površin zahteva uporabo specifičnih materialov. Upoštevati je treba ustrezne tehnične predpise, katerih osnova so harmonizirani standardi serije SIST EN 1504. 
Podlaga so lesene ali kovinske površine:
Lesene površine morajo biti pred kitanjem ali začetkom barvanja zračno suhe.
S kovinske podlage je treba pred začetkom premazovanja obrisati kondenz. Ta se pojavlja predvsem na svežih zvarih. Vlaga ali mokrota v notranjih vogalih ali skritih mestih se osuši z gorilnikom.
</t>
    </r>
    <r>
      <rPr>
        <u/>
        <sz val="10"/>
        <rFont val="Arial Narrow"/>
        <family val="2"/>
        <charset val="238"/>
      </rPr>
      <t xml:space="preserve">Ravnost podlage:
Mineralne površine:
</t>
    </r>
    <r>
      <rPr>
        <sz val="10"/>
        <rFont val="Arial Narrow"/>
        <family val="2"/>
        <charset val="238"/>
      </rPr>
      <t xml:space="preserve">Zaradi pomanjkanja slovenskih tehničnih predpisov, ki regulirajo tolerance za ravnost mineralne podlage, predlagamo uporabo DIN 18202, tabela 3. Za tankoslojno (do 3 mm) ali debeloslojno (do 10 mm) izravnavo notranjih gradbenih podlag uporabljamo ustrezne izravnalne mase. Primerne izravnalne mase: 
• za notranje zidne in stropne površine: apnenocementni in cementni ometi, apneno/mavčni ometi, mavčnokartonske plošče, betonske površine; možen je nanos na dobro oprijete stare disperzijske premaze; 
• za fasadne površine: apnenocementni in cementni ometi, betonske površine, dekorativni ometi različnih kemijskih sestav; možen je nanos na dobro oprijete stare disperzijske premaze in dekorativne omete, ki se pojavljajo predvsem na sistemih toplotne izolacije
</t>
    </r>
    <r>
      <rPr>
        <u/>
        <sz val="10"/>
        <rFont val="Arial Narrow"/>
        <family val="2"/>
        <charset val="238"/>
      </rPr>
      <t xml:space="preserve">Hranjenje materialov in proizvodov:
</t>
    </r>
    <r>
      <rPr>
        <sz val="10"/>
        <rFont val="Arial Narrow"/>
        <family val="2"/>
        <charset val="238"/>
      </rPr>
      <t>Skladiščenje materiala in proizvodov in ravnanje z njimi morata biti taka, da se preprečijo spremembe lastnosti materiala in poškodbe, zaradi česar bi postali neprimerni za predvideno uporabo. Različni materiali in proizvodi se skladiščijo ločeno.</t>
    </r>
    <r>
      <rPr>
        <u/>
        <sz val="10"/>
        <rFont val="Arial Narrow"/>
        <family val="2"/>
        <charset val="238"/>
      </rPr>
      <t xml:space="preserve">
</t>
    </r>
    <r>
      <rPr>
        <sz val="10"/>
        <rFont val="Arial Narrow"/>
        <family val="2"/>
        <charset val="238"/>
      </rPr>
      <t xml:space="preserve">
</t>
    </r>
  </si>
  <si>
    <r>
      <rPr>
        <u/>
        <sz val="10"/>
        <rFont val="Arial Narrow"/>
        <family val="2"/>
        <charset val="238"/>
      </rPr>
      <t xml:space="preserve">NAČIN IZVEDBE
Premazi za mineralne površine
</t>
    </r>
    <r>
      <rPr>
        <sz val="10"/>
        <rFont val="Arial Narrow"/>
        <family val="2"/>
        <charset val="238"/>
      </rPr>
      <t xml:space="preserve">Premaze nanašamo ročno ali strojno, odvisno od vrste materiala in možnosti oziroma pogojev izvedbe. Treba je upoštevati navodila proizvajalcev materiala, strojne opreme in osnovne zakonitosti slikopleskarske stroke. Enako velja tudi za dekorativne omete. 
Če ni drugače predpisano, velja za nanos notranjih in fasadnih premazov dvo- oziroma troslojni nanos: 
• osnovni premaz, 
• vmesni premaz, 
• zaključni premaz, 
Odvisno od specifike premaznega sredstva lahko vmesni in končni premaz nadomesti en sam zaključni premaz.
</t>
    </r>
    <r>
      <rPr>
        <u/>
        <sz val="10"/>
        <rFont val="Arial Narrow"/>
        <family val="2"/>
        <charset val="238"/>
      </rPr>
      <t>Premazi za lesene površine:</t>
    </r>
    <r>
      <rPr>
        <sz val="10"/>
        <rFont val="Arial Narrow"/>
        <family val="2"/>
        <charset val="238"/>
      </rPr>
      <t xml:space="preserve">
Predpisov in standardov, ki bi opredeljevali uporabo takih sredstev, ni. Treba je dosledno upoštevati navodila proizvajalca glede načina uporabe, porabe sredstva in tudi vzdržev.
Od vrste in kakovosti površinskega premaza so odvisni intervali in način vzdrževanja ter obnavljanja. Zavedati se je treba, da so intervali vzdrževanja in obnavljanja pri uporabi premazov obvezni. 
Kadar so lesene fasade zaščitene s premazi, mora biti s premazi zaščiten tudi hrbtni del. Fasade morajo biti obvezno na hrbtni strani prezračevane in v tem primeru zaščitene s paroprepustnim tankoslojnim premazom. Enako velja za obloge, ki so vgrajene tako, da so na hrbtni strani prezračevane. V tem primeru mora biti hrbtna stran zaščitena s tankoslojnim premazom. Če hrbtni del ni prezračevan, mora biti zaščiten enako kot izpostavljeni pročelni del. V takem primeru je še posebno priporočljiva predhodna zaščita z biocidno impregnacijo proti trohnenju. 
Pri dekorativni zaščiti z lazurami je priporočljiva tudi predhodna preventivna zaščita površine z impregnacijo vsaj proti glivam modrivkam. Zaradi prosojnosti lazur lahko glive modrivke razvrednotijo dekorativni videz premazanega lesenega elementa. </t>
    </r>
  </si>
  <si>
    <r>
      <rPr>
        <u/>
        <sz val="10"/>
        <rFont val="Arial Narrow"/>
        <family val="2"/>
        <charset val="238"/>
      </rPr>
      <t>Okoljski pogoji</t>
    </r>
    <r>
      <rPr>
        <sz val="10"/>
        <rFont val="Arial Narrow"/>
        <family val="2"/>
        <charset val="238"/>
      </rPr>
      <t xml:space="preserve">
Slikopleskarska dela je možno izvajati le v primernih vremenskih razmerah oziroma primernih mikroklimatskih razmerah: temperatura zraka in zidne podlage naj ne bo nižja od 5 °C in ne višja od + 35 °C. Relativna vlaga naj ne presega 80 %. Najprimernejše temperaturno območje za izvedbo slikopleskarskih del je od 15 °C do 25 °C. 
Nekatere gradbene podlage oziroma premazi zahtevajo specifične pogoje izvedbe. Njihovo neupoštevanje lahko vpliva na nekakovostno izvedbo. Za silikatne in apnene premaze je minimalna delovna temperatura (temperatura zraka in zidne podlage) 8 °C. Vedno je treba upoštevati navodila proizvajalca. Fasadne površine pred soncem, vetrom in padavinami zaščitimo z zavesami, kljub zaščiti pa v dežju, megli ali ob močnem vetru (≥ 30 km/h) ne delamo.</t>
    </r>
  </si>
  <si>
    <r>
      <rPr>
        <u/>
        <sz val="10"/>
        <rFont val="Arial Narrow"/>
        <family val="2"/>
        <charset val="238"/>
      </rPr>
      <t>KAKOVOST IZVEDBE</t>
    </r>
    <r>
      <rPr>
        <sz val="10"/>
        <rFont val="Arial Narrow"/>
        <family val="2"/>
        <charset val="238"/>
      </rPr>
      <t xml:space="preserve">
Zagotoviti je treba raven in obseg kontrole izvedbe, kot je to predpostavljeno in upoštevano v projektu. Dosledno je treba upoštevati navodila proizvajalcev proizvodov. 
Ocena kakovosti slikopleskarskih del je subjektivna glede na vrsto del, namembnost, trajnost in zahteve standardov oziroma predpisov. 
Slikopleskarsko obdelana površina mora imeti enotno strukturo in stopnjo sijaja, brez opaznih prekrivanj barvnih nanosov, raz, vdolbin in vidnih napak v osnovnem materialu. Barva mora imeti enakomerno prekrivnost brez sledi delovnega orodja in delovnih prekinitev. Ob poševni osvetlitvi obdelanih površin ne sme biti reliefnih sledi kitanja in nanosov barve. 
Ocenjujejo in preverjajo se : 
* skladnost materiala in izvedbe s projektom in popisom del, 
* estetski videz (enakomernost strukture), 
* odpornost proti obrabi (trajnost), 
* debelina nanosa (v praksi možno samo pri kovinskih površinah), 
* varnost pri uporabi (nedrsnost), 
* navodila za vzdrževanje (dokumentacija), 
* dokumentacija: obvezna predložitev zakonsko predpisanih certifikatov oziroma izjavo lastnostih, kot predvideva ZGPro-1. 
Za estetski videz so pomembne podrobnosti, kot so zaključki, vogali, stiki z drugimi materiali in površine, ki so pravokotne na naravni vir osvetlitve. Pri presoji je bistven enotni estetski učinek. Pozorno je treba pregledati spoje z vgrajeno opremo (okna, vrata, police, vgrajena strojno in elektroinštalacijska oprema –stikala, radiatorji …), stikovanje z oblogami sten, stropov in tlakov (zaključne letve, tesnjenje stikov brez razpok, dilatacije).</t>
    </r>
  </si>
  <si>
    <r>
      <rPr>
        <u/>
        <sz val="10"/>
        <rFont val="Arial Narrow"/>
        <family val="2"/>
        <charset val="238"/>
      </rPr>
      <t>NAVODILA ZA IZDELAVO TEHNOLOŠKEGA ELABORATA</t>
    </r>
    <r>
      <rPr>
        <sz val="10"/>
        <rFont val="Arial Narrow"/>
        <family val="2"/>
        <charset val="238"/>
      </rPr>
      <t xml:space="preserve">
Tehnološki elaborat vključuje tehnično mapo in plan nadzora del. V njem mora izvajalec upoštevati določila te smernice tudi glede priprave podlage, možnosti za delo in izbire ustreznih materialov. 
Izvajalec mora izdelati plan dela glede na ugotovljeno stanje podlage, ugotovljene delovne razmere in načrt pregleda izvedenih del, pri čemer mora upoštevati zahteve proizvajalca vgrajenih proizvodov in projektanta. 
Izvajalec del mora na gradbišče pred začetkom del dostaviti dokumentacijo, zbrano v tehnični mapi, ki mora zajemati: 
• opis proizvodov in del, 
• izjavo o lastnostih za proizvode in kopijo oznake CE za proizvode (če je proizvod označen z oznako CE), 
• povzetek lastnosti proizvodov in njihovo primerjavo s projektnimi zahtevami, 
• navodila za vgradnjo, 
• garancijsko izjavo (kjer je to primerno), 
• navodila za vzdrževanje, 
• navodila za skladiščenje proizvoda in ravnanje z njim (kjer je to primerno). 
Izvajalec del mora nadzornemu inženirju in projektantu gradbenih konstrukcij predložiti TE najmanj 15 dni pred začetkom izvajanja posamezne faze del, opredeljene v tehnološkem elaboratu. 
Nadzorni inženir ali statik morata najpozneje v roku 8 dni tehnološki elaborat pisno potrditi oziroma zaradi neustreznosti zavrniti. 
Pri pripravi plana zagotavljanja kakovosti mora izvajalec upoštevati veljavne predpise in standarde. Ukrepi zagotavljanja kakovosti morajo biti prilagojeni terminskemu planu in morebitnim neugodnim vremenskim razmeram za izvajanje del (mraz, visoka vlaga ... ).</t>
    </r>
  </si>
  <si>
    <t>Premaz notranjih površin s premazi na osnovi akrilnih, akrilno kopolimernih, polimernih ali terpolimernih disperzij, ki se redčijo z vodo.  
Podlago je predhodno gladko skitati z disperzijskim polnilom in po potrebi predhodno premazati z akrilnim prednamazom za izravnavo vpojnosti zelo poroznih površin ali prekritje nikotinskih ali drugih madežev. Kitanje se izvede po celotni površini in ga je vključiti v c.e.m. premaza (vključno z brušenjem kita). 
Premaz se nanaša s čopičem, valjčkom ali razpršilcem. Premaz mora biti paropropusten.</t>
  </si>
  <si>
    <t xml:space="preserve">Način vgradnje ter namen uporabe materiala mora biti skladen z navodili oz. priporočili proizvajalca SUHOMONTAŽNEGA sistema. 
Če ni v posameznih postavkah določeno drugače, je v cenah po e.m. zajeti:
* vse stene in stropi morajo zadostiti zahtevam projektiranim lastnostim iz načrta arhitekture; 
* vse stene in stropi morajo zadostiti zahtevam, ki izhajajo iz elaboratov požarne varnosti in zaščite pred hrupom in učinkovite rabe energije; 
* izvajalec pred nabavo in vgradnjo predstaviti materiale in tehnične kataloške rešitve za vgradnjo v obliki tehnološkega izvedbenega elaborata sistemskega dobavitelja. Vodja projekta in nadzorni inženir pred pričetkom del ta elaborat odobri; 
* izvajalec mora pri izvedbi katerihkoli suhomontažnih del le-ta izvajati po priporočilih, navodilih in v skladu s sistemskimi rešitvami enega proizvajalca, ob tem pa lahko dobavi in vgradi izključno komponente sistema tega istega proizvajalca,
* izvajalec mora zagotoviti tehnično pravilno obdelavo prebojev na mavčno-kartonskih predelnih stenah in spuščenih stropih, da je le ta skladna z zasnovo požarne varnosti; 
* izvajalec mora zagotoviti tehnično pravilno obdelavo prebojev na mavčno-kartonskih predelnih stenah in spuščenih stropih, da ne prihaja do zvočnih mostov; 
* izvajalec mora zagotoviti vgradnjo podkonstrukcije notranjih vrat in sten, ki so predvidene v načrtu arhitekture; 
* za fiksiranje vseh elementov instalacij in sanitarne opreme morajo biti uporabljene sistemske »sanitarne« ali druge namenu ustrezne podkonstrukcije,
* kadar se sočasno izvajajo pregradne stene in spuščeni stropovi, morajo pregradne stene potekati zgoraj do masivne medetažne konstrukcije, spuščeni stropovi pa med pregradnimi stenami,
* kjer ni izrecno drugače navedeno, se za toplotnoizolacijske sloje uporablja izključno  mineralna volna.
V ceni enote je obvezno zajeti izdelavo vseh potrebnih detajlov in dopolnilnih del, ki so potrebna za dokončanje posameznih del, tudi če potrebni detajli in zaključki niso podrobno navedeni in opisani v popisu del in so ta dopolnila nujna za pravilno funkcioniranje posameznih sistemov in elementov objekta.
Posebna opozorila:
* stiki suhomontažnih z masivnimi konstrukcijami morajo biti izvedeni z uporabo ločilnih trakov, po končanih obdelavah vogal stika ne sme biti zakitan,
* pri razponih masivnih AB medetažnih konstrukcij &gt; 5,0 m ter je obvezna izvedba drsnih stikov suhomontažnih pregradnih sten z medetažno konstrukcijo.
</t>
  </si>
  <si>
    <t>Vsi proizvodi morajo biti izdelani iz kvalitetnega materiala in skladno z veljavnimi tehnicnim predpisi in harmoniziranimi standardi, predvsem pa:
* SIST EN 520: mavčne plošče,
* SIST EN 13963: tesnilni material za mavčno plošče,
* SIST EN 14195: elementi s kovinskimi okvirji za mavčne plošče,
* SIST EN 14209: predoblikovane mavčne plošče,
* SIST EN 14353: pomožni in dodatni profili za mavčne plošče,
* SIST EN 14496: lepila na osnovi mavca za toplotno/zvočno izolacijo kompozitnih panelov in mavčne plošče,
* SIST EN 14566: mehanska pritrdilna sredstva za sisteme iz mavčnih plošč,
* SIST EN 13162: toplotne izolacije iz mineralne volne,
* SIST EN 13964: viseči stropi.</t>
  </si>
  <si>
    <r>
      <t xml:space="preserve">Tehnični pogoji za zagotavljanje kakovosti pri izvedbi
PRIPRAVA ZGRADBE
</t>
    </r>
    <r>
      <rPr>
        <sz val="10"/>
        <rFont val="Arial Narrow"/>
        <family val="2"/>
        <charset val="238"/>
      </rPr>
      <t>Pred vgrajevanjem morajo biti konstrukcije dovolj suhe, da ne pride do čezmernega navlaževanja elementov iz mavca.</t>
    </r>
    <r>
      <rPr>
        <u/>
        <sz val="10"/>
        <rFont val="Arial Narrow"/>
        <family val="2"/>
        <charset val="238"/>
      </rPr>
      <t xml:space="preserve">
Prevzem proizvodov
</t>
    </r>
    <r>
      <rPr>
        <sz val="10"/>
        <rFont val="Arial Narrow"/>
        <family val="2"/>
        <charset val="238"/>
      </rPr>
      <t xml:space="preserve">Pri prevzemu materiala/proizvodov je treba od dobavitelja zahtevati izjavo o skladnosti po ZGPro-1. Preveriti je treba, ali so iz izjave o lastnostih, spremne dokumentacije ali oznake CE razvidne ustrezne (s projektom zahtevane) lastnosti materiala. 
</t>
    </r>
    <r>
      <rPr>
        <u/>
        <sz val="10"/>
        <rFont val="Arial Narrow"/>
        <family val="2"/>
        <charset val="238"/>
      </rPr>
      <t xml:space="preserve">Hranjenje proizvodov do vgradnje
</t>
    </r>
    <r>
      <rPr>
        <sz val="10"/>
        <rFont val="Arial Narrow"/>
        <family val="2"/>
        <charset val="238"/>
      </rPr>
      <t xml:space="preserve">Proizvode iz mavca hranimo na gradbišču po navodilih proizvajalca, v pokritem prostoru (zaščitene pred dežjem in snegom), zavite v zaščitno folijo, oziroma upoštevamo druge zaščitne ukrepe. 
Poškodbe, ki bi nastale zaradi neustreznega hranjenja proizvodov na osnovi mavca, se lahko kažejo v večjem odpadu materiala ali celo v njegovi neuporabnosti.
Mavčne plošče morajo biti skladiščene v suhem prostoru, na ravni vodoravni podlagi, brez neposrednega stika s tlemi. Po možnosti naj bodo shranjene v notranjih skladiščih in zaščitene pred vremenskimi vplivi (tudi pred neposrednim sevanjem sonca). Zelo pomembno je, da so skladiščene plošče plosko položene in da ostanejo ves čas suhe. 
Praškasti proizvodi na mavčni osnovi so pakirani kot gotove suhe mešanice v vrečah. Vreče naj bodo zavarovane pred poškodbami (raztrganjem, luknjanjem) in naj se hranijo na suhem mestu. Na vrečah so navadno označeni datumi uporabnosti proizvodov, zato naj se najprej porabijo tiste s starejšimi datumi. Kovinski profili in dodatni materiali iz plastične mase naj bodo hranjeni po zahtevah proizvajalcev. 
Gotove mase, namenjene zapolnjevanju stikov, prednamazi in lepila na osnovi sintetičnih smol morajo biti skladiščeni pri temperaturi, ki jo navedejo proizvajalci.
</t>
    </r>
    <r>
      <rPr>
        <u/>
        <sz val="10"/>
        <rFont val="Arial Narrow"/>
        <family val="2"/>
        <charset val="238"/>
      </rPr>
      <t>Preverjanje okoljskih pogojev</t>
    </r>
    <r>
      <rPr>
        <sz val="10"/>
        <rFont val="Arial Narrow"/>
        <family val="2"/>
        <charset val="238"/>
      </rPr>
      <t xml:space="preserve">
Vgrajevanje mora potekati v primernih vremenskih razmerah. 
Pri vgradnji jih po potrebi preverimo s priročnim merilnikom temperature in vlage, ki mora biti primeren za namen preverjanja razmer na gradbišču. Kalibracija merilnika ni potrebna. 
Pri ometavanju in vgradnji estrihov se zelo poveča zračna vlaga v prostorih, zato je treba poskrbeti za zadostno zračenje. 
Nanašanje kitov za glajenje se lahko izvaja le pri temperaturah, višjih od 10 °C.
</t>
    </r>
  </si>
  <si>
    <t>PRAVILA ZA IZVEDBO
Nenosilne predelne stene
V steni je treba izvesti dilatacijske stike povsod, kjer so taki stiki že v osnovni konstrukciji stavbe in tudi na vsakih 15 do 20 m dolžine stene (oziroma po navodilih proizvajalca). Kovinski profili, pritrjeni na masivno konstrukcijo, morajo biti podloženi s tesnilnim trakom. 
Vijaki ali žebljički za pritrjevanje plošč na nosilno ogrodje morajo biti pocinkani ali drugače zaščiteni pred korozijo in morajo imeti glavo trikotnega ali trobentastega preseka. Žebljički morajo imeti uvaljano ali nasekano deblo. Vijaki ali žebljički se pritrjujejo v razmikih, ki jih določi proizvajalec plošč. 
Kadar se oblagajo s ploščami stene in strop, se najprej obloži strop. 
Stiki med mavčnimi ploščami morajo biti zamaknjeni za polovico širine plošče. Višina plošč naj ustreza višini prostora, sicer je treba zamakniti tudi stike – za najmanj 40 cm. 
Zaščita vogalov je lahko izvedena s trakovi za ojačanje ali različnimi profili za zaščito. Za zapoljevanje stikov plošč uporabimo fugirne trakove in mase. 
Po navodilih proizvajalcev je treba pred končno obdelavo (barvanjem, ometavanjem, polaganjem tapet, polaganjem ploščic) obdelati površine plošč s predpisanimi osnovnimi premazi ali impregnacijami.</t>
  </si>
  <si>
    <r>
      <rPr>
        <u/>
        <sz val="10"/>
        <rFont val="Arial Narrow"/>
        <family val="2"/>
        <charset val="238"/>
      </rPr>
      <t>Viseči stropovi</t>
    </r>
    <r>
      <rPr>
        <b/>
        <sz val="10"/>
        <rFont val="Arial Narrow"/>
        <family val="2"/>
      </rPr>
      <t xml:space="preserve">
</t>
    </r>
    <r>
      <rPr>
        <sz val="10"/>
        <rFont val="Arial Narrow"/>
        <family val="2"/>
        <charset val="238"/>
      </rPr>
      <t>Pri stropih z večjimi razponi je treba vgraditi dilatacijske stike. 
Obvezno je treba upoštevati navodila proizvajalca stropne konstrukcije in podatke v tehničnih listih. Obešala morajo biti preverjena in pritrjena strokovno. Pri posebnih zahtevah za požarno odpornost je treba upoštevati predpisane zahteve.</t>
    </r>
    <r>
      <rPr>
        <b/>
        <sz val="10"/>
        <rFont val="Arial Narrow"/>
        <family val="2"/>
        <charset val="238"/>
      </rPr>
      <t xml:space="preserve">
</t>
    </r>
    <r>
      <rPr>
        <u/>
        <sz val="10"/>
        <rFont val="Arial Narrow"/>
        <family val="2"/>
        <charset val="238"/>
      </rPr>
      <t>NAČIN IN POGOJI IZVEDBE ter KAKOVOST
Videz površine</t>
    </r>
    <r>
      <rPr>
        <b/>
        <u/>
        <sz val="10"/>
        <rFont val="Arial Narrow"/>
        <family val="2"/>
        <charset val="238"/>
      </rPr>
      <t xml:space="preserve">
</t>
    </r>
    <r>
      <rPr>
        <sz val="10"/>
        <rFont val="Arial Narrow"/>
        <family val="2"/>
        <charset val="238"/>
      </rPr>
      <t xml:space="preserve">Zaključna obdelava sten iz mavčnih proizvodov (plošč) je predvidena s pleskanjem, barvanjem, polaganjem ploščic ali tapet. Namen končne obdelave je doseganje funkcionalnih ali drugih zahtev za nameravano uporabo: videz, akustični efekti itd. Glede na namen MK konstrukcij optične zahteve določajo kvalitete izvedbe:
Q1 - temeljno fugiranje: fugiranje v kvaliteti Q1 obsega polnjenje fug med mavčnimi ploščami in nanos fugirne mase preko glav pritrdilnih vijakov. V praksi to pomeni en delovni korak, v katerem stike fugiramo s fugirno maso, v kombinaciji z armirnim trakom pri robovih plošč. Na ta način ustvarjena površina je namenjena oblaganju s keramičnimi ploščicami, drugim slojem plošč ali debeloslojnimi ometi.
Q2 - temeljno fugiranje in dodatno fugiranje: fugiranje Q2 obsega osnovno fugiranje Q1 in dodatno fugiranje (fino fugiranje oz. finiš) do brezstopenjskega prehoda med mavčnimi ploščami. Na površini Q2 ne smejo biti vidni odtisi zaradi obdelave ali sledi orodja za fugiranje. V praktični izvedbi to pomeni izvedbo dveh delovnih korakov z dodatnim brušenjem prehodov. Kvaliteten rezultat najlažje dosežemo, če za drugi delovni korak uporabimo že pripravljene pastozne fugirne mase s kremasto strukturo, ki se tudi enostavno brusijo. Površina, ustvarjena na opisan način, je namenjena za srednje in grobo strukturirane stenske obloge (npr. tapete), strukturirane mat premaze (npr. disperzijske barve, nanešene z valjčkom z ovčjo dlako) in omete granulacije &gt; 1 mm. Če kvaliteta fugiranja Q2 predstavlja osnovo za premaze, pojav vidnih fug pri stranski svetlobi ni izključen.
</t>
    </r>
  </si>
  <si>
    <t>Q3 - standardno fugiranje, izravnava cele površine &amp; odvzem materiala: fugiranje v kvaliteti Q3 obsega standardno fugiranje kvalitete Q2 z dodatnim širšim fugiranjem preko fug in ostrim nanosom fugirne mase po celi površini gradbenega elementa. V praksi pomeni kvaliteta fugiranja Q3 nanos fugirne mase na celotno površino gradbenega elementa, ostro zagladitev in odvzem materiala tako, da je prekrita celotna površina gradbenega elemeta oz. kartonska struktura mavčnih plošč ni več vidna. Površine, ustvarjene v kvaliteti fugiranja Q3, so namenjene za nanos fino strukturiranih premazov in ometov granulacije &lt; 1 mm. Tudi pri površinah, fugiranih v kvaliteti Q3 pojav vidnih fug pri stranski svetlobi ni 100 % izključen. Čeprav je bistveno blažji kot pri kvaliteti fugiranja Q2, je uporabo temeljnih premazov v postopkih fugiranja nujna.
Q4 - standardno fugiranje, izravnava cele površine &amp; glajenje: fugiranje v kvaliteti Q4 obsega standardno fugiranje v kvaliteti Q2 ter nanos in zagladitev fugirne/izravnalne mase po vsej površini gradbenega elementa v debelini najmanj 2 mm. V praksi to pomeni nanos mase čez celotno površino na ročni ali strojni način in zagladitev do gladke površine. Po potrebi sledi še drugi, tankoslojni nanos fugirne mase čez površino. Po brušenju nastane optimalna, enakomerna ravna površina. Takšne površine so namenjene za doseganje gladkih, sijajnih ali strukturiranih površin, npr.  opremljenih z metalnimi ali vinilnimi tapetami,, lazurami in visokokvalitetnih površin, ki jih dosežemo s fugirnimi in gladilnimi tehnikami.</t>
  </si>
  <si>
    <r>
      <rPr>
        <u/>
        <sz val="10"/>
        <rFont val="Arial Narrow"/>
        <family val="2"/>
        <charset val="238"/>
      </rPr>
      <t>Tolerance mer</t>
    </r>
    <r>
      <rPr>
        <sz val="10"/>
        <rFont val="Arial Narrow"/>
        <family val="2"/>
        <charset val="238"/>
      </rPr>
      <t xml:space="preserve">
Dopustna odstopanja po standardu SIST EN 15303-1</t>
    </r>
  </si>
  <si>
    <r>
      <rPr>
        <u/>
        <sz val="10"/>
        <rFont val="Arial Narrow"/>
        <family val="2"/>
        <charset val="238"/>
      </rPr>
      <t>IZDELAVA TEHNOLOŠKEGA ELABORATA IN PLANA</t>
    </r>
    <r>
      <rPr>
        <b/>
        <sz val="10"/>
        <rFont val="Arial Narrow"/>
        <family val="2"/>
      </rPr>
      <t xml:space="preserve">
</t>
    </r>
    <r>
      <rPr>
        <sz val="10"/>
        <rFont val="Arial Narrow"/>
        <family val="2"/>
        <charset val="238"/>
      </rPr>
      <t xml:space="preserve">V tehnološkem elaboratu mora izvajalec upoštevati določila te smernice. Izdelati mora načrt kontrole izvedenih del.
Pred začetkom izvajanja posamezne vrste del mora izvajalec del pripraviti in v potrditev nadzornemu inženirju posredovati tehnološki elaborat (TE). 
Nadzorni inženir je posameznik, ki opravlja naloge nadzora v imenu investitorja.
Tehnološki elaborat mora izvajalec del pripraviti pred začetkom fasaderskih del. Namen elaborata je določanje osnovnih pogojev za izvedbo del in kontrolnih postopkov med izvajanjem del in po njem. Tehnološki elaborat mora imeti poglavja:
* Splošne informacije o izvajalcu in konstrukcijskih značilnostih objekta,
* opis posamezne faze del,
* terminski plan izvajanja del. </t>
    </r>
    <r>
      <rPr>
        <b/>
        <sz val="10"/>
        <rFont val="Arial Narrow"/>
        <family val="2"/>
      </rPr>
      <t xml:space="preserve">
</t>
    </r>
    <r>
      <rPr>
        <sz val="10"/>
        <rFont val="Arial Narrow"/>
        <family val="2"/>
        <charset val="238"/>
      </rPr>
      <t>Splošni informacije morajo vključevati osnovne podatke o izvajalcu in konstrukcijskih značilnostih objekta, predvsem pa: 
* opis objekta in 
* pregled s tipičnimi detajli in fazami dela.</t>
    </r>
    <r>
      <rPr>
        <b/>
        <sz val="10"/>
        <rFont val="Arial Narrow"/>
        <family val="2"/>
      </rPr>
      <t xml:space="preserve">
</t>
    </r>
    <r>
      <rPr>
        <u/>
        <sz val="10"/>
        <rFont val="Arial Narrow"/>
        <family val="2"/>
        <charset val="238"/>
      </rPr>
      <t xml:space="preserve">Za vsako posamezno fazo del mora izvajalec v TE navesti te podatke: 
</t>
    </r>
    <r>
      <rPr>
        <sz val="10"/>
        <rFont val="Arial Narrow"/>
        <family val="2"/>
        <charset val="238"/>
      </rPr>
      <t xml:space="preserve">* opis vrste del, na katera se TE nanaša; 
* podatke o uporabljenih materialih; 
* podatke o tehnologiji izvedbe in 
* postopke zagotavljanja kakovosti materialov in izvedbe del. 
Popis osnovnih materialov in polizdelkov mora vključevati: vrste in izvor s podrobnimi oznakami, potrebne količine, način transporta in dokazila o kakovosti (izjave o lastnostih). </t>
    </r>
  </si>
  <si>
    <r>
      <rPr>
        <u/>
        <sz val="10"/>
        <rFont val="Arial Narrow"/>
        <family val="2"/>
        <charset val="238"/>
      </rPr>
      <t>Zagotavljanje kakovosti</t>
    </r>
    <r>
      <rPr>
        <sz val="10"/>
        <rFont val="Arial Narrow"/>
        <family val="2"/>
        <charset val="238"/>
      </rPr>
      <t xml:space="preserve">
Izvajalec del mora za vsako fazo del pripraviti plan zagotavljanja kakovosti. Ta zajema vsaj: podatke o vrsti in obsegu notranje kontrole kakovosti materialov in podatke o vrsti in obsegu notranje kontrole kakovosti izvedbe, - podatke o ključnih kadrih in (če je treba) dokazila o njihovi izobrazbi ter druge ukrepe za zagotavljanje kakovosti del. 
Pri pripravi plana zagotavljanja kakovosti mora izvajalec upoštevati veljavne predpise in standarde. Ukrepi zagotavljanja kakovosti morajo biti prilagojeni terminskemu planu in morebitnim neugodnim vremenskim razmeram za izvajanje del (mraz, visoka vlaga ... ).
Izvajalec del mora nadzornemu inženirju predložiti TE najmanj 15 dni pred začetkom izvajanja posamezne faze del, opredeljene v tehnološkem elaboratu. 
Nadzorni inženir mora najpozneje v roku 8 dni tehnološki elaborat pisno potrditi oziroma zaradi neustreznosti zavrniti. </t>
    </r>
  </si>
  <si>
    <t xml:space="preserve">Obseg storitev, vkalkuliranih v cene po e.m.
Pridobitev izjav o lastnostih za:
# stabilnost konstrukcij,
# zahtevano požarno odpornost konstrukcij,
# zahtevano dušenje zvoka (Rw) konstrukcij.
</t>
  </si>
  <si>
    <t>Sledeče storitve je (v kolikor ni v posamezni postavki določeno drugače) potrebno vklakulirati v cene za enoto mere:
# vsa potrebna pripravljalna dela, vsa potrebna merjenja na objektu, vse potrebne transporte do mesta vgrajevanja, skladiščenje materiala na gradbišču, atestiranje materialov in dokazovanje kvalitete z izjavami o lastnostih, atestiranje materialov in dokazovanje kvalitete z atesti, vso potrebno delo za dokončanje izdelka, vsa potrebna pomožna sredstva na objektu kot so lestve, pomični delovni odri ..., usklajevanje z osnovnim načrtom in posvetovanje z naročnikom in projektantom.
# Vse opisane storitve vsebujejo tudi dobavo pripadajočih materialov/izdelkov/tipov/sistemov, vključno z razkladanjem, skladiščenje in transportiranjem do mesta vgradnje.
# izdelava vseh potrebnih zaključkov, spojev in prehodov, še posebej na stikih z ostalimi konstrukcijskimi elementi, po specifikacijah oz. sistemskih rešitvah dobavitelja sistema, izdelava vseh izrezov ter morebitnih ojačitev in prilagoditev v podkonstrukciji ipd. tako, da bo stena, obloga ali strop z vsemi vgrajenimi ali pritrjenimi elementi služil svojemu namenu,
# upoštevati je potrebno vse izreze in ojačitve za vgradnjo strojnih instalacij in za vgradnjo revizijskih odprtin,
# upoštevati je potrebno vse izreze za vgradnjo luči in ostalih elementov električnih instalacij. Po montaži svetil je potrebno izvesti kitanje in bandažiranje do roba svetila,
# delo do višine 3,2 m, če višina ni podana posebej;
# Delovni odri (na primer stojišča, lestve) za podano delovno višino, vključno z dodatkom za transport materialov na to višino in ostale oteževalne okoliščine
#Pri stenskih konstrukcijah in oblogah; izdelava oziroma zapiranje odprtin do velikosti 0,01 m2 
# Izvedba togega priključka profilov s pomočjo tesnilnega traku na stene, strop in tla 
# Bandažiranje in glajenje stikov mavčnih plošč in pritrdilnih elementov se izvaja do druge stopnje kvalitete (K2) obdelave sten. 
# Pri izvedbah kotov in vogalov se upošteva uporaba bandažnih trakov iz papirja ali steklenega voala.
# Izravnava neravnin v podlagi do velikosti 20 mm pri izvedbi stenskih oblog .
# Postavitev sten v dveh ali več delovnih korakih .
# izrezi: priključke, ki so obstajali že pred oblaganjem sten s ploščami, je potrebno prestaviti na površino brez posebnega obračunavanja.
# Delovne prekinitve za instalacijska dela po oblaganju ene strani so vključena v osnovno ceno.
# Zaščito oken, vrat, polic in podobnega pred onesnaženjem med izvedbo SM del je vkalkulirati v c.e.m..</t>
  </si>
  <si>
    <t xml:space="preserve">Pravila za obračun in izmere
Višine nad 3,2 m do 5,0m: 
Obračun oteževalnih okliščin pri višinah 3,2 do 5,0 m je obračunano z doplačilom, v katerega je treba vračunati tudi dodatne stroške zaradi več gradbenih podestov, odrov, lestev in podobno. Pri stenah z višino nad 3,2 m do 5,0 m so bo obračunal dodatek na celotno steno in ne le na višje ležeči del stene.
Odbitek za odprtine: 
Odprtine z ali brez vgradnih elementov, do velikosti 3 m2 se obračunajo kot polna površina brez odbitkov. "Polno za prazno" s tem vključuje izvedbo ojačitev konstrukcije ob odprtinah, ki se tako ne obračunajo posebej ter morebitne obdelave špalet teh odprtin. Izvedba robnih površin in špalet do širine 30 cm, vključno z izvedbo robov, priključkov na gradbene elemente in morebitnih priključnih stikov, je potrebno upoštevati v enoti cene. </t>
  </si>
  <si>
    <t xml:space="preserve">Upoštevati je treba tehnične smernice za izvedbo proizvajalca sistemskih izvedb. 
Podkonstrukcija mora biti iz kovinskih profilov z odprtinami za sanitarne in elektro instalacije, ves pritrdilni material, kot so to vijaki in žeblji morajo biti enako kot elementi podkonstrukcije (profili) pocinkani in fosfatirani.  Debelina pločevine za profile morajo znašati 0,6 ali 0,5 mm pri certificirano dokazani enakovredni stabilnosti. 
Priključke na stene, stropove in tla je potrebno izvesti s pomočjo tesnilnih trakov. Iz filca enostransko lepljiv, debeline 5 mm, penasti trak enostransko lepljiv, debelina ca. 3,5 mm, trak iz mineralnih vlaken ali iz steklenih vlaken debeline cca. 8 mm.  
Izolacijski sloj: Če ni drugih navedb je potrebno vložiti 5 cm sloj mineralne volne in to vkalkulirati v ceno e.m.. Sloj izolacije je potrebno vložiti po celi površini in jo zavarovati proti drsenju navzdol.
Obdelava površine: Površino je potrebno sfugirati in zagladiti v skladu s stopnjo kakovosti Q3, kjer je predvidena slikarska obdelava in Q2, kjer se lepijo keramične ploščice. Uporaba in vrsta bandažnih trakov je odvisna od sistema fug. Pri izstopajočih elementih je potrebno vgraditi zaščitne kotnike.
Pri dvoslojnem oplaščenju sten je potrebno vse fuge in stike plošč prvega sloja zakitati (ni potrebna vgradnja traku).
Kratica CW: kratica CW se uporablja pri predelnih stenah s kovinsko podkonstrukcijo in označuje C – stenske profile. Navedene vrednosti pomenijo višino C profila in celotno debelino predelne stene.
Vidne stropne  odprtine ali zapiranje stropnih odprtin do višine 50 cm in iz enakega materiala kot je narejen strop, se dodatno obračunajo v merah odprtine stropa.
Višina spuščenega stropa do 50 cm se obračuna v enotnih cenah za izvedbo.  Višina spuščanja stropa se meri od spodnjega roba nosilnega stropa do spodnjega roba spuščenega stropa. Večje višine spuščenih stropov se obračunajo posebej.
Gradbene odre jee treba vkalkulirati v ceno. Delovna višina se meri od zgornjega roba poda do spodnjega dela stropa na katere se obeša in pritrjuje spuščen strop. </t>
  </si>
  <si>
    <t>V kolikor v nadaljevanju ni navedeno drugače, je pri dobavi, montaži in zagonu dvigala upoštevati: 
* izdelava PZI dvigala, PID in Navodila za obratovanje in vzdrževanje ter šolanje skrbnika dvigala,
* namestitev napisnih ploščic oz. oznak, ki pripadajo neposredno dvigalu, v skladu z SIST EN81-1, 
* stroške prisotnosti montažnega osebja pri prevzemu dvigal in tehničnem pregledu objekta,
* montaža dvigala brez postavljanja odrov ob uporabi predhodno vgrajenih testiranih montažnih obešal (obveznost dobavitelja dvigala),
* prilagoditvena gradbena dela v jašku dvigala glede na zahteve predvidenega dvigala in navodilih  odgovorne osebe izvajalca in v skladu s predpisi o dvigalogradnji,
* dovod in povezavo strelovodne ozemljitve v jami in vrhu jaška ter povezavo vseh kovinskih delov v jašku,
* namestitev lestve za pomoč pri vstopu v jamo jaška, ki ustreza SIST EN 81-1,
* izvedba osvetlitve in elektrifikacije jaška v skladu s SIST EN 81-1,
* dostava uteži pri prevzemu s strani izvedencev,
* enkratno končno čiščenje naprave po zaključku montaže, 
* zaščita dvigala iz lesenih oblog po dokončanju del, zaščita ostane v lasti naročnika. Zaščita se odstrani v dogovoru z naročnikom, po vselitvi uporabnikov.</t>
  </si>
  <si>
    <t>Kompletna izdelava, dobava in vgradnja betona C20/30, v armirane konstrukcije, prereza od 0.20 do 0.30 m3/m2/m1, vključno z vsemi pomožnimi deli in transportom do mesta vgrajevanja:</t>
  </si>
  <si>
    <t>Kompletna izdelava, dobava in vgrajevanje betona C30/37, odpornost na korozijo XC1, v armirane konstrukcije, prereza nad 0.30 m3/m2/m1, vključno z vsemi pomožnimi deli in transportom do mesta vgrajevanja:</t>
  </si>
  <si>
    <t>Kompletna izdelava, dobava in vgrajevanje betona C25/30, odpornost na korozijo XC1, v armirane konstrukcije, prereza od 0.20 do 0.30 m3/m2/m1, vključno z vsemi pomožnimi deli in transportom do mesta vgrajevanja:</t>
  </si>
  <si>
    <t>Kompletna izdelava, dobava in vgrajevanje betona C25/30, odpornost na korozijo XC1, v armirane konstrukcije, prereza nad 0.30 m3/m2/m1, vključno z vsemi pomožnimi deli in transportom do mesta vgrajevanja:</t>
  </si>
  <si>
    <t>Kompletna izdelava, dobava in vgrajevanje betona C25/30, odpornost na korozijo XC1, v armirane konstrukcije, prereza od 0.15 do 0.18 m3/m2/m1, vključno z vsemi pomožnimi deli in transportom do mesta vgrajevanja:</t>
  </si>
  <si>
    <t>Kompletna izdelava, dobava in vgrajevanje betona C25/30, odpornost na korozijo XC1, v armirane konstrukcije, prereza od 0.16 do 0.50 m3/m2/m1,  vključno z vsemi pomožnimi deli in transportom do mesta vgrajevanja:</t>
  </si>
  <si>
    <t>Kompletna izdelava, dobava in vgrajevanje betona C25/30, odpornost na korozijo XC1, v armirane konstrukcije, prereza od 0.12 do 0.20 m3/m2/m1,  vključno z vsemi pomožnimi deli in transportom do mesta vgrajevanja:</t>
  </si>
  <si>
    <t>Kompletna izdelava, dobava in vgrajevanje betona C30/37, odpornost na korozijo XD3XF2, v armirane konstrukcije, prereza od 0.16 do 0.50 m3/m2/m1,  vključno z vsemi pomožnimi deli in transportom do mesta vgrajevanja:</t>
  </si>
  <si>
    <t>Kompletna izdelava, dobava in vgrajevanje betona C30/37, odpornost na korozijo XC1, v armirane konstrukcije, prereza nad 0.30 m3/m2/m1,  vključno z vsemi pomožnimi deli in transportom do mesta vgrajevanja:</t>
  </si>
  <si>
    <t>Kompletna izdelava, dobava in vgrajevanje betona C25/30, odpornost na korozijo XC1, v armirane konstrukcije, prereza od 0,20 do  0.30 m3/m2/m1, vključno z vsemi pomožnimi deli in transportom do mesta vgrajevanja:</t>
  </si>
  <si>
    <t>Kompletna izdelava, dobava in vgrajevanje betona C25/30, odpornost na korozijo XC1, v armirane konstrukcije, prereza od 0.20 do  0.30 m3/m2/m1, vključno z vsemi pomožnimi deli in transportom do mesta vgrajevanja:</t>
  </si>
  <si>
    <t>Kompletna izdelava, dobava in vgrajevanje betona C30/37, odpornost na korozijo  XC1, v armirane konstrukcije, prereza nad 0.30 m3/m2/m1,  vključno z vsemi pomožnimi deli in transportom do mesta vgrajevanja:</t>
  </si>
  <si>
    <t>Kompletna izdelava, dobava in vgrajevanje betona C30/37, odpornost na korozijo XC4, XF1, v armirane konstrukcije, prereza od 0.20 do  0.30 m3/m2/m1, vključno z vsemi pomožnimi deli in transportom do mesta vgrajevanja:</t>
  </si>
  <si>
    <t>Kompletna izdelava, dobava in vgrajevanje betona C30/37, odpornost na korozijo XC1, v armirane konstrukcije, prereza do 0.20 m3/m2/m1,  vključno z vsemi pomožnimi deli in transportom do mesta vgrajevanja:</t>
  </si>
  <si>
    <r>
      <t>►ab stene medetaža zunanji dvigalni jašek -</t>
    </r>
    <r>
      <rPr>
        <b/>
        <sz val="10"/>
        <rFont val="Arial Narrow"/>
        <family val="2"/>
      </rPr>
      <t xml:space="preserve"> vidni beton VB3</t>
    </r>
    <r>
      <rPr>
        <sz val="10"/>
        <rFont val="Arial Narrow"/>
        <family val="2"/>
      </rPr>
      <t xml:space="preserve"> </t>
    </r>
    <r>
      <rPr>
        <b/>
        <sz val="10"/>
        <rFont val="Arial Narrow"/>
        <family val="2"/>
      </rPr>
      <t>(C(3), T(3), P(3)) po SIST-TP CEN/TR 15739</t>
    </r>
  </si>
  <si>
    <r>
      <t xml:space="preserve">►ab stropna plošča zunanjega dvigalnega jaška - </t>
    </r>
    <r>
      <rPr>
        <b/>
        <sz val="10"/>
        <rFont val="Arial Narrow"/>
        <family val="2"/>
      </rPr>
      <t>vidni beton</t>
    </r>
    <r>
      <rPr>
        <sz val="10"/>
        <rFont val="Arial Narrow"/>
        <family val="2"/>
      </rPr>
      <t xml:space="preserve"> </t>
    </r>
    <r>
      <rPr>
        <b/>
        <sz val="10"/>
        <rFont val="Arial Narrow"/>
        <family val="2"/>
      </rPr>
      <t>VB3 (C(3), T(3), P(3)) po SIST-TP CEN/TR 15739</t>
    </r>
  </si>
  <si>
    <r>
      <t xml:space="preserve">Kompletna izvedba </t>
    </r>
    <r>
      <rPr>
        <i/>
        <u/>
        <sz val="10"/>
        <rFont val="Arial Narrow"/>
        <family val="2"/>
      </rPr>
      <t>zaključnih slojev povoznih površin uvozno</t>
    </r>
    <r>
      <rPr>
        <i/>
        <u/>
        <sz val="10"/>
        <rFont val="Arial Narrow"/>
        <family val="2"/>
        <charset val="238"/>
      </rPr>
      <t xml:space="preserve"> izvozne klančine, </t>
    </r>
    <r>
      <rPr>
        <sz val="10"/>
        <rFont val="Arial Narrow"/>
        <family val="2"/>
      </rPr>
      <t xml:space="preserve"> z vsemi pomožnimi, pripravljalnimi in zaključnimi deli ter vsemi potrebnimi horizontalnimi in vertikalnimi transporti. Dela izvesti po navodilih proizvajalca, z vsemi pomožnimi deli ter vgradnim in zaključnim materialom, v sestavi:</t>
    </r>
  </si>
  <si>
    <t>Strojni površinski  odriv ali odkop terena I. in II. kategorije (humusa) v celotni debelini ≤ 20 cm, vključno s transportom na začasno deponijo gradbišča na gradbeni parceli v oddaljenost do 15 m. Humus se hrani na deponiji zaradi kasnejše uporabe pri zunanji ureditvi. Količine so računane v raščenem stanju. Pred izvedbo odriva oziroma odkopa ustrezno pripraviti teren ter odstraniti morebitne  ostanke konstrukcij vrtičkov</t>
  </si>
  <si>
    <t>Strojni široki izkop zemljine za temelje, v terenu III.  in IV. Kategoriji, globina izkopa do 12,00 m,  vključno z odmetom na rob izkopa ali s  sprotnim  nakladanjem na transportno sredstvo; Odvoz viška zemljine na stalno deponijo - glej postavko A2.8. Količine izkopa so računane v raščenem stanju</t>
  </si>
  <si>
    <t>Planiranje dna izkopa s točnostjo +- 2 cm z minimalnim izmetom ali dosipom ter premetom odvečnega materiala. Vključno s pripravo lokalnih poglobitev temeljne plošče Obračun po m2.
Utrjevanje grobozrnatih tal (če ni s projektom določeno drugače) do minimalne nosilnosti 3 kN/cm2, drobno zrnata tla pa do minimalne nosilnosti 2 kN/m2. Projektirano nosilnost tal je doseči do globine minimalno 30 cm pod koto osnovnega planuma in jo dokazati s protokolom meritev.</t>
  </si>
  <si>
    <t>Nabava, dobava in vgrajevanje tamponskega materiala, primernega za globoki izkop, kot nasutje v plasteh debeline 30 cm pod temeljno ploščo, v skupni debelini 100,00 cm, z razgrinjanjem, planiranjem in utrjevanjem v plasteh do predpisane zbitosti. Obračun po m3 tampona v utrjenem stanju. Dela izvajati po navodilih geomehanika!</t>
  </si>
  <si>
    <t>Odvoz izkopanega materiala na stalno deponijo oddaljeno,  neglede na to, ali je bil naložen na transportno sredstvo direktno ob izkopu ali iz začasne deponije na gradbišču, nakladanje je zajeto skupaj z izkopom. V postavki mora biti zajeto tudi plačilo komunalnega prispevka za stalno deponijo. Izvajalec je dolžan nadzoru predložiti evidenčne liste. Količine so računanje v raščenem stanju.
lokacija: v trajno deponijo po izbiri Izvajalca če ni s strani Naročnika določeno drugače.</t>
  </si>
  <si>
    <t>Široki izkop vezljive zemljine/zrnate kamnine – 3. kategorije – strojno z nakladanjem; vključen prevoz in deponiranje na deponijo, lokacija v trajno deponijo po izbiri Izvajalca, če ni s strani Naročnika določeno drugače. Izkop za izdelavo vrhnje vezne AB grede.</t>
  </si>
  <si>
    <t xml:space="preserve"> - ločilni sloj - UV stabilen ojačitveni geotekstil iz polipropilena, natezne trdnosti min. 16 kN/m tipa Polyfelt TS 50 ali ekvivalentno. V postavki upoštevati potrebne preklope
</t>
  </si>
  <si>
    <t>vrata KDV7</t>
  </si>
  <si>
    <t>dim (cm) 375/435</t>
  </si>
  <si>
    <t>dim (cm) 75+50/300</t>
  </si>
  <si>
    <t>dim (cm) 80+50/300</t>
  </si>
  <si>
    <t>Navezava prestavljenega razvoda dimenzije DL DN125 na obstoječ razvod PVC DN250 - montažna točka 1 z vsem montažnim, tesnilnim in drobnim materialom ter montažo</t>
  </si>
  <si>
    <t>Multi/Joint spojka, MJ 3057 DN250 (267-310)</t>
  </si>
  <si>
    <t>FFR R-KOS DN250/125</t>
  </si>
  <si>
    <t>Zasun, kratki, PN16 - DN125</t>
  </si>
  <si>
    <t>Vgradilna armatura za zasune, H=0,9 - 1,5 m</t>
  </si>
  <si>
    <t>Cestna kapa DN125, s konusnim zapiranjem, pokrov prašno barvan</t>
  </si>
  <si>
    <t>EU kos DN125 prirobnični</t>
  </si>
  <si>
    <t>Povezovanje novega razvoda na obstoječega DL DN125 - montažna točka 2 z vsem montažnim, tesnilnim in drobnim materialom ter montažo</t>
  </si>
  <si>
    <r>
      <t>MMK kos DN125/11</t>
    </r>
    <r>
      <rPr>
        <sz val="10"/>
        <rFont val="Aptos Narrow"/>
        <family val="2"/>
      </rPr>
      <t>°</t>
    </r>
  </si>
  <si>
    <t>Novo priključno mesto SOVIČ - montažna točka 3 z vsem montažnim, tesnilnim in drobnim materialom ter montažo</t>
  </si>
  <si>
    <t>MMA kos PN 16 - DN125/DN100</t>
  </si>
  <si>
    <t>EU kos DN100 prirobnični</t>
  </si>
  <si>
    <t>Dobava in polaganje vodovodnih cevi z vsemi fazonskimi kosi, spoji in tesnili po sistemu s sidernimi tesnili - neraztavljivi spoji. Razvod iz duktilne litine "DL", dimenzije DN125 - pred dobavo potrebno pridobiti pisno potrditev dobavljenega materiala od upravljalca vodovodnega omrežja.</t>
  </si>
  <si>
    <t>DL DN125</t>
  </si>
  <si>
    <t>Dobava in vgradnja jeklenih brezšivnih cevi dimenzije DN50 za prehod iz predizoliranih cevi. Na koncu cevi se namesti prirobnica za manestitev zapornih ventilov. Po montaži se izvede čiščenjem in barvanje z barvo na temperaturno odpornost do 150 °C. Vključno s toplotno izolacijo iz mineralne volne debeline 50 mm v alu oklepu</t>
  </si>
  <si>
    <t>Dobava in vgradnja zapornega krogelnega ventila v jašek pred objektom in v strojnico. Dimenzije DN50, NP25 do +150°C, prirobnične izvedbe s tesnilnim in vijačnim materialom.</t>
  </si>
  <si>
    <t>Izdelava in vgradnja odzračnih lončkov na najvišja mest razvoda v TP, volumna 2l z zapornim ventilom 3/8" in izpustno cevjo dimenzije 3/8" in dolžine do 5 m, s priklopom na obstoječi sifon. Lonček se izolira z EPDM izolacijo debeli 19 mm</t>
  </si>
  <si>
    <t>DN150 + TI AC 50 mm  - vertikalni vod v strojnico</t>
  </si>
  <si>
    <t>DN125, PN16</t>
  </si>
  <si>
    <t>Dobava, postavitev in montaža hranilnika toplote in hladu z nogmi  preseka1,5 m, višine ca. 3,2 m, volumna 4000 l s priribničnimi priključki, skladno z vezalno shemo strojnice. Priključek 4x DN125, 4x mesto za tipala, 2x mesto za termometer. Protikondenčna toplotna izolacija debeline 19 mm + mineralna volna debeline 80 mm, ter zaščita z alu oklepom. Upoštevati izdelavo delavniški načrt hranilnika, katerega mora pred dobavo potrditi projektant in nadzorni organ.</t>
  </si>
  <si>
    <t>Dobava in vgradnja magnetnega seperatorja nečistoč dimenzije DN125, prirobnične izvedbe, s protipriribnicama, tesnilnim in vijačnim materialom. Ustreza kot npr.: Giacomini R146MY112</t>
  </si>
  <si>
    <t>STAF DN125</t>
  </si>
  <si>
    <t>DN125</t>
  </si>
  <si>
    <t>Stratos MAXO 80/0,5-12 PN6/10-R7</t>
  </si>
  <si>
    <t>Dobava in vgradnja razstavljivega ploščnega toplotnega prenosnika protitočne izvedbe, sestavljen iz nosilnih tlačnih plošč iz ogljikovega jekla in vmesnih plošč za prenos toplote in podstavka. Vmesne plošče so izdelane iz nerjavnega jekla AISI 304 (1.4307), debeline 0.4 mm, tesnila iz NBRB Clip ON®. Čokoladni vzorec na ploščah omogoča optimalen prenos toplote. Prirobnični priključki po standardu ISO 1092-1 DN50 PN16 (primar/sekundar). Primeren za temperature do 80 °C in tlačno stopnjo PN10/10 (primar/sekundar).
Zmogljivost prenosnika toplote je certificirana po AHRI standardu, kar zagotavlja specificirano moč, temperaturne režime in padec tlaka!
Medij: primar voda, sekundar voda 
Toplotna moč: 318 kW
Temperaturni režim: primar 13/8 °C (voda), sekundar 7/12°C (etilengl.30%, voda 70%) 
Dopustni (dejanski) padec tlaka: primar 50 (25) kPa, sekundar 50 (25) kPa
Kot npr.: Alfa Laval AQ4L-FM Alloy 304, NBRB Clip ON, 159pl AHRI Certified®</t>
  </si>
  <si>
    <t>Varnostni ventil za solarne sisteme sisteme DN20/25 pod=5bar</t>
  </si>
  <si>
    <t>DN125; Ventil tip 3260 in el. pogon tip 3374 - prirobnična izvedba</t>
  </si>
  <si>
    <t>Dobava in vgradnja zapornega krogelnega ventila. Dimenzije DN50, NP25 do +150°C, prirobnične izvedbe s tesnilnim in vijačnim materialom.</t>
  </si>
  <si>
    <t>Dobava in vgradnja Lovilca nesnage z magnetnim vložkom, dimenzije DN50, NP25 do +150°C, prirobnične izvedbe s tesnilnim in vijačnim materialom.</t>
  </si>
  <si>
    <t>Dobava in vgradnja nepovratnega ventila, dimenzije DN50, NP25 do +150°C, prirobnične izvedbe s tesnilnim in vijačnim materialom.</t>
  </si>
  <si>
    <t>Dobava in vgradnja Lotani ploščni toplotni prenosnik protitočne izvedbe, plošče in priključki izdelani iz nerjavnega jekla AISI316, plošče spojene z bakrenim lotom. Čokoladni vzorec na ploščah omogoča optimalen prenos toplote. Navojni priključki G 1 ″ (primar/sekundar). Primeren za temperature do 200 °C in tlačno stopnjo PN40/40 (primar/sekundar).
Zmogljivost prenosnika toplote je certificirana po AHRI standardu, kar zagotavlja specificirano moč, temperaturne režime in padec tlaka!
Medij: primar voda, sekundar pitna voda 
Toplotna moč: 362 kW
Temperaturni režim: primar 100/70 °C (voda), sekundar 50/70°C (voda) 
Dopustni (dejanski) padec tlaka: primar 30 (11,4) kPa, sekundar 30 (28,1) kPa
Kot npr.: Alfa Laval CB110AQ-30L-F AHRI Certified®</t>
  </si>
  <si>
    <t xml:space="preserve">Dobava in vgradnja merilnika tlaka 0-25 bar s krogelno pipo </t>
  </si>
  <si>
    <t xml:space="preserve">Dobava in vgradnja prehodnega ventila dimenzije DN50 navojne izvedbe s holandcem in elektro motornim pogonom </t>
  </si>
  <si>
    <t>Sekundarni del toplotne postaje - dogrevanje</t>
  </si>
  <si>
    <t>Dobava in vgradnja krogličnega zaporne pipe s polnim prehodom, prirobnične izvedbe kot npr. Polix s protiprirobnicama in vsem tesnilnim in vijačnim materialom, dimenzije DN125</t>
  </si>
  <si>
    <t>Dobava in vgradnja nepovratne lopute dimenzije DN125 prirobnične izvedbe s protiprirobnicama, tesnilnim in vijačnim materialom</t>
  </si>
  <si>
    <t>Dobava in vgradnja čistilnega kosa z magnetom dimenzije DN125 prirobnične izvedbe s protiprirobnicama, tesnilnim in vijačnim materialom</t>
  </si>
  <si>
    <t>Dobava in vgradnja krogelne pipe prirobnične izvedbe s protiprirobnicama, tesnilnim in vijačnim materialom, dimenzije  DN25</t>
  </si>
  <si>
    <t>Dobava in vgradnja lovilca nesnage z magnetnim vložkom, dimenzije DN25, NP25 do +150°C, prirobnične izvedbe s tesnilnim in vijačnim materialom.</t>
  </si>
  <si>
    <t>Dobava in vgradnja nepovratnega ventila, dimenzije DN25, NP25 do +150°C, prirobnične izvedbe s tesnilnim in vijačnim materialom.</t>
  </si>
  <si>
    <t>Aksialni regulator tlačne razlike in pretoka, DKH 512. Pretok v regulatorju ne spreminja smeri (aksialna os), kar zagotavlja minimalno šumnost, preprečitev kavitacije in minimalne vgradne dimenzije ter težo. Priključek je prirobnični, tlačni razred PN25,  namenjen za delovno temperaturo od –10°C do 150°C, maks. tlačna razlika 1600 kPa. Maksimalni pretok nastavimo in omejimo na ventilu. Nastavitev se lahko plombira, proizvod IMI HYDRONIC ali enakovredno</t>
  </si>
  <si>
    <t>DKH 512, DN15/20, Fc = 20kPa, tlačna razlika = 100 kPa, pretok nastavljiv do 1,3 m3/h, tlačni padec za ogrevanje dp = 21,1 kPa pri q =0,75 m3/h; tlačni padec za TSV dp = 20,9 kPa pri q =0,55 m3/h,  navojni priključek DN15/20  v kompletu s tesnilnim in pritrdilnim materialom.</t>
  </si>
  <si>
    <t>Prehodni - 2 potni prirobnični regulacijski ventil, Samson tip  3213 ali enakovredno, enakoprocentna karakteristika, nazivni hod 6 mm, nazivni tlak NP25 v kompletu s protiprirobnicami, vijaki in tesnili DN15  (kvs = 2,5 m3/h) DN15 NP25</t>
  </si>
  <si>
    <t>Elektromotorni pogon ventila Samson tip 5825-10 ali enakovredno; z varnostno funkcijo drog ven; izvedba s prekrivno matico (K); zaporna moč 500 N; tipsko preiskušen po DIN 32730; hod 6 mm; regulacijska hitrost 10 mm/min; napajalna napetost 24V AC;50 Hz; IP 54</t>
  </si>
  <si>
    <t>Nepovratni  ventil, v kompletu s protiprirobnicami, vijaki in tesnili DN25 NP25</t>
  </si>
  <si>
    <t>Ventil za hidravlično uravnoteženje pretoka kot npr. IMI STAD DN25</t>
  </si>
  <si>
    <t>Dobava in vgradnja obtočne črpalke za ogrevanje kot npr.: Grundfos MAGNA3 25-40 s holandci in tesnili</t>
  </si>
  <si>
    <t>Dobava in montaža polnilne-praznilne pipe s pokrovčkom s tesnilmo DN15</t>
  </si>
  <si>
    <t>Izdelava, dobava in postavitev razdelilca in zbiralca hladilnih in ogrevalnih krogov z nogami. Razdelilec/zbiralec dimenzije DN300, dolžine 2,3 m s po petimi ogrevalnimi krogi. Na hladilni strani razdelilca se izdela prirobnična priključka dimenzije DN125, na ogrevalni strani se izdela priključka prirobnične izvedbe dimenzije DN100, na dnu se navari priključek za izpustne pipe DN20. Izdela se prirobnične priključke za ogrvalne/hladilne kroge dimenzije 3xDN50, 1xDN65 in 1x DN100 (zaporedje prilagoditi na terenu). Celoten razdelilec se po montaži in tlačnem preizkusu pobarva ter toplotno izolira 1x z AC TI debeline 13 mm ter z mineralno volno debeline 50 mm. Izolacija se zaščiti z Aluminijastim oklepom.</t>
  </si>
  <si>
    <t>Izdelava, dobava in postavitev razdelilca in zbiralca ogrevalnih krogov z nogami. Razdelilec/zbiralec dimenzije DN200, dolžine 2,3 m s po petimi ogrevalnimi krogi. Priključka na razdelilec se izdelata prirobnične izvedbe dimenzije DN100. Na dnu se navari priključek za izpustne pipe DN20. Izdela se prirobnične priključke za ogrvalne kroge dimenzije 1xDN25, 1xDN40, 2xDN50 in 1x DN65 (zaporednje prilagoditi na terenu). Odcepi do vključno DN50 se v razdelilec poglobijo s 45° kolenom za zajem pretoka v razdelilcu. Celoten razdelilec se po montaži in tlačnem preizkusu pobarva ter toplotno izolira 1x z AC TI debeline 13 mm ter z mineralno volno debeline 50 mm. Izolacija se zaščiti z Aluminijastim oklepom.</t>
  </si>
  <si>
    <t>Dobava in montaža električne zaporne lopute prirobnične izvedbe s proti prirobnicama, vijačnim in tesnilnim materialom kot, tip GA-WA552010-NE094100,
 sestavljena iz:  Zaporna loputa, centrična, DN100, ohišje enodelne izvedbe.  Priklop: medprirobnični - EN - 1092 - 1 / tip 11 / Forma B.  Nazivni tlak: 16 bar (namestitev med prirobnici). Material ohišja siva litina EN-JL1040, plošče nodularna litina in gredi nerjavno jeklo 1.4401. Tesnilo lopute NBR, tesnilo vretena  NBR. Uporabno temperaturno območje -10°C...80°C se lahko zmanjša glede na uporabljeni medij in krmilni tlak. Elektromotorni pogon, z zaščito pred preobremenitvijo, vgrajenim grelnikom proti kondenzaciji, optičnim kazalnikom  položaja, možnostjo ročnega posluževanja. Vgrajeni dve
 končni stikali, napajalna napetost 230V AC, nastavljalni čas 14/17 s. Krmilni signal trotočkoven. Ohišje stopnje zaščite IP67. Navor 90 Nm. Temperaturno območje od -20°C do 70°C.</t>
  </si>
  <si>
    <t>Izdelava dobava in montaža celotnega ogrevalnega/hladilno krog - CELICE, s priključevanjem na razdelilec in zaključevanjem z zapornimi ventili. Upoštevati ves montažni in tesnilni material z vsemi fazonskimi kosi in prehodnimi elementi/cevmi</t>
  </si>
  <si>
    <t>Mešalni ventil s pogonom DN40, kvs=25 m3/h; dp=10Pa - 1kos</t>
  </si>
  <si>
    <t>Obtočna črpalka Stratos MAXO 40/0,5-12 PN6/10-R7 - 1kos</t>
  </si>
  <si>
    <t>Nepovratni ventil navojni DN50 - 1kos</t>
  </si>
  <si>
    <t>Čistilni kos navojni z magnetnim vložkom DN50 - 1kos</t>
  </si>
  <si>
    <t>Balansirni ventil navojni kot IMI STAD DN50 - 1kos</t>
  </si>
  <si>
    <t>Izdelava dobava in montaža celotnega ogrevalnega/hladilno krog - Inkubator JUG, s priključevanjem na razdelilec in zaključevanjem z zapornimi ventili. Upoštevati ves montažni in tesnilni material z vsemi fazonskimi kosi in prehodnimi elementi/cevmi</t>
  </si>
  <si>
    <t>Kalorimeter s tipali in povezavami  kot npr.  CF ECHO II Kombo, qp=10 m3/h + CF55 z Modbus krtico; DN40, dp=9kPa, G2"- 1kos</t>
  </si>
  <si>
    <t>Mešalni ventil s pogonom DN50, kvs=40 m3/h, dp=10kPa - 1kos</t>
  </si>
  <si>
    <t>Obtočna črpalka kot npr.: Stratos MAXO 50/0,5-12 PN6/10-R7 - 1kos</t>
  </si>
  <si>
    <t>Nepovratni ventil navojni DN65 - 1kos</t>
  </si>
  <si>
    <t>Čistilni kos z magnetnim vložkom navojni DN65 - 1kos</t>
  </si>
  <si>
    <t>Balansirni ventil kot npr.:  STAF, DN65, Kvs=85 m3/h, dp=5kPa - 1kos</t>
  </si>
  <si>
    <t>Izdelava dobava in montaža celotnega ogrevalnega/hladilno krog - Inkubator SEVER, s priključevanjem na razdelilec in zaključevanjem z zapornimi ventili. Upoštevati ves montažni in tesnilni material z vsemi fazonskimi kosi in prehodnimi elementi/cevmi</t>
  </si>
  <si>
    <t>Kalorimeter s tipali in povezavami kot npr.: CF ECHO II Kombo, qp=10 m3/h + CF55 z Modbus krtico; DN40, dp=6kPa, G2"- 1kos</t>
  </si>
  <si>
    <t>Mešalni ventil s pogonom DN40, kvs=25 m3/h, dp=10kPa - 1kos</t>
  </si>
  <si>
    <t>Obtočna črpalka kot npr.: WILO Stratos MAXO 40/0,5-12 PN6/10-R7 - 1kos</t>
  </si>
  <si>
    <t>Nepovratni navojni ventil DN50 - 1kos</t>
  </si>
  <si>
    <t>Čistilni kos z magnetnim vložkom navojni DN50 - 1kos</t>
  </si>
  <si>
    <t>Balansirni ventil kot npr.: STAD, DN50, Kvs=32,3 m3/h, dp=5kPa - 1kos</t>
  </si>
  <si>
    <t>Izdelava dobava in montaža celotnega ogrevalnega/hladilno krog - KI, s priključevanjem na razdelilec in zaključevanjem z zapornimi ventili. Upoštevati ves montažni in tesnilni material z vsemi fazonskimi kosi in prehodnimi elementi/cevmi</t>
  </si>
  <si>
    <t>Kalorimeter s tipali in povezavami kot npr.: Itron AXONIC, qp=40 m3/h + CF55 z Modbus kartico; DN80, prirobnične izvedbe - 1kos</t>
  </si>
  <si>
    <t>Obtočna črpalka kot. npr.: WILO Stratos MAXO 80/0,5-12 PN6-R7 - 1kos</t>
  </si>
  <si>
    <t>Nepovratni ventil prirobnični DN100 - 1kos</t>
  </si>
  <si>
    <t>Čistilni kos z magnetnim vložkom prirobnični DN100 - 1kos</t>
  </si>
  <si>
    <t>Balansirni ventil kot npr.: STAF, DN100, Kvs=185 m3/h, dp=5kPa - 1kos</t>
  </si>
  <si>
    <t>Kalorimeter s tipali in povezavami kot npr: Itron CF ECHO II, qp=2,5 m3/h + CF55 z Modbus krtico; DN20, dp=9kPa, G1" - 1kos</t>
  </si>
  <si>
    <t>Mešalni ventil s pogonom DN20, kvs=6,3 m3/h, dp=10 kPa - 1kos</t>
  </si>
  <si>
    <t>Obtočna črpalka kot npr.: WILO Stratos MAXO 25/0,5-8 PN10-R7 - 1kos</t>
  </si>
  <si>
    <t>Nepovratni ventil navojni DN25 - 1kos</t>
  </si>
  <si>
    <t>Čistilni kos z magnetnim vložkom navojni DN25 - 1kos</t>
  </si>
  <si>
    <t>Balansirni ventil kot npr.: IMI STAD, DN25, Kvs=8,59 m3/h, dp=5kPa - 1kos</t>
  </si>
  <si>
    <t>Mešalni ventil s pogonom DN40, kvs=25 m3/h, 10kPa - 1kos</t>
  </si>
  <si>
    <t>Obtočna črpalka kot. npr.: WILO Stratos MAXO 40/0,5-8 PN6/10-R7 - 1kos</t>
  </si>
  <si>
    <t>Balansirni ventil kot npr.: IMI STAD, DN50, Kvs=32,3 m3/h, dp=5kPa - 1kos</t>
  </si>
  <si>
    <t>Kalorimeter s tipali in povezavami Itron CF ECHO II, qp=6,0 m3/h + CF55 z Modbus krtico; DN40, dp=9kPa, G2" - 1kos</t>
  </si>
  <si>
    <t>Mešalni ventil s pogonom DN32, kvs=16 m3/h, dp=10kPa - 1kos</t>
  </si>
  <si>
    <t>Obtočna črpalka kot npr.: WILO Stratos MAXO 40/0,5-8 PN6/10-R7 - 1kos</t>
  </si>
  <si>
    <t>Kalorimeter s tipali in povezavami kot npr: Itron CF ECHO II, qp=3,5 m3/h + CF55 z Modbus krtico; DN25, dp=10kPa, G11/4" - 1kos</t>
  </si>
  <si>
    <t>Mešalni ventil s pogonom DN32, kvs=16 m3/h, 10kPa - 1kos</t>
  </si>
  <si>
    <t>Obtočna črpalka kot npr.: WILO Stratos MAXO 32/0,5-10 PN6/10-R7 - 1kos</t>
  </si>
  <si>
    <t>Nepovratni ventil navojni DN40 - 1kos</t>
  </si>
  <si>
    <t>Čistilni kos z magnetnim vložkom navojni DN40 - 1kos</t>
  </si>
  <si>
    <t>Balansirni ventil kot npr: STAD, DN40, Kvs=19,3 m3/h, dp=5kPa - 1kos</t>
  </si>
  <si>
    <t>Kalorimeter s tipali in povezavami kot npr.: Itron CF ECHO II, qp=15,0 m3/h + CF55 z Modbus krtico; DN50, dp=16kPa- 1kos</t>
  </si>
  <si>
    <t>Obtočna črpalka kot. npr.: WILO Stratos MAXO 50/0,5-9 PN6/10-R7 - 1kos</t>
  </si>
  <si>
    <t>Nepovratni ventil prirobnični DN80 - 1kos</t>
  </si>
  <si>
    <t>Čistilni kos z magnetnim vložkom prirobnični  DN80 - 1kos</t>
  </si>
  <si>
    <t>Balansirni ventil kot npr.: IMI STAF, DN65, Kvs=85 m3/h, dp=5kPaDN65 - 1kos</t>
  </si>
  <si>
    <t>Jeklena srednje-težka navojna cev po SIST EN 10255 (DIN 2440), material St-33, z varilnim, pritrdilnim in tesnilnim materialom, varilnimi loki in dodatkom za razrez. (Vse prehodni kosi (reducirke) morajo biti standardni proizvod (kovano). Preoblikovanje cevi, varjenje cevi v cev ni dovoljeno). Barvanje s temeljno barvo 2x ter namestitvijo toplotne izolacije TI.</t>
  </si>
  <si>
    <t>DN125 + TI AC 50 mm</t>
  </si>
  <si>
    <t>DN100 + TI AC 50 mm</t>
  </si>
  <si>
    <t>DN65 + TI AC 32 mm</t>
  </si>
  <si>
    <t>DN50 + TI AC 25 mm</t>
  </si>
  <si>
    <t>DN40 + TI AC 25 mm</t>
  </si>
  <si>
    <t>DN32 + TI AC 19 mm</t>
  </si>
  <si>
    <t>DN25 + TI AC19 mm</t>
  </si>
  <si>
    <t>Dobava opreme in izdelava krmilnega sistema s CNS toplotne postaje sklopa s TČ, daljinskim sistemom dogrevanja ter priprave TSV z razdelilnimi krogi ogrevanja in hlajenja</t>
  </si>
  <si>
    <t>Dobava in vgradnja PVC HL lijaka s sifonom za zbiranje vode od varnostnih ventilov in izpustnih pip vode!</t>
  </si>
  <si>
    <t>Dobava in vgradnja PVC HL lijaka s sifonom s priključevanjem na ca. 20 l posodo (ločeno lovljenje vode z glikolom) za odvod vode od varnostnih ventilov. Vključno s posodo volumna ca. 20l.</t>
  </si>
  <si>
    <t>Dobava, montaža in zagon črpalke za odvod odpadne  vode iz strojnice. Ustreza kot npr.: Sololoft2 C-3</t>
  </si>
  <si>
    <t>Dobava in montaža tlačne cevi PPR fi32 z vsemi fazonskimi kozi s pritrdilnim in tesnilnim materialom za odvod odpadne vode od črpališča Sololift2, s priključevanjem na gravitacijsko kanalizacijo. Priključek pripravljen.</t>
  </si>
  <si>
    <t>Zaprta ekspanzijska posoda za solarne sisteme, proizvod kot npr. ZILMET, tip Solar Plus, komplet z vsem montažnim materialom in servisnim blindiranim ventilom. Volumen 600l in s priključkom 1"</t>
  </si>
  <si>
    <t>Izdelava talnega ali stenskega odcepa za hladno vodo dimentije 1/2", zaključenega z zapornim ventilom z metulčkom DN15</t>
  </si>
  <si>
    <t>Dobava in vgradnja volumetričnih odštevalnih števcev z Modbus modulom za žično povezovanje s CNS za prikazovanje na računalniku, z vsem montažnim in tesnilnim materialom. Upoštevati vse prehodne elemente, tesnilni material ter po dva zaporna venila, eden z izpustnim ventilom.</t>
  </si>
  <si>
    <t>DN20, Qn=4,0 m3/h + 2x zaporni ventil DN25</t>
  </si>
  <si>
    <t>DN20, Qn=4,0 m3/h + 2x zaporni ventil DN20</t>
  </si>
  <si>
    <t>DN15, Qn=2,5 m3/h + 2x zaporni ventil DN15</t>
  </si>
  <si>
    <t>Hladna voda, DN25, Qn=6,3 m3/h (strojnica)  + 2x zaporni ventil DN32</t>
  </si>
  <si>
    <t>Topla voda, DN15, Qn=2,5 m3/h (strojnica)  + 2x zaporni ventil DN15</t>
  </si>
  <si>
    <t xml:space="preserve">PVC-C / SDR 13,6 cev v palicah,  PN16, spajana z lepljenjem ali elektro uporovnim varjenjem, skupaj s fazonskimi kosi in dodatkom za razrez.
</t>
  </si>
  <si>
    <t>fi16x1,2 mm</t>
  </si>
  <si>
    <t>fi 20x1,5 mm</t>
  </si>
  <si>
    <t>fi25x1,9 mm</t>
  </si>
  <si>
    <t>fi32x2,4 mm</t>
  </si>
  <si>
    <t>Dobava, montaža in zagon črpalke za odvod odpadne  vode. Ustreza kot npr.: Sololoft2 C-3</t>
  </si>
  <si>
    <t>Dobava in montaža tlačne cevi PPR fi32 z vsemi fazonskimi kozi s pritrdilnim in tesnilnim materialom za odvod odpadne vode od črpališča Sololift2, s priključevanjem na gravitacijsko kanalizacijo. Priključeki pripravljeni.</t>
  </si>
  <si>
    <t>Dobava in vgradnja tipskih PVC ali kovinskih strešnih oddušnikov dimenzije fi110 za varjenje na ravne strehe ali bočno iz atike kot npr. Sika, Fibran… Pred dobavo uskladiti tip s krovcem kateri bo izvajal streho. Prav tako uskladiti izvajanje za zagotavljanje celovite garancije strehe.</t>
  </si>
  <si>
    <t>Dobava in vgradnja zapornega ventila z elektro motornim pogonom dimenzije DN50</t>
  </si>
  <si>
    <t>Dobava in vgradnja armirane gibljive cevi za prečrpavanje tehnološke vode v IBC posode, dimenzije DN32, dolžine 3 m. Namestitev cevi na inox cev dimenzije DN50</t>
  </si>
  <si>
    <t>Dobava in vgradnja pretočnega talnega sifona s pokrovom inox izvedbe dimenzije 20x20x12 cm s priključki fi50 Ustreza kot npr.: FUSSO inox</t>
  </si>
  <si>
    <t>Dobava in vgradnja cevi za spajanje po sistemu press iz nerjavnega inox jekla, z vsemi fitingi, pritrdilnim, obešalnim in tesnilnim materialom za hlajenje. Upoštevati izdelavo vseh prebojev in utorov, namestitev izolacije iz sintetičnega kavčuka. Za izpostavljene razvode še Alu oklep. Pretežno vidno voden razvod.</t>
  </si>
  <si>
    <t>Predizolirana večplastna cev za konvektorsko hlajenje (cevi v palicah) komplet s fazonskimi kosi, z izdelavo potrebnih prebojev in utorov, vsem tesnilnim materialom in namestitvijo izolacije. Pretežno "vidno" voden v spuščenem stropu</t>
  </si>
  <si>
    <t>Dobava in vgradnja ventilatorskega konvektorja horizontalne kasetne izvedbe za montažo na strop , izvedbe za vgradnjo v spuščen strop,  z zajemom zraka  sredinsko s spodnje strani in štiri smernim vpihom v prostor s spodnje strani preko usmerjevalne lopute, za 2-cevni sistem ogrevanja in hlajenja, v kompletu s priključnimi zapornimi in regulacijskimi armaturami, z bakrenimi povezavami med armaturami in izmenjevalnikom, pripravljeno za priklop na cevni razvod ogrevanja in hlajenja, z dodatno kadjo za zbiranje kondenzata pod celotnim konvektorjem, skupaj s črpalko kondenzata. DC brezkrtačni, energijsko varčni, visoko učinkoviti  motor . Napredni 3-D dizajn spiralnega ventilatorja zniža zračni upor in delovni hrup.  Nivo zvočnega hrupa do 33dB pri srednji hitrosti delovanja ventilatorja. Ustreza kot npr.: Maxa HCA1-22</t>
  </si>
  <si>
    <t>- črpalka za dvigovanje kondenzata do maksimalno
500 mm.</t>
  </si>
  <si>
    <t xml:space="preserve">- moč hlajenja 2,0 kW (zrak 27°C, voda 7°C/12°C, maks.hitrost ventilatorja) </t>
  </si>
  <si>
    <t>- moč gretja 2,24 kW (zrak 20°C, voda 50°C, maks.hitrost ventilatorja)</t>
  </si>
  <si>
    <t>Dobava in vgradnja ventilatorskega konvektorja horizontalne kasetne izvedbe za montažo na strop, izvedbe za vgradnjo v spuščen strop,  z zajemom zraka  sredinsko s spodnje strani in štiri smernim vpihom v prostor s spodnje strani preko usmerjevalne lopute, za 2-cevni sistem ogrevanja in hlajenja, v kompletu s priključnimi zapornimi in regulacijskimi armaturami, z bakrenimi povezavami med armaturami in izmenjevalnikom, pripravljeno za priklop na cevni razvod ogrevanja in hlajenja, z dodatno kadjo za zbiranje kondenzata pod celotnim konvektorjem, skupaj s črpalko kondenzata. DC brezkrtačni, energijsko varčni, visoko učinkoviti  motor . Napredni 3-D dizajn spiralnega ventilatorja zniža zračni upor in delovni hrup.  Nivo zvočnega hrupa do 33dB pri srednji hitrosti delovanja ventilatorja. Ustreza kot npr.: Maxa HCA1-29</t>
  </si>
  <si>
    <t>Dobava in vgradnja cevi za spajanje po sistemu press iz ogljikovega jekla, z vsemi fitingi, pritrdilnim, obešalnim in tesnilnim materialom za ogrevanje. Upoštevati izdelavo vseh prebojev in utorov, namestitev izolacije iz sintetičnega kavčuka. Za izpostavljene razvode še Alu oklep. Pretežno vidno voden razvod.</t>
  </si>
  <si>
    <t>Dobava, vgradnja in nastavitev  not npr.: Uponor varijo balansirnih ventilov G1 - Rp1. Za hidravlično balansiranje in zapiranje dovoda/povratka Uponor Vario Plus razdelilca.</t>
  </si>
  <si>
    <t xml:space="preserve">Split klima za server sobe hladilne moči 3,5 kW. Dobava in montaža, priklop, zagon ter nosilna stenska konstrukcija. Ustreza kot npr: Panasonic (ZE)U-36PZH3E5 + (NE)S-3650PK3E </t>
  </si>
  <si>
    <t>Izdelava ogrevalnih/hladilnih krogov za lokalne razdelilne postaje energije - lokalne toplotne postaje. Komplet z vso opremo, montažnim, tesnilnim in vijačnim materialom in potrebnimi cevnimi, prehodnimi povezavami (ogrevanje ogljikovo jeklo, hlajenje inox). Upoštevati pritiprirobnica, vijačni in tesnilni material, holandce.. Celotni ogrevalni krogi se toplotno izolirajo za AC TI debeline 19 mm</t>
  </si>
  <si>
    <t>CELICA 1,3,4 - ogrevanje</t>
  </si>
  <si>
    <t>- zaporni ventil DN20 - 4x</t>
  </si>
  <si>
    <t>- zaporni ventil DN15 - 4x</t>
  </si>
  <si>
    <t>- Kalorimeter CF ECHO II, qp=1,5 m3/h + CF55 z Modbus krtico; DN15, dp=10kPa, G3/4" z vsem povezovalnim materialom in tipali - 1x</t>
  </si>
  <si>
    <t>- Regulacijski ventil STAD, DN20, Kvs=5,39 m3/h, dp=5kPa - 1x</t>
  </si>
  <si>
    <t>- Tropotni mešalni ventil z ele. pogonom DN15; kvs=0,63 dp=10kPa s tipalom in tulko - 1x</t>
  </si>
  <si>
    <t>- Obtočna črpalka kot. npr.: WILO Stratos PICO 15/0,5-8 - 1x</t>
  </si>
  <si>
    <t>- Regulacijski ventil STAD, DN15, Kvs=2,56 m3/h, dp=5kPa - 1x</t>
  </si>
  <si>
    <t>- nepovratni navojni ventil DN20 - 1x</t>
  </si>
  <si>
    <t>- nepovratni navojni ventil DN15 - 1x</t>
  </si>
  <si>
    <t>- čistilni kos DN20 - 1x</t>
  </si>
  <si>
    <t>- čistilni DN15 - 1x</t>
  </si>
  <si>
    <t>- izpistna pipa s pokrovom DN15 - 4x</t>
  </si>
  <si>
    <t>- termo-manometer 0-120 stC- 0-6 bar s tulko - 4x</t>
  </si>
  <si>
    <t>CELICA 1,3,4 - hlajenje</t>
  </si>
  <si>
    <t>- Kalorimeter CF ECHO II Kombo, qp=0,6 m3/h + CF55 z Modbus krtico; DN15 dp=6kPa, G3/4" z vsem povezovalnim materialom in tipali - 1x</t>
  </si>
  <si>
    <t>- izpistna pipa s pokrovom DN15 - 2x</t>
  </si>
  <si>
    <t>- termo-manometer 0-120 stC- 0-6 bar s tulko - 2x</t>
  </si>
  <si>
    <t>CELICA 2 - ogrevanje</t>
  </si>
  <si>
    <t>CELICA 2 - hlajenje</t>
  </si>
  <si>
    <t>- zaporni ventil DN32 - 4x</t>
  </si>
  <si>
    <t>- Kalorimeter CF ECHO II Kombo, qp=2,5 m3/h + CF55 z Modbus krtico; DN20, dp=16kPa, G1" z vsem povezovalnim materialom in tipali - 1x</t>
  </si>
  <si>
    <t>- nepovratni navojni ventil DN32 - 1x</t>
  </si>
  <si>
    <t>- čistilni kos DN32 - 1x</t>
  </si>
  <si>
    <t>CELICA 5 - ogrevanje</t>
  </si>
  <si>
    <t>- zaporni ventil DN20 - 8x</t>
  </si>
  <si>
    <t>- Kalorimeter CF ECHO II, qp=2,5 m3/h + CF55 z Modbus krtico; DN20, dp=6kPa, G1" z vsem povezovalnim materialom in tipali - 1x</t>
  </si>
  <si>
    <t>- Tropotni mešalni ventil z ele. pogonom DN15; kvs=2,5 dp=10kPa s tipalom in tulko - 1x</t>
  </si>
  <si>
    <t>- nepovratni navojni ventil DN20 - 2x</t>
  </si>
  <si>
    <t>- čistilni kos DN20 - 2x</t>
  </si>
  <si>
    <t>CELICA 5 - hlajenje</t>
  </si>
  <si>
    <t>- Regulacijski ventil STAD, DN25, Kvs=8,59 m3/h, dp=5kPa - 1x</t>
  </si>
  <si>
    <t>CELICA 6 - ogrevanje</t>
  </si>
  <si>
    <t>- zaporni ventil DN25 - 6x</t>
  </si>
  <si>
    <t>- Tropotni mešalni ventil z ele. pogonom DN20; kvs=4,0 dp=10kPa s tipalom in tulko - 1x</t>
  </si>
  <si>
    <t>- Obtočna črpalka kot. npr.: WILO Stratos PICO 25/0,5-8 - 1x</t>
  </si>
  <si>
    <t>- nepovratni navojni ventil DN25 - 1x</t>
  </si>
  <si>
    <t>- čistilni kos DN25 - 1x</t>
  </si>
  <si>
    <t>CELICA 6 - hlajenje</t>
  </si>
  <si>
    <t>- zaporni ventil DN25 - 4x</t>
  </si>
  <si>
    <t>-Kalorimeter CF ECHO II Kombo, qp=2,5 m3/h + CF55 z Modbus krtico; DN20, dp=6kPa, G1" z vsem povezovalnim materialom in tipali - 1x</t>
  </si>
  <si>
    <t>- zaporni ventil navojni DN50 - 4x</t>
  </si>
  <si>
    <t>- zaporni ventil navojni DN65 - 4x</t>
  </si>
  <si>
    <t>- Zaporni ventil DN50 s pogonom kot npr.: GIA GA-WA552007-NE054100 - 1x</t>
  </si>
  <si>
    <t>- Prenosnik kot npr.: Alfa Laval CB112-46H z vem montažnim in tesnilnim materialom in prehodnimi elementi - 1x</t>
  </si>
  <si>
    <t>- Raztezna posoda kot npr.: Zilmet Solar Plus, V=12l, G3/4" s servisnim ventilom - 1x</t>
  </si>
  <si>
    <t>- Varnostni ventil DN15, solar, pod=3bar - 1x</t>
  </si>
  <si>
    <t>- zaporni ventil navojni DN40 - 4x</t>
  </si>
  <si>
    <t>- Tropotni mešalni ventil z ele. pogonom DN32; kvs=16; dp=10kPa  s tipalom in tulko - 1x</t>
  </si>
  <si>
    <t>- Obtočna črpalka kot. npr.: WILO Stratos MAXO 32/0,5-12 PN6/10-R7 - 1x</t>
  </si>
  <si>
    <t>- Regulacijski ventil STAD, DN32, Kvs=14,2 m3/h, dp=5kPa</t>
  </si>
  <si>
    <t>- nepovratni navojni ventil DN50 - 1x</t>
  </si>
  <si>
    <t>- čistilni kos navojni DN50 - 1x</t>
  </si>
  <si>
    <t>- zaporni ventil navojni DN40 - 2x</t>
  </si>
  <si>
    <t>- zaporni ventil navojni DN50 - 2x</t>
  </si>
  <si>
    <t>- Prenosnik kot npr.: Alfa Laval CB20-110H z vem montažnim in tesnilnim materialom in prehodnimi elementi - 1x</t>
  </si>
  <si>
    <t>- Tropotni mešalni ventil z ele. pogonom DN20; kvs=4; dp=10kPa  s tipalom in tulko - 1x</t>
  </si>
  <si>
    <t>- Obtočna črpalka kot. npr.: WILO Stratos MAXO 25/0,5-10 PN10-R7 - 1x</t>
  </si>
  <si>
    <t>- Regulacijski ventil STAD, DN20, Kvs=5,39 m3/h, dp=5kP</t>
  </si>
  <si>
    <t>- čistilni kos navojni DN25 - 1x</t>
  </si>
  <si>
    <t>Razdelilec in zbiralec s tremi ogrevalnimi krogi za KI</t>
  </si>
  <si>
    <t>- dobava in vgradnja zapornega ventila DN65</t>
  </si>
  <si>
    <t>- izdelava, dobava in postavitev razdelilca in zbiralca ogrevalnih krogov z nogami. Razdelilec/zbiralec dimenzije DN150, dolžine 1,2 m s po tremi ogrevalnimi krogi. Priključka na razdelilec se izdelata navojne izvedbe dimenzije DN65. Na dnu se navari priključek za izpustne pipe DN20. Izdela se navojne priključke za ogrvalne kroge dimenzije 1xDN25, 1xDN32 in 1x DN65 (zaporednje prilagoditi na terenu). Celoten razdelilec se po montaži in tlačnem preizkusu pobarva ter toplotno izolira 1x z AC TI debeline 13 mm ter z mineralno volno debeline 50 mm. Izolacija se zaščiti z Aluminijastim oklepom.</t>
  </si>
  <si>
    <t>Ogrevalni krog - radiatorsko ogrevanje</t>
  </si>
  <si>
    <t>- zaporni navojni ventil DN25 - 4x</t>
  </si>
  <si>
    <t>- Tropotni mešalni ventil z ele. pogonom DN20; kvs=4; dp=10kPa s tipalom in tulko - 1x</t>
  </si>
  <si>
    <t>- Obtočna črpalka kot. npr.: WILO Stratos MAXO 25/0,5-8 PN10-R7 - 1x</t>
  </si>
  <si>
    <t>Ogrevalni krog - talno ogrevanje</t>
  </si>
  <si>
    <t>- zaporni navojni ventil DN32 - 4x</t>
  </si>
  <si>
    <t>- Tropotni mešalni ventil z ele. pogonom DN25; kvs=10; dp=10kPa s tipalom in tulko - 1x</t>
  </si>
  <si>
    <t>- Regulacijski ventil STAD, DN32, Kvs=14,2 m3/h, dp=5kPa - 1x</t>
  </si>
  <si>
    <t>- čistilni kos navojni DN32 - 1x</t>
  </si>
  <si>
    <t>Ogrevalni krog - klimati</t>
  </si>
  <si>
    <t>- zaporni navojni ventil DN65 - 4x</t>
  </si>
  <si>
    <t>- Obtočna črpalka kot. npr.: WILO Stratos MAXO 50/0,5-8 PN6/10-R7 - 1x</t>
  </si>
  <si>
    <t>- Regulacijski ventil STAF, DN65, Kvs=85 m3/h, dp=5kPa - 1x</t>
  </si>
  <si>
    <t>- nepovratni navojni ventil DN65 - 1x</t>
  </si>
  <si>
    <t>- čistilni kos navojni DN65 - 1x</t>
  </si>
  <si>
    <t>Prenosnik toplote 210kW (70/50; 45/55), dP &lt; 25kPa kot npr.: Prenosnik toplote Alfa Laval tip CB110-64M (B23, B23), iz  nerjavnega jekla 1.4401, temp. od -196/225, PN 30 / PN 30  (primar/sekundar). Priključki: zunanji navoj G 2" - ISO 228  (primar); zunanji navoj G 2" - ISO 228 (sekundar).  L000926  75281
Izolacija toplotnega prenosnika Alfa Laval tip IZOL-CB76-A  (modre barve)  s snemljivim izolacijskim ohišjem iz poliuretana  z ABS oplaščenjem, za št. plošč od 62 do 91. Max  temperatura 130°C.  L000458  75281
Varilni nastavek VAR40  matica: 2 "  ogljikovo jeklo  cev: DN40 ogljikovo jeklo  tesnila: vključena Komplet vsebuje 2 kos.  L001152  75281</t>
  </si>
  <si>
    <t>Dobava, montaža in priključevanje raztezne posode za solarne sisteme (mešanica glikol/voda). Ustreza kot npr.: Zilmet Solar Plus, V=50l, G1" s servisnim ventilom</t>
  </si>
  <si>
    <t>Doba in montaža varnostnega ventila DN15, solar, pod=3bar</t>
  </si>
  <si>
    <t>Ogrevalni krog klimat medetaža - predgrelec (medij, glikol)</t>
  </si>
  <si>
    <t>- Tropotni mešalni ventil z ele. pogonom DN25; kvs=10,; dp=10kPa s tipalom in tulko - 1x</t>
  </si>
  <si>
    <t>- Regulacijski ventil STAD, DN25, Kvs=8,59 m3/h, dp=6kPa - 1x</t>
  </si>
  <si>
    <t>Ogrevalni krog klimat medetaža - grelec (medij, glikol)</t>
  </si>
  <si>
    <t>- zaporni navojni ventil DN40 - 4x</t>
  </si>
  <si>
    <t>- Obtočna črpalka kot. npr.: WILO Stratos MAXO 25/0,5-8 PN6/10-R7 - 1x</t>
  </si>
  <si>
    <t>- nepovratni navojni ventil DN40 - 1x</t>
  </si>
  <si>
    <t>- čistilni kos navojni DN40 - 1x</t>
  </si>
  <si>
    <t>Ogrevalni krog klimat klet - grelec (medij, glikol)</t>
  </si>
  <si>
    <t>- Tropotni mešalni ventil z ele. pogonom DN65; kvs=63; dp=10kPa s tipalom in tulko - 1x</t>
  </si>
  <si>
    <t>- Obtočna črpalka kot. npr.: WILO Stratos MAXO 50/0,5-9 PN6/10-R7 - 1x</t>
  </si>
  <si>
    <t>Hladilni krog konvektorji, klimata (medij, voda)</t>
  </si>
  <si>
    <t>- Obtočna črpalka kot. npr.: WILO Stratos MAXO 32/0,5-8 PN6/10-R7 - 1x</t>
  </si>
  <si>
    <t>Dobava in montaža razstavljivega ploščnega toplotnega prenosnika protitočne izvedbe, sestavljen iz nosilnih tlačnih plošč iz ogljikovega jekla in vmesnih plošč za prenos toplote in podstavka. Vmesne plošče so izdelane iz nerjavnega jekla AISI 304 (1.4307), debeline 0.4 mm, tesnila iz NBRB Clip ON®. Čokoladni vzorec na ploščah omogoča optimalen prenos toplote. Prirobnični priključki po standardu ISO 1092-1 DN50 PN16 (primar/sekundar). Primeren za temperature do 80 °C in tlačno stopnjo PN10/10 (primar/sekundar). Zmogljivost prenosnika toplote je certificirana po AHRI standardu, kar zagotavlja specificirano moč, temperaturne režime in padec tlaka! Medij: primar voda, sekundar voda Toplotna moč: 160 kW Temperaturni režim: primar 14/9 °C (etilengl.30%, voda 70%), sekundar 8/13°C (voda) 
Dopustni (dejanski) padec tlaka: primar 50 (43,3) kPa, sekundar 50 (32,3) kPa Kot npr.: Alfa Laval AQ1L-FG Alloy 304, NBRB Clip ON, 109pl AHRI Certified® Montaža pod strop z vsem montažnim materialom, protiprirobnicami, tesnilnim in vijačnim materialom ter toplotno izolacijo debeline 32 mm</t>
  </si>
  <si>
    <t>Hladilni krog klimat medetaža (medij, glikol)</t>
  </si>
  <si>
    <t>- Tropotni mešalni ventil z ele. pogonom DN32; kvs=16; dp=10kPa s tipalom in tulko - 1x</t>
  </si>
  <si>
    <t>- Regulacijski ventil STAD, DN40, Kvs=19,3 m3/h, dp=5kPa - 1x</t>
  </si>
  <si>
    <t>Hladilni krog klimat klet (medij, glikol)</t>
  </si>
  <si>
    <t>-Tropotni mešalni ventil z ele. pogonom DN65; kvs=63; dp=10kPa s tipalom in tulko - 1x</t>
  </si>
  <si>
    <t>- Obtočna črpalka kot. npr.: WILO Stratos MAXO 65/0,5-12 PN6/10-R7 - 1x</t>
  </si>
  <si>
    <t>- Regulacijski ventil STAF, DN80, Kvs=123 m3/h, dp=5kPa - 1x</t>
  </si>
  <si>
    <t>Dobava opreme in izdelava krmilnega sistema s CNS posamezne lokalne toplotne postaje za krmiljenje in spremljanje delovanja sistemov, ogrevanja, hlajenja in prezračevanja</t>
  </si>
  <si>
    <t>Sklop Celice 1,2,3,4,5 in 6</t>
  </si>
  <si>
    <t>Kabli:
DOVOD EKO: 3x2,5
NAPAJANJE:
3x1,5 do: vseh črpalk
I/O FUNKCIJE:
2x2x0,8: do vseh temperaturnih tipal,
3x2x0,8: do vseh črpalk
3x0,75: do vseh mešalnih, zapornih in preklopnih ventilov
UTP: do serverja objekta</t>
  </si>
  <si>
    <t>Tipalo temperature potopno PT1000 l=100mm, fi 6mm, brez tulke</t>
  </si>
  <si>
    <t>Pretvornik ADF WEB M-Bus &lt;-&gt; ModBUS TCP</t>
  </si>
  <si>
    <t>- MBus slave / ModBUS TCP server (slave)
- do 20 naprav</t>
  </si>
  <si>
    <t>- naslovna stran
- moč
- krmilje
- komunikacija
- kosovnica
- izgled
- spisek kablov</t>
  </si>
  <si>
    <t>EKO 600x400x210 (VxŠxG)</t>
  </si>
  <si>
    <t>Programiranje krmilnika toplotne postaje</t>
  </si>
  <si>
    <t>Izdelava programske aplikacijske opreme KGH po zahtevah strojnih PZI shem in elektro vezalnih shem.
- alarmiranje in zgodovina alarmov
- servisne nastavitve pod geslom
- uporabniški meni za vklop naprav, spreminjanje želenih vrednosti in nastavitev urnikov, ter pregled vseh podatkov o sistemu
- servisni meni za testiranje vhodov in izhodov neodvisno od delovanja sistema
- priprava modbus podatkovnih točk
- regulacija 1x direktni in 2x mešalni krog s črpalko (vklop/izklop, alarmiranje), mešalnim ventilom (0..1 V) in pripadajočim temperaturnim tipalom na dovodu veje
- spremljanje tlaka v sistemu in alarmiranje prenizkega tlaka</t>
  </si>
  <si>
    <t>Zagon toplotne postaje</t>
  </si>
  <si>
    <t>Pregled toplotne postaje
Pregled pravilne montaže in priklopa vseh elementov avtomatike (tlačnih in temperaturnih tipal, črpalk, ventilov, ...)
Testiranje I/O funkcij regulatorja
Nastavitev parametrov in zagon toplotne postaje</t>
  </si>
  <si>
    <t>Integracija števcev: hladna voda, topla voda, cirkulacija, kalorimeter, števec</t>
  </si>
  <si>
    <t>Skupaj za posamezno celico</t>
  </si>
  <si>
    <t>Sklop inkubator JUG in SEVER</t>
  </si>
  <si>
    <t>Kabli:
DOVOD EKO: 3x2,5
I/O FUNKCIJE:
3x0,75: do vseh mešalnih, zapornih in preklopnih ventilov
UTP: do serverja objekta</t>
  </si>
  <si>
    <t>MOXA DB9 vmesnik</t>
  </si>
  <si>
    <t>MOXA pretvornik RS485 na TCP/IP (MODBUS)</t>
  </si>
  <si>
    <t>SEŠTEVKI POZICIJE</t>
  </si>
  <si>
    <t>Skupaj brez DDV:</t>
  </si>
  <si>
    <t>Sklop kemijski inštitut</t>
  </si>
  <si>
    <t>Izdelava programske aplikacijske opreme KGH po zahtevah strojnih PZI shem in elektro vezalnih shem.
- alarmiranje in zgodovina alarmov
- servisne nastavitve pod geslom
- uporabniški meni za vklop naprav, spreminjanje želenih vrednosti in nastavitev urnikov, ter pregled vseh podatkov o sistemu
- servisni meni za testiranje vhodov in izhodov neodvisno od delovanja sistema
- priprava modbus podatkovnih točk
- regulacija 1x direktni in 3x mešalni krog s črpalko (vklop/izklop, alarmiranje), mešalnim ventilom (0..1 V) in pripadajočim temperaturnim tipalom na dovodu veje</t>
  </si>
  <si>
    <t>Dobava in vgradnja avtomatskih odzračevalnih lončkov s servisnim ventilom (medij, voda)</t>
  </si>
  <si>
    <t>Dobava in vgradnja avtomatskih odzračevalnih lončkov s servisnim ventilom (medij, glikol)</t>
  </si>
  <si>
    <t>Dobava in montaža elektrilnega radiatorja na steno z vsem nosilnim in vijačnim materialom. Ustreza kot npr.: Glamox TPA 1500W. Grelne in električne moči 1500 W s prigrajenim termostatom za nastavitev željene prostorske temperature.</t>
  </si>
  <si>
    <t>Dobava in vgradnja tipskega prefabriciranega in certificiranega pritrdilnega in obešalnega materiala za pritrjevanje, podpiranja in obešanje razvodov in opreme kot npr.: NVENT. Za opremo, katera obešalnega in pritrdilnega materiala nima v sklopu samostojne postavke</t>
  </si>
  <si>
    <t>Kompaktna prezračevalna naprava za celice 1,2,3,4 Dobava in montaža s pritrjevanjem na strop prezračevalne naprave stropne izvedbe. Ustreza kot npr.: KOMFOVENT VERSO-R-1500-F-W/DHCW-R1(L1)-F7/M5-C5-SL/A</t>
  </si>
  <si>
    <t>Kanalski vodni hladilnik DHCW-315:</t>
  </si>
  <si>
    <t xml:space="preserve">Phl=2,3 kW. Režim vode 9/14°C, temp. za hladilnikom 22°C. Pgr=2,7 kW. Režim vode 45/40°C, temp. za grelnikom 22°C. </t>
  </si>
  <si>
    <t>Dobava opreme in izvedba celotnega mešalnega kroga za oskrbo kanalskega vodnega grelnika/hladilnika vključno z električnim in komunikacijskim napajanjem, vsem pripadajočim materialom in zagonom:</t>
  </si>
  <si>
    <t>- zaporni navojni ventil DN20 - 2x</t>
  </si>
  <si>
    <t>- balansirni ventil DN20 - 1x</t>
  </si>
  <si>
    <t>- nepovratni ventil DN20 - 2x</t>
  </si>
  <si>
    <t>- mešalni ventil z el. pogonom DN20, kvs=4,0, dp=12kPa, z naležnim tipalom</t>
  </si>
  <si>
    <t>- obtočna črpalka kot npr.: Wilo Stratos PICO 15/05-8</t>
  </si>
  <si>
    <t>- termo manometer 0,4bar in 0-120stC z navojnim mestom - 2x</t>
  </si>
  <si>
    <t xml:space="preserve"> - nizkonapetostni krmilni panel C5.1, ekran na dotik za vgradnjo v poljuben prostor oddaljen do 150 m (4x0,22 mm2 ali UTP cat.E5 kabel) vključno z dobavo in vgradnjo komunukacijskega kabla do 150 m. Lokacija panela označena, predvidena v bližini KN in se lahko prilagodi glede na željo naročnika., s funkcijami: preklop med 5 poljubno nastavljivimi režimi delovanja, delovanje preko tedenskega urnika, korekcija temperature, samodiagnostični alarmni sistem, prosto pohlajevanje v letnem režimu, temperaturna kompenzacija</t>
  </si>
  <si>
    <t xml:space="preserve"> -okrogli kanalski dušilec zvoka AGS-315-100-900-M, na strani prostora (dovod in odvod)</t>
  </si>
  <si>
    <t>kot npr. KOMFOVENT VERSO-R-1500-F-W/DHCW-R1(L1)-F7/M5-C5-SL/A, (Agregat d.o.o., Ljubljana)</t>
  </si>
  <si>
    <t>Kompaktna prezračevalna naprava za celici 5 in 6 Dobava in montaža s pritrjevanjem na strop prezračevalne naprave stropne izvedbe. Ustreza kot npr.: KOMFOVENT VERSO-R-2000-F-W/DHCW-R1(L1)-F7/M5-C5-SL/A</t>
  </si>
  <si>
    <t xml:space="preserve">Phl=2,7 kW. Režim vode 9/14°C, temp. za hladilnikom 22°C. Pgr=3,1 kW. Režim vode 45/40°C, temp. za grelnikom 22°C. </t>
  </si>
  <si>
    <t xml:space="preserve"> - nizkonapetostni krmilni panel C5.1, ekran na dotik za vgradnjo v poljuben prostor oddaljen do 150 m  (4x0,22 mm2 ali UTP cat.E5 kabel) vključno z dobavo in vgradnjo komunukacijskega kabla do 150 m. Lokacija panela označena, predvidena v bližini KN in se lahko prilagodi glede na željo naročnika, s funkcijami: preklop med 5 poljubno nastavljivimi režimi delovanja, delovanje preko tedenskega urnika, korekcija temperature, samodiagnostični alarmni sistem, prosto pohlajevanje v letnem režimu, temperaturna kompenzacija</t>
  </si>
  <si>
    <t>Dobava, montaža in postavitev prezračevalne napreve notranje izvedbe za prezračevanje prostorov Inkubator klet, s postavitvijo na tla preko tipskih protivibracijskih nogicah dobavlenih v sklopu prezračevalne naprave. Ustreza kot npr.: KOMFOVENT VERSO-R-20-SL/AZ-H-PM/IE5/1.4/1.4-F7-M5-X-HCW/2R/2.6-R1-
-C5-X</t>
  </si>
  <si>
    <t>Integrirana v napravo z daljinskim posluževalnim panelom, ki omogoča upravljanje z vsemi funkcijami naprave v slovenskem jeziku. Panel je lahko od naprave oddaljen do 150 m (4x0,22 mm2 ali UTP cat.E5 kabel).  vključno z dobavo in vgradnjo komunukacijskega kabla do 150 m. Lokacija panela označena, predvidena v strojnici in se lahko prilagodi glede na željo naročnika.</t>
  </si>
  <si>
    <r>
      <t xml:space="preserve">Tehnični podatki po </t>
    </r>
    <r>
      <rPr>
        <b/>
        <sz val="10"/>
        <color indexed="8"/>
        <rFont val="Arial Narrow"/>
        <family val="2"/>
        <charset val="238"/>
      </rPr>
      <t>EUROVENT</t>
    </r>
    <r>
      <rPr>
        <sz val="10"/>
        <color indexed="8"/>
        <rFont val="Arial Narrow"/>
        <family val="2"/>
        <charset val="238"/>
      </rPr>
      <t>:</t>
    </r>
  </si>
  <si>
    <r>
      <t xml:space="preserve"> -</t>
    </r>
    <r>
      <rPr>
        <b/>
        <sz val="10"/>
        <rFont val="Arial Narrow"/>
        <family val="2"/>
        <charset val="238"/>
      </rPr>
      <t>ventil</t>
    </r>
    <r>
      <rPr>
        <sz val="10"/>
        <rFont val="Arial Narrow"/>
        <family val="2"/>
        <charset val="238"/>
      </rPr>
      <t xml:space="preserve"> grelnika/ hladilnika s pogonom</t>
    </r>
  </si>
  <si>
    <r>
      <t xml:space="preserve">tip:  VERSO-R-20-SL/AZ-......-C5-X , </t>
    </r>
    <r>
      <rPr>
        <sz val="10"/>
        <color indexed="8"/>
        <rFont val="Arial Narrow"/>
        <family val="2"/>
        <charset val="238"/>
      </rPr>
      <t>(Agregat d.o.o., Ljubljana)</t>
    </r>
  </si>
  <si>
    <t>Dobava, dvig na streho z avto dvigalom, montaža in zagon prezračevalne naprave za prezračevanje prostorov Inkubator JUG s postavitvijo na pripravljeno jekleno konstrukcijo preko protivibracijskih gumijastih plošč, dobavljenih v sklopu prezračevalne naprave. Ustreza kot npr.: KOMFOVENT VERSO-R-40-SL/AZ-H-PM/IE5/4.4/2-F7-M5-X-HCW/5R/2.6-R1-
-C5-O/Sa/Out</t>
  </si>
  <si>
    <t>Integrirana v napravo z daljinskim posluževalnim panelom, ki omogoča upravljanje z vsemi funkcijami naprave v slovenskem jeziku. Panel je lahko od naprave oddaljen do 150 m (4x0,22 mm2 ali UTP cat.E5 kabel) vključno z dobavo in vgradnjo komunukacijskega kabla do 150 m.  Lokacija panela označena, predvidena v tehničnem prostoru nadstropja in se lahko prilagodi glede na željo naročnika.</t>
  </si>
  <si>
    <r>
      <t xml:space="preserve">tip:  VERSO-R-40-SL/AZ-.....-R1-C5-O/Sa/Out , </t>
    </r>
    <r>
      <rPr>
        <sz val="10"/>
        <color indexed="8"/>
        <rFont val="Arial Narrow"/>
        <family val="2"/>
        <charset val="238"/>
      </rPr>
      <t>(Agregat d.o.o., Ljubljana)</t>
    </r>
  </si>
  <si>
    <t>Dobava, dvig na streho z avto dvigalom, montaža in zagon prezračevalne naprave za prezračevanje prostorov Inkubator SEVER s postavitvijo na pripravljeno jekleno konstrukcijo preko protivibracijskih gumijastih plošč, dobavljenih v sklopu prezračevalne naprave. Ustreza kot npr.: KOMFOVENT VERSO-R-10-SL/AZ-H-PM/IE5/1.4/1.4-F7-M5-X-HCW/4R/2.6-R1-
-C5-O/Sa/Out</t>
  </si>
  <si>
    <t>Integrirana v napravo z daljinskim posluževalnim panelom, ki omogoča upravljanje z vsemi funkcijami naprave v slovenskem jeziku. Panel je lahko od naprave oddaljen do 150 m (4x0,22 mm2 ali UTP cat.E5 kabel). vključno z dobavo in vgradnjo komunukacijskega kabla do 150 m.  Lokacija panela označena, predvidena v prostoru arhiva in se lahko prilagodi glede na željo naročnika.</t>
  </si>
  <si>
    <r>
      <t xml:space="preserve">tip:  VERSO-R-10-SL/AZ-....-R1-C5-O/Sa/Out , </t>
    </r>
    <r>
      <rPr>
        <sz val="10"/>
        <color indexed="8"/>
        <rFont val="Arial Narrow"/>
        <family val="2"/>
        <charset val="238"/>
      </rPr>
      <t>(Agregat d.o.o., Ljubljana)</t>
    </r>
  </si>
  <si>
    <t>Dobava, dvig na streho z avto dvigalom, montaža in zagon prezračevalne naprave za prezračevanje prostorov KI medetaža s postavitvijo na pripravljeno jekleno konstrukcijo preko protivibracijskih gumijastih plošč, dobavljenih v sklopu prezračevalne naprave. Ustreza kot npr.: KOMFOVENT VERSO-R-40-L/AZ-H-PM/IE5/4.4/2-F7-M5-HW/3R/2.6-CW/4R/2.6-
-L1-C5-O/G4/HW/1R/4</t>
  </si>
  <si>
    <t>Integrirana v napravo z daljinskim posluževalnim panelom, ki omogoča upravljanje z vsemi funkcijami naprave v slovenskem jeziku. Panel je lahko od naprave oddaljen do 150 m (4x0,22 mm2 ali UTP cat.E5 kabel) vključno z dobavo in vgradnjo komunukacijskega kabla do 150 m.  Lokacija panela označena, predvidena na hodniku pred laboratoriji in se lahko prilagodi glede na željo naročnika.</t>
  </si>
  <si>
    <t>Tehnični podatki po EUROVENT:</t>
  </si>
  <si>
    <t xml:space="preserve"> - 6880 m3/h</t>
  </si>
  <si>
    <t xml:space="preserve"> - 3,09 (4,4) kW ; SFP4 razred (EN16793-3)</t>
  </si>
  <si>
    <t xml:space="preserve"> - 2030 m3/h</t>
  </si>
  <si>
    <t xml:space="preserve"> - 1,32 (2) kW ; SFP3 razred (EN16793-3)</t>
  </si>
  <si>
    <t>Pgr=23,1 kW. Režim medija 50/40°C, temp. za grelnikom 3°C. Medij glikol/voda 30/70%</t>
  </si>
  <si>
    <t>Pgr=34,2 kW. Režim vode 50/40°C, temp. za grelnikom 24°C. Medij glikol/voda 30/70%</t>
  </si>
  <si>
    <t>Phl=24,8 kW. Režim vode 9/14°C, temp. za hladilnikom18°C. Medij glikol/voda 30/70%</t>
  </si>
  <si>
    <t xml:space="preserve"> - velikost do 3600 x 1600 x 1620 mm (d x š x v)</t>
  </si>
  <si>
    <t xml:space="preserve"> - teža 110 kg brez tekočin</t>
  </si>
  <si>
    <t xml:space="preserve"> -ventil predgrelnika s pogonom</t>
  </si>
  <si>
    <t xml:space="preserve"> -senzor P2500, za tlačno regulacijo, 2 kos</t>
  </si>
  <si>
    <t xml:space="preserve"> -AZC modul za krmiljenje predgrelca, 1 kos</t>
  </si>
  <si>
    <t>tip:  VERSO-R-40-L/AZ-H-PM/IE5/4.4/2-F7-M5-HW/3R/2.6 , (Agregat d.o.o., Ljubljana)</t>
  </si>
  <si>
    <t>Naprava ima energijski razred "A" po EUROVENT in je skladna z direktivami ErP 2018</t>
  </si>
  <si>
    <r>
      <t xml:space="preserve">Tehnični podatki po </t>
    </r>
    <r>
      <rPr>
        <sz val="10"/>
        <color indexed="8"/>
        <rFont val="Arial"/>
        <family val="2"/>
        <charset val="238"/>
      </rPr>
      <t>EUROVENT:</t>
    </r>
  </si>
  <si>
    <t xml:space="preserve"> - 22185 m3/h</t>
  </si>
  <si>
    <t xml:space="preserve"> - 2x 5 (2x6,4A) kW ; SFP4 razred (EN16793-3)</t>
  </si>
  <si>
    <t xml:space="preserve"> - 12135 m3/h</t>
  </si>
  <si>
    <t xml:space="preserve"> - 2x3,4 (2x4,2) kW ; SFP3 razred (EN16793-3)</t>
  </si>
  <si>
    <t>Pgr=149,4 kW. Režim vode 50/40°C, temp. za grelnikom 24°C. Medij glikol/voda 30/70%</t>
  </si>
  <si>
    <t>Phl=131,5 kW. Režim vode 9/14°C, temp. za hladilnikom 18°C. Medij glikol/voda 30/70%</t>
  </si>
  <si>
    <t xml:space="preserve"> - velikost 5600 x 2610 x 2650 mm (d x š x v)</t>
  </si>
  <si>
    <t xml:space="preserve"> - teža 3677kg brez tekočin</t>
  </si>
  <si>
    <t>Električni priključek 400V / 50Hz / 3-phase / 5x4mm² /26,4A</t>
  </si>
  <si>
    <t>tip: VERSO-R-90-L/AZ-….-R1-C5-O/Sa (Agregat d.o.o., Ljubljana)</t>
  </si>
  <si>
    <t>Kompaktna prezračevalna naprava za prostore KI pritličje. Dobava in montaža s pritrjevanjem na strop prezračevalne naprave stropne izvedbe. Ustreza kot npr.: KOMFOVENT VERSO-R-2000-F-W/DHCW-R1(L1)-F7/M5-C5-SL/A</t>
  </si>
  <si>
    <t>Pretok zraka: 1280 m3/h</t>
  </si>
  <si>
    <t xml:space="preserve">Phl=2,5 kW. Režim vode 9/14°C, temp. za hladilnikom 22°C. Pgr=3,2 kW. Režim vode 45/40°C, temp. za grelnikom 22°C. </t>
  </si>
  <si>
    <t xml:space="preserve"> - nizkonapetostni krmilni panel C5.1, ekran na dotik za vgradnjo v poljuben prostor oddaljen do 150 m vključno z dobavo in vgradnjo komunukacijskega kabla do 150 m. Lokacija panela označena, predvidena v bližini KN in se lahko prilagodi glede na željo naročnika, s funkcijami: preklop med 5 poljubno nastavljivimi režimi delovanja, delovanje preko tedenskega urnika, korekcija temperature, samodiagnostični alarmni sistem, prosto pohlajevanje v letnem režimu, temperaturna kompenzacija</t>
  </si>
  <si>
    <t>Kompaktna prezračevalna naprava za prostore KI medetaža - pisarne. Dobava in montaža s pritrjevanjem na strop prezračevalne naprave stropne izvedbe. Ustreza kot npr.: KOMFOVENT VERSO-R-2000-F-W/DHCW-R1(L1)-F7/M5-C5-SL/A</t>
  </si>
  <si>
    <t>Pretok zraka: 1290 m3/h</t>
  </si>
  <si>
    <t>Pretok zraka: 1140 m3/h</t>
  </si>
  <si>
    <t xml:space="preserve">Phl=2,7 kW. Režim vode 9/14°C, temp. za hladilnikom 22°C. Pgr=3,6 kW. Režim vode 45/40°C, temp. za grelnikom 22°C. </t>
  </si>
  <si>
    <t xml:space="preserve"> - nizkonapetostni krmilni panel C5.1, ekran na dotik za vgradnjo v poljuben prostor oddaljen do 150 m vključno z dobavo in vgradnjo komunukacijskega kabla do 150 m. Lokacija panela označena, predvidena v bližini KN in se lahko prilagodi glede na željo naročnika, , s funkcijami: preklop med 5 poljubno nastavljivimi režimi delovanja, delovanje preko tedenskega urnika, korekcija temperature, samodiagnostični alarmni sistem, prosto pohlajevanje v letnem režimu, temperaturna kompenzacija</t>
  </si>
  <si>
    <t>fi150</t>
  </si>
  <si>
    <t>fi140</t>
  </si>
  <si>
    <t>Dobava, vgradnja in protipožarno tesnjenje skozi konstrukcijo požarnih loput, pravokotne ali okrogle izvedbe, izdelana v skladu z EN 1366-2, s CE certifikatom po EN 15650, klasificirana po EN 13501-3 na požarno odpornost EI60S, izdelana iz pocinkane pločevine, motorne izvedbe 230V s stikali za kontrolo zaprte in odprte lege lopute. V primeru požara se požarna loputa samodejno zapre. Zapiranje lopute se aktivira z avtomatskim aktiviranjem pogona. Po zaprtju je zaporna lamela zaklenjena v zaprtem položaju.Požarne lopute se dobavijo vključno s fleksibilnimi prirobnicami. Ustreza kot npr.: Klimaoprema FD (pravokotne) ali FDC (okrogle)</t>
  </si>
  <si>
    <t>1000X350</t>
  </si>
  <si>
    <t>900x300</t>
  </si>
  <si>
    <t>700x200</t>
  </si>
  <si>
    <t>500x200</t>
  </si>
  <si>
    <t>300x100</t>
  </si>
  <si>
    <t>1000x600</t>
  </si>
  <si>
    <t>1000x500</t>
  </si>
  <si>
    <t>800x500</t>
  </si>
  <si>
    <t>800x400</t>
  </si>
  <si>
    <t>800x200</t>
  </si>
  <si>
    <t>750x400</t>
  </si>
  <si>
    <t>700x600</t>
  </si>
  <si>
    <t>600x200</t>
  </si>
  <si>
    <t>550x200</t>
  </si>
  <si>
    <t>500x150</t>
  </si>
  <si>
    <t>400X200</t>
  </si>
  <si>
    <t>400x150</t>
  </si>
  <si>
    <t>300x125</t>
  </si>
  <si>
    <t>Dobava, vgradnja in protipožarno tesnjenje skozi konstrukcijo požarnih loput, pravokotne ali okrogle izvedbe, ATEX certificirane z ATEX Direktivo 2014/34/EU s kriteriji - Ex II 3G Ex h IIC T6 Gb z elektromotornim pogonom 24 V. Zapiranje lopute se aktivira z avtomatskim aktiviranjem pogona. Požarne lopute se dobavijo vključno s fleksibilnimi prirobnicami. Ustreza kot npr.: Klimaoprema FD-EX (pravokotne) ali FDC-EX (okrogle)</t>
  </si>
  <si>
    <t>400x125</t>
  </si>
  <si>
    <t>Dobava in vgradnja elektronskega regulatorja pretoka zraka za montažo v zračne kanale pravokotne ali okrogle oblike, sestavljen iz naslednjih elementov:
- ohišje iz poc. pločevine
 - na izstopni strani zraka vgrajena regulacijska loputa
 - na vstopni strani zraka nameščen merilni križ za merjenje hitrosti zraka, ki omogoča kar se da neodvisno namestitev regulatorja zraka glede na lokacijo v kanalski mreži oziroma od zračnega profila na mestu vgradnje
 - kompaktna enota Belimo Mod/BAC, ki vključuje tlačni senzor, digitalni regulator in motorni pogon z zvezno regulacijo
 - Toplotna izolacija regulatorja pretoka debeline 30 mm za pravokotne in 50 mm za okrogle regulatorje.
Ustreza kot npr.: Klimaoprema RVP-P (pravokotni) ali RVP-C (okrogli regulatorji pretoka.</t>
  </si>
  <si>
    <t>ERP-RVP-P
500X200
MOD/BAC-Z</t>
  </si>
  <si>
    <t>ERP-RVP-P
400X150
MOD/BAC-Z</t>
  </si>
  <si>
    <t>ERP-RVP-C
fi160
MOD/BAC-Z</t>
  </si>
  <si>
    <t>ERP-RVP-C
fi200
MOD/BAC-Z</t>
  </si>
  <si>
    <t>ERP-RVP-C
fi250
MOD/BAC-Z</t>
  </si>
  <si>
    <t>ERP RVP-P
800x500
MOD/BAC-Z</t>
  </si>
  <si>
    <t>ERP RVP-P
500x200
MOD/BAC-Z</t>
  </si>
  <si>
    <t>ERP RVP-P
400x100
MOD/BAC-Z</t>
  </si>
  <si>
    <t>ERP RVP-P
300x100
MOD/BAC-Z</t>
  </si>
  <si>
    <t>ERP RVP-P
200x100
MOD/BAC-Z</t>
  </si>
  <si>
    <t>ERP-RVP-C
∅160
MOD/BAC</t>
  </si>
  <si>
    <t>ERP-RVP-C
∅100
MOD/BAC-Z</t>
  </si>
  <si>
    <t>Dobava in vgradnja elektronskega regulatorja pretoka zraka za montažo v zračne PPs-EL kanale pravokotne ali okrogle oblike, ATEX certificirane z ATEX Direktivo 2014/34/EU s kriteriji - Ex II 3G Ex h IIC T6 Gb, sestavljen iz naslednjih elementov:
- ohišje iz materiala za ATEX cone,
 - na izstopni strani zraka vgrajena regulacijska loputa
- na vstopni strani zraka nameščen merilni križ za merjenje hitrosti zraka, ki omogoča kar se da neodvisno namestitev regulatorja zraka glede na lokacijo v kanalski mreži oziroma od zračnega profila na mestu vgradnje
 - kompaktna enota  Mod/BAC, ki vključuje tlačni senzor, digitalni regulator in motorni pogon z zvezno regulacijo
Ustreza kot npr.: Klimaoprema RVP-P Ex (pravokotni) ali RVP-C Ex (okrogli regulatorji pretoka.</t>
  </si>
  <si>
    <t>ERP-P-500x200
MOD/BAC-ATEX</t>
  </si>
  <si>
    <t>ERP-P-400x150
MOD/BAC-ATEX</t>
  </si>
  <si>
    <t>ERP-RVP-C-∅250
MOD/BAC-ATEX</t>
  </si>
  <si>
    <t>ERP-C-∅200
MOD/BAC-ATEX</t>
  </si>
  <si>
    <t>ERP-RVP-C-FI160
MOD/BAC-ATEX</t>
  </si>
  <si>
    <t>ERP-RVP-C-∅125
MOD/BAC-ATEX</t>
  </si>
  <si>
    <t>ERP-RVP-C-∅100
MOD/BAC-ATEX</t>
  </si>
  <si>
    <t>Dobava, vgradnja in nastavitev mehanskega regulatorja pretoka za vzdrževanje stalne količine zraka, brez dodatnega napajanja. Sestavljenj je iz jeklene pločevine, blažilna lamela je iz eloksiranega aluminija. Ustreza kot npr.: Klimaoprema RKP-C-fi</t>
  </si>
  <si>
    <t>MRP RKP-C
∅125 - R</t>
  </si>
  <si>
    <t>MRP RKP-C
∅100 - R</t>
  </si>
  <si>
    <t>Dobava in vgradnja elektronskega regulatorja tlaka zraka za montažo v zračne kanale pravokotne oblike, sestavljen iz naslednjih elementov:
- pravokotnega  ohišje iz poc. pločevine
 - na izstopni strani zraka vgrajena regulacijska loputa
 - na vstopni strani zraka nameščen merilni križ za merjenje hitrosti zraka, ki omogoča kar se da neodvisno namestitev regulatorja zraka glede na lokacijo v kanalski mreži oziroma od zračnega profila na mestu vgradnje
 - kompaktna enota Belimo M1R-MQ, ki vključuje tlačni senzor, digitalni regulator in motorni pogon z zvezno regulacijo. Ustreza kot npr.:Klimaoprema, Tip: RVP-P-x X x-WA-D-M1R-MQ (MOD/BAC)</t>
  </si>
  <si>
    <t>ERT RVP-P
400x150-WA-D-M1R-MQ
MOD/BAC-Z</t>
  </si>
  <si>
    <t>ERT RVP-P
500x200-WA-D-M1R-MQ
MOD/BAC-Z</t>
  </si>
  <si>
    <t>ERT RVP-P
300x200-WA-D-M1R-MQ
MOD/BAC-Z</t>
  </si>
  <si>
    <t>ERT RVP-P
400x100
MOD/BAC-Z</t>
  </si>
  <si>
    <t>ERT RVP-P
300x150-WA-D-M1R-MQ
MOD/BAC-Z</t>
  </si>
  <si>
    <t>ERT RVP-P
600x200-WA-D-M1R-MQ
MOD/BAC-Z</t>
  </si>
  <si>
    <t>ERT RVP-P
600x250-WA-D-M1R-MQ
MOD/BAC-Z</t>
  </si>
  <si>
    <t>Dobava in vgradnja dušilnih loput za ročno prednastavljanje količin v odcepnih ceveh iz posameznih delov kanala s prednastavitvijo, vsem tesnilnim in pritrdilnim materialom kot npr. Lindab DL-1 okroglih in DL pravokotnih ali alternativno. Prednastavitev se izvede na pretoke označene na projektni dokumentaciji. Potrebni preoblikovalni elementi za vgradnjo med kanale upoštevani v teži kanalov</t>
  </si>
  <si>
    <t>400x100</t>
  </si>
  <si>
    <t>450x150</t>
  </si>
  <si>
    <t>350x180</t>
  </si>
  <si>
    <t>Dobava in vgradnja prezračevalnih ventilov za odvod in dovod zraka, izdelan iz jeklene pločevine, bele barve sestavljen iz ohišja, sedeža in krožnika z možnostjo nastavitve pretoka, proizvod kot npr. Klimaoprema ali enakovredno, vključno spojni in pritrdilni material.</t>
  </si>
  <si>
    <t>ZOT100</t>
  </si>
  <si>
    <t>ZOT125</t>
  </si>
  <si>
    <t>ZOV100</t>
  </si>
  <si>
    <t>ZOV125</t>
  </si>
  <si>
    <t>Pravokotni vrtinčni difuzorji, za visok volumen zraka pri nizkih ravneh zvoka in nizkih padcih tlaka, za dovod zraka z aerodinamično oblikovanimi nastavljivimi šobami za nastavljivo smer vpiha. Vgradnja v spuščen strop, zunanja dimnezija difuzorja dimenzije za vgradnjo v raster strop. Komplet s priključno komoro iz pocinkane pločevine s stranskim priključkom, izolacijo znotraj,loputo za regulacijo zraka, pritrdilnim in tesnilnim materialom. Difuzorji v beli barvi, razen kjer to ni posebaj navedeno. Upoštevati ves montažni in pritrdilni material. Ustreza kot npr.: Klimaoprema DOS-Q-Q + PBQ-Z</t>
  </si>
  <si>
    <t>DOS-Q-Q-300/600
PBQ-Z-600-160</t>
  </si>
  <si>
    <t>DOS-Q-Q-400/600
PBQ-Z-600-160</t>
  </si>
  <si>
    <t>DOS-Q-Q-500/600
PBQ-Z-600-160</t>
  </si>
  <si>
    <t>DOS-Q-Q-600/600
PBQ-Z-600-250</t>
  </si>
  <si>
    <t>DOS-Q-Q-600/600
PBQ-Z-600-250
RAL 9005</t>
  </si>
  <si>
    <t xml:space="preserve">Ogrogli difuzor z okroglo komoro </t>
  </si>
  <si>
    <t>DOS-R-R-500
PBR-500-198-Z1</t>
  </si>
  <si>
    <t>Difuzorji za laboratorije</t>
  </si>
  <si>
    <t>DEU-Q-600-W;
PBQ-Z-600-160</t>
  </si>
  <si>
    <t>Dobava in vgradnja jeklenih prezračevalnih rešetk za odvod ali odvod zraka za vgradnjo v okrogle kanale dimenzij skladno s tehničnimi podatki z vidno vijačno pritrditvijo, izdelano iz jeklenega okvirja in  prvo vrsto horizontalno in drugo vrsto vertikalno nastavljivih lamel, skupaj s regulatorjem količine zraka, komplet s pritrdilnim in tesnilnim materialom. Ustreza kot npr.: Klimaoprema Tip: CCH-2-L B x H</t>
  </si>
  <si>
    <t>CCH-2-L 625X75</t>
  </si>
  <si>
    <t>CCH-2-L 425x75</t>
  </si>
  <si>
    <t>CCH-2-L 325x75</t>
  </si>
  <si>
    <t>CCH-2-L 225x75</t>
  </si>
  <si>
    <t>CCH-2-L 825x75</t>
  </si>
  <si>
    <t>Dobava in vgradnja jeklenih prezračevalnih rešetk za odvod ali odvod zraka za vgradnjo v pravokotne kanale dimenzij skladno s tehničnimi podatki z vidno vijačno pritrditvijo, izdelano iz jeklenega okvirja in  prvo vrsto horizontalno in drugo vrsto vertikalno nastavljivih lamel, skupaj s regulatorjem količine zraka, komplet s pritrdilnim in tesnilnim materialom. Posamezne rešetke se dobavijo skupaj s komoro.Ustreza kot npr.: Klimaoprema Tip: OAH-2-L B x H</t>
  </si>
  <si>
    <t>OAH-1-525X125 PUR;PK2-UT (s komoro)</t>
  </si>
  <si>
    <t>OAH-2-L-525x125-PUR; PK2-UR-160 (s komoro)</t>
  </si>
  <si>
    <t>OAH-2-L 1125x125</t>
  </si>
  <si>
    <t>OAH-2-L 525x225</t>
  </si>
  <si>
    <t>OAH-2-L 525x125</t>
  </si>
  <si>
    <t>OAH-2-L 425x325</t>
  </si>
  <si>
    <t>OAH-2-L 425x225</t>
  </si>
  <si>
    <t>Dobava in vgradnja aluminijastih prezračevalnih rešetk za odvod ali odvod zraka za vgradnjo v pravokotne kanale dimenzij skladno s tehničnimi podatki z nevidno vijačno pritrditvijo,z mrežno oz. rešetkami, skupaj z regulatorjem količine zraka, komplet s pritrdilnim in tesnilnim materialom.Ustreza kot npr.: Klimaoprema Tip: OAN-1-L B x H</t>
  </si>
  <si>
    <t>OAN-1-L-825x325</t>
  </si>
  <si>
    <t>Dobava in vgradnja aluminijastih prezračevalnih rešetk za odvod ali odvod zraka za vgradnjo v pravokotne kanale dimenzij skladno s tehničnimi podatki z nevidno vijačno pritrditvijo,z mrežno oz. rešetkami, skupaj z regulatorjem količine zraka, komplet s pritrdilnim in tesnilnim materialom.Ustreza kot npr.: Klimaoprema Tip: OCM-L B x H</t>
  </si>
  <si>
    <t>OCM-L RAL 9016 425x225</t>
  </si>
  <si>
    <t>Dobava in montaža stropnega difuzorj, za vgradnjo v vidno inštalacijo. Za višine prostorov do 10 m, izdelanega iz jeklene pločevine, nastavljiv kot lamel - ročno. Ustreza kot npr.: Klimaoprema DDV-250-R</t>
  </si>
  <si>
    <t>Dobava in vgradnja fasadnih rešetk na pripravljeno mesto v kanal različnih dimenzij in oblik (pravokotni/okrogli). Vse rešetke z mrežico proti mrčes.</t>
  </si>
  <si>
    <t>700x200 Aef.min=980 cm2</t>
  </si>
  <si>
    <t>500x200 Aef.min=700 cm2</t>
  </si>
  <si>
    <t>USAV fi400</t>
  </si>
  <si>
    <t>USAV fi315</t>
  </si>
  <si>
    <t>FZ 585X600  RAL 9003 (kot.Klimaoprema)</t>
  </si>
  <si>
    <t>500x200 Aef,min.=650cm2</t>
  </si>
  <si>
    <t xml:space="preserve">AFZM - 897x497 </t>
  </si>
  <si>
    <t>USAV fi250</t>
  </si>
  <si>
    <t>USAV fi60</t>
  </si>
  <si>
    <t>FZ 785X450 RAL 9003</t>
  </si>
  <si>
    <t>FZ 985X1200 RAL 9003</t>
  </si>
  <si>
    <t>FZ 585X1200 RAL 9003</t>
  </si>
  <si>
    <t>FZ 385X900 RAL 9003</t>
  </si>
  <si>
    <t>Element za dovod zraka z veliko dometno razdaljo in visokimi zahtevami glede hrupa. Izdelana iz eloksiranega aluminija, standardno barvana v RAL 9010. Nastavljiv  kot dovoda zaka (±30°), vrtljiva tudi okoli svoje osi. Sprememba kota vpiha je ročna. Možna vgradnja direkt na kanal z vijaki in okrasnim okvirjem. Ustreza kot npr.: Klimaoprema SAP-Z-315-R-RAL9010</t>
  </si>
  <si>
    <t>Dobava in vgradnja dušilnika zvoka za spodnje podatke. Ustreza kot npr.: Klimaoprema PZ-d/s-BxH-V</t>
  </si>
  <si>
    <t>PZ - 100/100 400x200x500-S</t>
  </si>
  <si>
    <t>PZ-200/100 500x1000x1000-RS</t>
  </si>
  <si>
    <t>PZ-100/100 400x1000x1000-RS</t>
  </si>
  <si>
    <t>Dobava in montaža linijskih difuzorjev s komorami standardnih dimenzij, za vgradnjo v rspuščeni strop. Ustreza kot npr. Klimaoprema LDD 30-2</t>
  </si>
  <si>
    <t>LDD-30-2-1000-C RAL 9005; PBL-D-Z-1-x-158</t>
  </si>
  <si>
    <t>LDD-30-2-1500-C RAL 9005; PBL-D-Z-2-x-123</t>
  </si>
  <si>
    <t xml:space="preserve">Dobava in montaža kanalov iz PPs-EL elektro prevodne plastike za vse odvodne kanale na ex ventilatorjih in ex področjih. Kanali se izdelajo delno preko pravokotnih kanalov in pretežno preko okroglih kabalov. Upoštevati ves montažni in tesnilni material, vse prehodne kose, kolena prirobnice za povezovanje, priključevanje na ventilatorje, požarne lopute, regulatorje pretoka in tesnostni preizkus kanalov. </t>
  </si>
  <si>
    <t>Ploščati kanali različnih dimenzij po načrtu</t>
  </si>
  <si>
    <t>Okrogli kanali:</t>
  </si>
  <si>
    <t>fi80</t>
  </si>
  <si>
    <t>fi355</t>
  </si>
  <si>
    <t>Dobava in vgradnja izolirane fleksibilne prezračevalne cevi kot Sonoconnect za povezovanje prezračevalnih elementov in kanalov.</t>
  </si>
  <si>
    <t xml:space="preserve">Cevni ventilator za vgradnjo v okrogli kanal. Z nazaj zakrivljenimi lopaticami in zunanjim rotorjem elektromotorja. Ventilator ima možnost hitrostne regulacije z brezstopenjskim tiristorjem ali petstopenjskim transformatorjem. Za zaščito motorja proti pregrevanju ima motor integrirane termične kontakte s ponovno električno nastavitvijo. Ohišje izdelano iz pocinkane pločevine in je zračno tesno. S spojko za spojitev na kanal. Z montažnim okvirjem za hitro pritrditev. Dobava in montaža.
Dodatna oprema
- montažne spojke
- konzola za pritrditev
</t>
  </si>
  <si>
    <t>Okrogli kanalski ventilator po specifikaciji za tehnične podatke:
- pretok: 90..1460m3/h
- tlak: 200 Pa
- stopnja zaščite: IP55
- el. moč: 200 W
- napetost: 1x230 V; 50 HZ
proizvod: Ruck ali enakovredno
tip: RS 315 EC</t>
  </si>
  <si>
    <t>Okrogli kanalski ventilator po specifikaciji za tehnične podatke:
- pretok: 90..280 m3/h
- tlak: 200 Pa
- stopnja zaščite: IP55
- el. moč: 103 W
- napetost: 1x230 V; 50 HZ
proizvod: Ruck ali enakovredno
tip: RS 125 EC</t>
  </si>
  <si>
    <t xml:space="preserve">Tiristorsko hitrostno stikalo za zvezno regulacijo vrtljajev ventilatorja. Sestoji iz ohišja in vrtljivega gumba za nastavitev hitrosti. Bela barva., nadometna vgradnja. Dobava in montaža.
Tehnični podatki:
- dimenzije: 82x82x65 mm
- el. napetost: 230 V
- frekvenca: 50 Hz
- el. tok: 0,1-1 A
- zaščita: IP54
proizvod: Ruck ali enakovredno
tip: ETY 15 </t>
  </si>
  <si>
    <t>Zaključni prezračevalni pokrovi dovodnih/odvodnih cevi prezračevanja celice 5 in 6. ev se zaključi nad streho, na katero se namesti zaščitna mreža proti mrčes z okonci 1x1 cm</t>
  </si>
  <si>
    <t>Izdelava in montaža prezračevalne kape iz eloksiranega aluminjija dimenzije 100x50x100cm. Debelina pločevine 1 mm z notranjo prečno ojačitvijo, strešno stranico s 5% naklonom, v RAL barvi po izbiri arhitekta. Postaavitev na streho dušikove postaje. Izdelava odprtin za vgradnjo rešetke 1xfi160 in 1xAFZM 897x497. Upoštevati talno tesnenje.</t>
  </si>
  <si>
    <t>Dobava in  vgradnja kompresorske postaje v obsegu:</t>
  </si>
  <si>
    <t>Zračno hlajeni oljni vijačni kompresor s spremenljivim številom vrtljajev, integriranim sušilnikom, tlačno posodo, vstopnim filtrom,  komoro z separatorskim elementom,  hlajenim hladilnikom olje/zrak, rezervoarjem olja, predseparacijsko  komoro z separatorskim elementom, mikroprocesorsko regulacijo, glavnim stikalom, varnostnim ventilom in tlačnim stikalom.</t>
  </si>
  <si>
    <t>Kapaciteta 690 lit/min pri 10,0bar</t>
  </si>
  <si>
    <t>Tlačna posoda V=270l</t>
  </si>
  <si>
    <t>Maksimalni obratovalni tlak 10 bar</t>
  </si>
  <si>
    <t>Pel=5,5 kW, U=400V</t>
  </si>
  <si>
    <t>Ustreza proizvod OMEGA AIR tip SB 5,5 270 D-10</t>
  </si>
  <si>
    <t>Protivibracijska povezovalna cev dolžine cca 700 mm, izdelan iz jeklene pletenice, za preprečitev prenosa vibracij s kompresorja na cevno omrežje.</t>
  </si>
  <si>
    <t>Separator olja in vode iz kondenzata sestavlen iz:</t>
  </si>
  <si>
    <t>Plastičnega ohišja z separacijskimi komorami, predfiltra aktivnega oglja, aktivnega oglja za končno čiščenje, vložeka aktivnega oglja na odušku, skupaj z napravo se dobavi set za kontrolo kvalitete čiščenja kondenzata.</t>
  </si>
  <si>
    <t>Oprema kompresorske postaje:</t>
  </si>
  <si>
    <t>Predfilter P, 3µm, razred kakovosti - trdni delci (ISO 8573-1) 6, PN16, z izmenljivo kartušo za komprimiran zrak, skupaj z izločevalnikom kondenzata, navojnimi priključki s holancem.</t>
  </si>
  <si>
    <t>Mikrofilter M, 0,1µm, razred kakovosti - trdni delci (ISO 8573-1) 2, PN16, z izmenljivo kartušo za komprimiran zrak, skupaj z izločevalnikom kondenzata, navojnimi priključki s holancem.</t>
  </si>
  <si>
    <t>Mikrofilter S, 0,01µm, razred kakovosti - trdni delci (ISO 8573-1): 1, vsebnost preostalega olja &lt;0,01[mg/m3], razred kakovosti - olja (ISO 8573-1): 1, PN16, z izmenljivo kartušo za komprimiran zrak, skupaj z izločevalnikom kondenzata, navojnimi priključki s holancem.</t>
  </si>
  <si>
    <t>Varnostni ventil DN20, psvv=10bar</t>
  </si>
  <si>
    <t>Krogelna pipa DN10 z izločevalnikom kondenzata</t>
  </si>
  <si>
    <t>Regulator tlaka za montažo na jeklenko.
 - enostopenjska membranska regulacija
 - sintrani filter na vstopu
 - vstopni tlak do 300 bar
 - izstopni tlak od 5 do 10 bar
 - ohišje in kovinske komponente iz nerjavečega jekla
- manometer za visoki in nizki tlak
- priključek na jeklenko 
- izhodni priključek 1/4"
proizvod: Spectron ali enakovredno
tip FE 51</t>
  </si>
  <si>
    <t>Ar - 10 bar</t>
  </si>
  <si>
    <t>He - 10 bar</t>
  </si>
  <si>
    <t>N2 - 10 bar</t>
  </si>
  <si>
    <t>O2 - 10 bar</t>
  </si>
  <si>
    <t>CO2 - 10 bar</t>
  </si>
  <si>
    <t>Regulator tlaka za montažo na jeklenko.
 - dvostopenjska membranska regulacija
 - sintrani filter na vstopu
 - vstopni tlak 300 bar
 - izstopni tlak od 5 do 10 bar
 - ohišje in kovinske komponente iz nerjavečega jekla
- manometer za visoki in nizki tlak
- priključek na jeklenko 
- izhodni priključek 1/4"
proizvod: Spectron ali enakovredno
tip FE 53</t>
  </si>
  <si>
    <t>CH4 - 10 bar</t>
  </si>
  <si>
    <t>H2 - 10 bar</t>
  </si>
  <si>
    <t>Ventilska enota za stensko montažo z regulatorjem tlaka in manometri za dve jeklenki z avtomatskim preklopom med jeklenkama.
 - enostopenjska membranska regulacija
 - sintrani filter na vstopu
 - vstopni tlak do 300 bar
 - izstopni tlak od 0 do 10 bar
 - ohišje in kovinske komponente iz nerjavečega jekla
- manometer za visoki in nizki tlak
- priključek na jeklenko 
- izhodni priključek 1/4"
proizvod: Spectron ali enakovredno
tip BE55- 2U</t>
  </si>
  <si>
    <t>Termično varovalo za preprečitev povratnega toka plina skladno z DIN EN ISO 5175-1. Izdelan iz nerjavečega jekla, za tlak plina 10 bar, priključek 1/4".</t>
  </si>
  <si>
    <t>Stenski ventil z manometrom in nastavitvijo pretoka
Lastnosti izdelka
• Priključne doze za pritrditev na steno
• Za pline do kakovosti 6.0
• Zasnova v laboratorijskem slogu
• Ergonomsko oblikovan
• Filter na dovodnem ventilu procesnega plina
• Zaporni ventili membranskega tipa, optimizirani za nizko notranja glasnost z indikatorjem položaja za vklop/izklop
• Primerno za ECD aplikacije
• Regulator tlaka z visoko natančnostjo krmiljenja
• Zasnovan za enostavno namestitev
• Odobreno za uporabo s kisikom
• Točilno mesto je mogoče razširiti na več točke
• Na voljo so konfiguracije zgornjega ali spodnjega dovoda
Ohišje izdelano iz nerjavnega jekla SS 1.4404 (316L). Priključki z notranjim navojem. Uporaben za vstoni tlak do 200 bar in izstopni do 50bar, ergonomično oblikovan in preizkušen za delovanje s kisikom. Uporabno temperaturno območje -20 do +60°C. 
Dobava in montaža.
proizvod: Spectron ali enakovredno
tip: EM55</t>
  </si>
  <si>
    <t>Za sledeče pline: N2H - dušik hišni, KZ, N2, O2, CO2, CH4, H2, Ar, He, Rez-rezerva</t>
  </si>
  <si>
    <t>Membranski zaporni ventil - specifikacija
Membranski zaporni ventil za tehnične pline do kvalitete 6.0. Ohišje izdelano iz nerjavnega jekla SS 1.4404 (316L). Priključki z notranjim navojem. Uporaben za tlake do 100 bar, ergonomično oblikovan in preizkušen. Uporabno temperaturno območje -30 do +60°C. Dobava in montaža.
proizvod: Spectron ali enakovredno
tip: Spectrolab DVM-8-NPT F 1/4</t>
  </si>
  <si>
    <t>Za sledeče pline: N2H - dušik hišni, KZ, N2, O2, CO2, CH4, H2, Rez-rezerva</t>
  </si>
  <si>
    <t>Dodatna oprema za potrebe priklopa regulatorja tlaka na jeklenkah v obsegu:</t>
  </si>
  <si>
    <t>a</t>
  </si>
  <si>
    <t>b</t>
  </si>
  <si>
    <t>Preplakovalni ventil za potrebe izpusta plina po priključitvi jeklenke, za tehnične pline do kvalitete 6.0. Ohišje izdelano iz nerjavnega jekla SS 1.4404 (316L). Priključki z notranjim navojem. Uporaben za tlake do 100 bar, ergonomično oblikovan in preizkušen za delovanje s kisikom. Uporabno temperaturno območje -30 do +60°C. Dobava in montaža.
proizvod: Spectron ali enakovredno
tip: Spectrolab V6M-3</t>
  </si>
  <si>
    <t>c</t>
  </si>
  <si>
    <t>Flexibilna cev izdelana iz pletene nerjavne žice Aisi 316 L, opremljena s holenderskimi vijačnimi priključki, vključno tesnilni material, tlačno območje do 300 bar.Dobava in montaža.
proizvod: Spectron ali enakovredno
tip: Spectrolab HDS</t>
  </si>
  <si>
    <t>d</t>
  </si>
  <si>
    <t>Priključna cev izdelana iz nerjavnega jekla Aisi 316 L, dimenzije DN 4, za delovni tlak do 300 bar, s medeninastrim priključnim navojnim kosom za priklop na jeklenko in holenderskim priključkom na strani regulatorja tlaka. Dobava in montaža.
proizvod: Spectron ali enakovredno
tip: Spectrolab PIGTAIL SR</t>
  </si>
  <si>
    <t xml:space="preserve">Elektromagnetni ventil, krmiljen preko požarne centrale. Telo in notranji deli ventila izdelani iz nerjavnega jekla Aisi 303, tesnila PTFE, napetost 24 V, IP 65. Ventil z notranjimi navojnimi priključki 1/4'', za tlake do 200 bar. Ustreza JAKŠA </t>
  </si>
  <si>
    <t>Priključek za priklop pištole za izpihovanje s komprimiranim zrakom v obsegu:</t>
  </si>
  <si>
    <t>Varnostna priključna spojka za KZ 1/4''</t>
  </si>
  <si>
    <t>Inox cev za tehnične pline z objemkami- specifikacija
Cev za razvod tehničnih plinov, izdelana iz inoxa. Dobavljena v palicah, na obeh koncih zamašena s PVC čepi proti vnosu vlage in prahu v cev. Največja dovoljena vsebnost maščob na površini cevi 0,2 mg/dm2. 
Spajanje s sojkami in oblikovnimi kosi.
Vključno lahke plastične objemke za vodenje cevi za razvod tehničnih plinov pod stropom. Montaža objemk na C profil, ki se pritrdi na strop ali steno. Vključno profil za pritrjevanje. 
Dobava in montaža.</t>
  </si>
  <si>
    <t>Inox cev Φ 8,0x1,0 mm</t>
  </si>
  <si>
    <t>Inox cev Φ 18,0x1,5 mm</t>
  </si>
  <si>
    <t>Nalepka za označevanje razvodov tehničnih plinov v skladu z DIN 2403. Dobava in montaža.
napis: "N2"</t>
  </si>
  <si>
    <t>Nalepka za označevanje razvodov tehničnih plinov v skladu z DIN 2403. Dobava in montaža.
napis: "Ar"</t>
  </si>
  <si>
    <t>Nalepka za označevanje razvodov tehničnih plinov v skladu z DIN 2403. Dobava in montaža.
napis: "H2"</t>
  </si>
  <si>
    <t>Nalepka za označevanje razvodov tehničnih plinov v skladu z DIN 2403. Dobava in montaža.
napis: "He"</t>
  </si>
  <si>
    <t>Nalepka za označevanje razvodov tehničnih plinov v skladu z DIN 2403. Dobava in montaža.
napis: "CO2"</t>
  </si>
  <si>
    <t>Nalepka za označevanje razvodov tehničnih plinov v skladu z DIN 2403. Dobava in montaža.
napis: "KZ"</t>
  </si>
  <si>
    <t>Nalepka za označevanje razvodov tehničnih plinov v skladu z DIN 2403. Dobava in montaža.
napis: "O2"</t>
  </si>
  <si>
    <t>Nalepka za označevanje razvodov tehničnih plinov v skladu z DIN 2403. Dobava in montaža.
napis: "CH4"</t>
  </si>
  <si>
    <t>Požarna zaščita prehodov kovinskih cevi skozi steno in strop z intumescenčnim požarno zaščitnim kitom PK EXPAN in intumescenčnim požarno zaščitnim trakom PT ELAST-o-INT, v skladu s SIST EN 1366-3.
Kompletno z označbo prehoda in izdajo certifikata.</t>
  </si>
  <si>
    <t>PRIPRAVLJALNA DELA - KONSTRUKCIJA FVE</t>
  </si>
  <si>
    <t>KANALI, CEVI …</t>
  </si>
  <si>
    <t>Dobava in polaganje - Kabel N2XH-J 5x150mm2, položen v kabelski kanal ali instalacijsko cev</t>
  </si>
  <si>
    <t>Dobava in polaganje - Vodnik H07ZZ-K 150mm2, položen v kabelski kanal ali inštalacijsko cev</t>
  </si>
  <si>
    <t>OPOMBA: Povezava med omarama PMO FVE ter RGM0 - samooskrba z EE iz OVE - priključek v lastno rabo.</t>
  </si>
  <si>
    <t>Dobava in polaganje - Kabel FG16M16 5x35mm2, položen v kabelski kanal ali instalacijsko cev</t>
  </si>
  <si>
    <t>Dobava in polaganje - Kabel FG16M16 5x16mm2, položen v kabelski kanal ali instalacijsko cev</t>
  </si>
  <si>
    <t>Dobava in polaganje - Kabel FG16M16 5x10mm2, položen v kabelski kanal ali instalacijsko cev</t>
  </si>
  <si>
    <t>Dobava in polaganje - Kabel FG16M16 3x2,5mm2, položen v kabelski kanal ali instalacijsko cev</t>
  </si>
  <si>
    <t>4.4.1.</t>
  </si>
  <si>
    <t>PO+MO FVE TECHUB</t>
  </si>
  <si>
    <t>Dobava in montaža - Omara, prostostoječa, enokrilna, IP55 V=2000 Š=800 G=400mm - z dvojnimi vrati in pregrajenim prostorom - 1400x800x500mm za potrebe priključnega mesta FVE ter 600x800x500mm za merilni del . 
jeklena pločevina, RAL7035, z montažno ploščo, 4-točkovno zapiranje z vrtljivim ročajem ter ključavnico lokalnega ELES pogodbenega izvajalca Elektro Celje d.d. - kompletno s podstavkom 100mm ter oknecem za vizualno kontrolo (na merilnem delu omare) - upoštevati vse potrebno za dobavo in montažo</t>
  </si>
  <si>
    <t>Dobava in montaža - Polindirektni dvosmerni števec delovne in jalove energije z merjeno močjo (skladno z določili ELES), s kumunikacijskim vmesnikom za odjemalce in proizvajalce (skladno z navodili ELES) - upoštevati vse potrebno za montažo in priklop</t>
  </si>
  <si>
    <t>Dobava in montaža - tokovni transformator - skozniški 250/5A - žigosan - skladen s tipizacijo ELES - upoptevati vse potrebno za vgradnjo</t>
  </si>
  <si>
    <t>Dobava in montaža - NV-varovalčni ločilnik vel.1, 3-pol., 250A, M10, kpl z varovalčnimi tokovnimi odjemalci vel.00 3x250A - upoštevati vse potrebno za montažo in priklop</t>
  </si>
  <si>
    <t>Dobava in montaža - Ločilno stikalo, 3‑polno, ML13 4x400A, kpl z ročajem - Naprava varovalčni ločilnik, Nazivni tok 400A, Velikost ML13, Glavni kontakti 4 - upoštevati vse potrebno za dobavo, montažo in priklop</t>
  </si>
  <si>
    <t>4.4.2.</t>
  </si>
  <si>
    <t>RFVE1 (AC RAZDELILNIK SISTEMA FVE TECHUB)</t>
  </si>
  <si>
    <t>Dobava in montaža - Omara, prostostoječa, enokrilna, IP65 V=1600 Š=800 G=400mm
jeklena pločevina, RAL7035, z montažno ploščo, 4-točkovno zapiranje z vrtljivim ročajem s podstavkom, montiarana na podkonstrukcijo pri klimatu KN Inkubator JUG - upoštevati vse potrebno za montažo</t>
  </si>
  <si>
    <t>Dobava in montaža podkonstrukcije za omaro, kpl s streho za RFVE1 - dimenzij vsaj 2000x1000x800mm- upoštevati vse potrebno za dobavo in izdelavo konstrukcije po meri - vključno z delavniško shemo</t>
  </si>
  <si>
    <t>Dobava in montaža - Odklopnik MC2 250A,A, 4p s stik.zmog.50kA, 0,8-1In in 8-14Ik, zaščita naprav in kablov - kompletno s podnapetostnim sprožnikom 208-240V AC za MC2 ter motornim pogonom MC2 208-240V AC - upoštevati vse potrebno za dobavo, montažo in priklop</t>
  </si>
  <si>
    <t>Dobava in montaža - NV-varovalčni ločilnik vel.00, 3-pol., 160A, M8, kpl z varovalčnimi tokovnimi odjemalci vel.00 3x40A - upoštevati vse potrebno za montažo in priklop</t>
  </si>
  <si>
    <t>Dobava in montaža - Odklopnik inštalacijski B 6A, 3-polni, 6kA</t>
  </si>
  <si>
    <t>Dobava in montaža - Odklopnik inštalacijski B 6A, 1-polni, 6kA</t>
  </si>
  <si>
    <t>Dobava in montaža - Odklopnik inštalacijski B 10A, 1-polni, 6kA</t>
  </si>
  <si>
    <t>Dobava in montaža - Odklopnik inštalacijski B 16A, 1-polni, 6kA</t>
  </si>
  <si>
    <t>Dobava in montaža - stikalo o-1 s ključavnico za vklop/izklop FVE - stikalo s dvojnim kontaktom (1NC, 1NO) - upoštevati vse potrebno za montažo na vrata omare</t>
  </si>
  <si>
    <t>Dobava in montaža - tipke za izklop v sili - montirana na vrata omare - upoštevati vse potrebno</t>
  </si>
  <si>
    <t>4.5.1.</t>
  </si>
  <si>
    <t>Dobava in montaža - Kombinirano zaščitno stikalo KZS B6A/30mA/1p - upoštevati vse potrebno za montažo in priklop</t>
  </si>
  <si>
    <t>Dobava in montaža podkonstrukcije za omaro, kpl s streho - dimenzij vsaj 15000x1000x800mm- upoštevati vse potrebno za dobavo in izdelavo konstrukcije po meri - vključno z delavniško shemo</t>
  </si>
  <si>
    <t>4.5.2.</t>
  </si>
  <si>
    <t>4.5.3.</t>
  </si>
  <si>
    <t>4.5.4.</t>
  </si>
  <si>
    <t>4.5.5.</t>
  </si>
  <si>
    <t>4.6.</t>
  </si>
  <si>
    <t>Dobava in montaža - Razsmernik - 30kW - kot npr. Razsmernik SolarEdge SE33,3K three Phaze Inverter ali enakovredno:
- Nazivna izhodna moč AC(VA): 29990
- Izhodna napetost AC(V): 400/230
- Frekvenca (Hz): 50/60 +-5%
- Izhodni tok po fazi AC(A): 43,5
- Nazivna vhodna moč DC(W): 45000
- nazivna napetost DC(V): 1000
- Nazivni tok DC(A): 43,5
- Izkoristek (%): 98</t>
  </si>
  <si>
    <t>Dobava in montaža - Razsmernik - 20kW - kot npr. Razsmernik SolarEdge SE20K three Phaze Inverter ali enakovredno:
- Nazivna izhodna moč AC(VA): 20001
- Izhodna napetost AC(V): 400/230
- Frekvenca (Hz): 50/60 +-5%
- Izhodni tok po fazi AC(A): 29
- Nazivna vhodna moč DC(W): 30000
- nazivna napetost DC(V): 1000
- Nazivni tok DC(A): 29
- Izkoristek (%): 98</t>
  </si>
  <si>
    <t>Dobava in montaža - optimizatorja delovanja 950W - optimizator kot npr. SolarEdge P950 ali enakovredno</t>
  </si>
  <si>
    <t>Dobava in montaža - optimizatorja delovanja 440W - optimizator kot npr. SolarEdge S440 ali enakovredno</t>
  </si>
  <si>
    <t>4.7.</t>
  </si>
  <si>
    <t>OPOMBA:
Polaganje dovodnega kavbla v novo kabelsko kanalizacijo od jaška J1-J3 ter priklop v RGM0. Položita se dva paralena kabla v dolžini 65m - skupaj 130m.</t>
  </si>
  <si>
    <t>OPOMBA:
Polaganje dovodnega kavbla v novo kabelsko kanalizacijo od jaška J1-J3 ter priklop v RGM1 - kemijski inštitut</t>
  </si>
  <si>
    <t>Zaključevanje optičnih kablov  24x9/125 - na optičnih razdelilnikih - upoštevati vse potrebno za zaključevanje optičnih kablov - vkljućno z vsem spojnim in zaščitnim materialom</t>
  </si>
  <si>
    <t>Zaključevanje optičnih kablov 8x9/125 - na optičnih razdelilnikih - upoštevati vse potrebno za zaključevanje optičnih kablov - vkljućno z vsem spojnim in zaščitnim materialom</t>
  </si>
  <si>
    <t>Zaključevanje optičnih kablov 4x9/125 - na optičnih razdelilnikih - upoštevati vse potrebno za zaključevanje optičnih kablov - vkljućno z vsem spojnim in zaščitnim materialom</t>
  </si>
  <si>
    <t>Dobava in montaža - Optični priključni panel za montažo na steno omare - za vsaj 8 opt. priključke, 
kpl z vsem potrebnim materialom in optičnimi konektorji za zaključevanje 
optičnih povezav (ohišje, vijaki za pritrditev, kaseta za priklop kablov - 
vsaj 4x2 ...)</t>
  </si>
  <si>
    <t>OPOMBA: Kabli za napajanje požarnih zaves. Požarne zavese imajo integrirano lastno napajanje ob izpadu napetosti in požaru - odpiranje in zapiranje prevzame požarna centrala.</t>
  </si>
  <si>
    <t>Priklopi požarnih zaves - upoštevati vse potrebno za priklop mrežnega napajanja požarnih zaves</t>
  </si>
  <si>
    <t>Priklopi požarnih vrat - dvižna vrata za celice - upoštevati vse potrebno za priklop mrežnega napajanja požarnih vrat</t>
  </si>
  <si>
    <t>Priklopi požarnih vrat -  avtomatična vrata za izhod iz atrija - upoštevati vse potrebno za priklop mrežnega napajanja požarnih vrat</t>
  </si>
  <si>
    <t>Priklopi požarnih vrat -  avtomatična vrata vhod v predavalnico KI - upoštevati vse potrebno za priklop mrežnega napajanja požarnih vrat</t>
  </si>
  <si>
    <t>AKTIVNA DETEKCIJA PLINA</t>
  </si>
  <si>
    <t>Dobava in montaža - Krmilna enota - plinska centrala do 8 senzorjev/modulov, kot npr.  ET-8D, proizvajalca ExTox ali enakovredno  - upoštevati vse potrebno za montažo in priklop</t>
  </si>
  <si>
    <t>Dobava in montaža - Senzor plina z oznako Se1 - Senzor kot npr. Sens O2-25-KE ali enakovredno (Montaža pri tleh: N2, O2, CO2, Ar / montaža pri stropu: He) - upoštevati vse potrebno za montažo in priklop</t>
  </si>
  <si>
    <t>Dobava in montaža -  Senzor plina z oznako Se2 - Senzor kot npr. Sens BG-HL ali enakovredno - 
(Montaža pri stropu: H2, CH4) - upoštevati vse potrebno za montažo in priklop</t>
  </si>
  <si>
    <t>Dobava in montaža - Svetlobna tabla - vizualno opozarjanje za povišano koncentracijo plina  - upoštevati vse potrebno za montažo in priklop</t>
  </si>
  <si>
    <t>Dobava in montaža - Bliskavka - vizualno javljanje povišane koncentracije tehničnih plinov - upoštevati vse potrebno za montažo in priklop</t>
  </si>
  <si>
    <t>Dobava in montaža - Sirena - zvočno javljanje povišane koncentracije tehničnih plinov - upoštevati vse potrebno za montažo in priklop</t>
  </si>
  <si>
    <t>VIDEONADZOR TECHUB</t>
  </si>
  <si>
    <t>7.3.2.</t>
  </si>
  <si>
    <t>VIDEONADZOR KEMIJSKI INŠTITUT</t>
  </si>
  <si>
    <t>AKTIVNA PROTIVLOMNA ZAŠČITA</t>
  </si>
  <si>
    <t>AKTIVNA PROTIVLOMNA ZAŠČITA TECHUB</t>
  </si>
  <si>
    <t>Dobava in montaža - CENTRLA - kot npr. Paradox PAR EVO HD
Alarmna centrala s 8192 zone  možnost klasicne žicne adresabilne ali brezžicne razširitvesistema omogocena prikljucitev do 4xHD77 detektorja s kamero Nadgradnja EVO 192 centrale8 neodvisnih particij 999 uporabniških šifer samo PCBbez tipkovnice in ohišja GRADE 3 AUXnapanje je max 25 A potrebuje priporoceni transformator 16Vac 75VA omejitve pri 40VA</t>
  </si>
  <si>
    <t>Dobava in montaža - CENTRALA PRIBOR - kot npr. Pulsar AWO 278  BOX 3 80VA
BOX3 AWO 278  TRP 80PARSPG3 univerzalno kovinsko ohišje za alarmne centrale z vgrajenim transformatorjem 16Vac 80VA in 2 x sabotažno stikalo  dim 330x395x110 mm za centrale  PARADOX EN50131 GRADE3</t>
  </si>
  <si>
    <t>KODIRNIK</t>
  </si>
  <si>
    <t>Dobava in montaža - KODIRNIK - kot npr. Paradox PAR K641+SLO
LCD tipkovnica s programabilnimi sporočili za Paradox EVO alarmne centrale 8 funkcijskih tipk 3 kombinirane alarmne tipke FAP 1 vhod za cono in PGM izhod</t>
  </si>
  <si>
    <t>MODUL</t>
  </si>
  <si>
    <t>Dobava in montaža - razširitveni modul - kot npr. Paradox PAR ZX8
Modul žicne conske razširitve za alarmne centrale serije Magellan Spectra in Digiplex EVO 8 con 16 con s podvajanjem GRADE 3</t>
  </si>
  <si>
    <t>Dobava in montaža - kot npr. Paradox PAR HUB 2
Izolator komunikacijske zanke  za Paradox SPECTRA MAGELLAN  in EVO  alarmne centrale 1 vhod 2 izhoda vsak izhod omogoča podaljšanje BUS linije za 900 m</t>
  </si>
  <si>
    <t>JAVLJALNIK IR</t>
  </si>
  <si>
    <t>Dobava in montaža - kot npr. Paradox DG467
Stropni digitalni detektor gibanja z dvojnim PIR elementom. Pokrivanje 7x6 m (@2.4 m), 11x6 m
(@ 3.7 m), 360°. Opcija izbire adresabilnega (EVO) ali konvecionalnega načina delovanja</t>
  </si>
  <si>
    <t>JAVLJALNIK IR+MW</t>
  </si>
  <si>
    <t>Dobava in montaža - kot npr. DSC LC MBS
Stropnistenski nosilec za senzorje serije LC</t>
  </si>
  <si>
    <t>Dobava in montaža - kot npr. DSC LC-104 PIMW-mars
Senzor kombinirani PIR  MW digitalna mikroprocesorska obdelava signalov quad linearna tehnologija možnost nezaznave hišnih živali do 25 kg nastavitev polja pokritja mikrovalovnega senzorja pokritje 12x12m napajanje 9,5-14,5V DC tokovna poraba mirovanje 16,5mA alarm 25,5mA</t>
  </si>
  <si>
    <t>MODUL ZA PRENOS PODATKOV</t>
  </si>
  <si>
    <t>Dobava in montaža - kot npr. Paradox PAR IP150+
TCPIP komunikacijski modul z web vmesnikom za nadzor in upravljanje Magellan Spectra in Digiplex EVO alarmne centrale Omogoca prenos podatkov na sprejemnik IPR512 Vsebuje dva IO ki jih kontroliramo preko Interneta prožimo z emailom prikaz zadnjih 64 dogodkov Kriptirano pošiljanje informacij pošiljanje elekt pošte  v skladu z EN50131  Grade 3</t>
  </si>
  <si>
    <t>Dobava in montaža - kot npr. PAR PCS265LTE
PAR PCS265LTE, GPRS/GSM/SMS komunikator, podpira pošiljanje podatkov na IPR-512/IPRS-7, preko 4G / 3G /2G mobilnega omrežja, samodejni preklop na 3G / 2G omrežje, v primeru izpada 4G omrežja, možnost vgradnje 2 SIM kartic za redundanco (SIM 1 primarna, SIM 2 Backup). Napajanje 12VDC, poraba do 300mA. Samodejna priključitev na PMH za Insite GOLD mobilno aplikacijo,
Push notifikacija. Možnost daljinskega vklopa/izklopa sistema preko SMS ukaza. Enostavna 4 žilna priključitev, dvojna sabotažna zaščita, zaščitena komunikacija (128 bitno kriptiranje). Opcija
dodatna Antena kit, CVT485 modul za RS485 komunikacijo s centralo, litij ionska baterija za
delovanje na daljše razdalje, brez potreb po vgradnji dodatnih napajalnikov</t>
  </si>
  <si>
    <t>SIRENA VLOM</t>
  </si>
  <si>
    <t>Dobava in montaža - kot npr. Sirena z bliskavko i-SMARTY-GIB
Sirena z bliskavko, za notranjo montažo brez možnosti samonapajanja, elegantna izvedba s pokrovom bele barve , napajanje 12 Vdc.</t>
  </si>
  <si>
    <t>OSTALO</t>
  </si>
  <si>
    <t>Dobava in montaža - kot npr. AKU 12V/7,0 - 7,6 Ah
Akumulator 12V  7 Ah</t>
  </si>
  <si>
    <t>NAPAJALNIK</t>
  </si>
  <si>
    <t>Dobava in montaža - kot npr. PAR PS25
Nadzorovani modul dodatnega napajanja 28A preko BUS vodila za Paradox EVO Spectra Magellan alarmne centrale verzije 680 ali višje preko BUS ni kompatiblen z SP4000 Izhodni tok 25A max polnjenje akumulatorja 300mA do 12Apreusmeritev iz AUX izhoda Brez ohišja Lahko deluje kot samostojni napajalnik Certifikat EN501313 Grade 3 Class II CE</t>
  </si>
  <si>
    <t>DROBNI MATERIAL</t>
  </si>
  <si>
    <t>Drobni material</t>
  </si>
  <si>
    <t>7.4.2.</t>
  </si>
  <si>
    <t>AKTIVNA PROTIVLOMNA ZAŠČITA KEMIJSKI INŠTITUT</t>
  </si>
  <si>
    <t>7.4.3.</t>
  </si>
  <si>
    <t>DELO</t>
  </si>
  <si>
    <t>7.5.</t>
  </si>
  <si>
    <t>ODVOD DIMA IN TOPLOTE (ODT)</t>
  </si>
  <si>
    <t>Sistem odvoda dima in toplote (vezano na element S7 - zavihek stavbno pohištvo - točka B4.43) - oprema sistema mora zajemati - kontolno enoto (kot npr. Control Unit EMB7300, 7300 5A - 0101-T HSE) s prirpadjočo opremo:
- 1x identifikacija napake; stanje krmilja, kontrola linij, izpad omrežja, napaka Akku, itd.
- 1x požarna linija
- 1x motorna linija izhod 24Vdc
- 1x ročni javljalnik HSE na krmilni plošči; funkcija -normalno, napaka, požar, reset
- 1x tipka dnevne ventilacije na krmilni plošči
- Akku
- Certifikat EN 12101-10
Opomba: NODT centrala se poveže v zanko Z2 - na centralo AJP. Krmilna centrala proži požar preko vmesnika požarne centrale ter ročnega javljalnika v enem požarnem sektorju, signalizira stanje krmilja in napake
le-tega ter zagotavlja 72ur rezervnega napajanja pri izpadu 230V!</t>
  </si>
  <si>
    <t>Dobava in polaganje - kabel JE-H(St)H FE180 E60 2x2x0,8 mm2 , za ožičenje elementov požarne zaščite.</t>
  </si>
  <si>
    <t>Dobava in polaganje - kabel NHXH E180/E90 3x2,5mm2, za napajanje centrale ODT (odpornost vsaj EI60)</t>
  </si>
  <si>
    <t>Dobava in polaganje - kabel NHXH FE180/E90 2x4mm2, za napajanje pogona okna (odpornost vsaj EI60)</t>
  </si>
  <si>
    <t>7.6.</t>
  </si>
  <si>
    <t>Dobava in montaža - Krmilni element za izklop kontrole pristopa v primeru požara - krmiljen iz vhodno/izhodnega modula AJP</t>
  </si>
  <si>
    <t>7.7.</t>
  </si>
  <si>
    <t>Dobava in polaganje - kabel H05Z1Z1-F 5G4mm2, položen v kabelski kanal ali cev</t>
  </si>
  <si>
    <t>Dobava in polaganje - kabel H07ZZ-F 5G2,5mm2, položen v kabelski kanal ali cev</t>
  </si>
  <si>
    <t>Dobava in polaganje - kabel H07ZZ-F 3G2,5mm2, položen v kabelski kanal ali cev</t>
  </si>
  <si>
    <t>Dobava in polaganje - kabel H07ZZ-F 5G1,5mm2, položen v kabelski kanal ali cev</t>
  </si>
  <si>
    <t>Dobava in polaganje - kabel H07ZZ-F 4G1,5mm2, položen v kabelski kanal ali cev</t>
  </si>
  <si>
    <t>Dobava in polaganje - kabel H07ZZ-F 3G1,5mm2, položen v kabelski kanal ali cev</t>
  </si>
  <si>
    <t>Dobava in polaganje - kabel H(ST)H 4x2x0,8mm2, položen v kabelski kanal ali cev</t>
  </si>
  <si>
    <t>Dobava in polaganje - kabel H(ST)H 2x2x0,8mm2, položen v kabelski kanal ali cev</t>
  </si>
  <si>
    <t>Dobava in polaganje - kabel H(ST)H 1x2x0,8mm2, položen v kabelski kanal ali cev</t>
  </si>
  <si>
    <t>Dobava in montaža - razdelilnik  se uredi v omari - Omara, prostostoječa, enokrilna, IP55 V=2000 Š=800 G=400mm, s podstavkom 100mm, 
jeklena pločevina, RAL7035, z montažno ploščo, 4-točkovno zapiranje z vrtljivim ročajem - upoštevati vse potrebno za montažo</t>
  </si>
  <si>
    <t>RAZDELILNIK RC2-TPP</t>
  </si>
  <si>
    <t xml:space="preserve"> OPOMBA: Upoštevati vso potrebno opremo in pripadajoča dela po priloženem načrtu razdelilnika.</t>
  </si>
  <si>
    <t>Dobava in montaža - Omara, zidna, kovinska, enokrilna, IP65 V=1000 Š=600 G=260mm jeklena pločevina, RAL7035, z montažno ploščo, 2x ključavnica z dvojno brado, 1x prirobnica Š=505 G=119mm z vsem potrebnim pritrdilnim, spojnim in montažnim materialom - proizvajalca SCHRACK ali enakovredno.</t>
  </si>
  <si>
    <t>z naslednjo vgrajeno opremo:</t>
  </si>
  <si>
    <t>Dobava in montaža - stikalo za vgradnjo na DIN-letev, 1-polno, 40A</t>
  </si>
  <si>
    <t>Dobava in montaža - - varovačni ločilnik - D01, 1-polni, 16A</t>
  </si>
  <si>
    <t>Dobava in montaža - Odvodnik prenapetosti, 1-polni, 20kA</t>
  </si>
  <si>
    <t>Dobava in montaža - inštalacijski odklopnik L+N, C, 10A</t>
  </si>
  <si>
    <t xml:space="preserve">Dobava in montaža - inštalacijski odklopnik 1-polni, C, 10A </t>
  </si>
  <si>
    <t>Dobava in montaža - inštalacijski odklopnik 1-polni, C, 6A</t>
  </si>
  <si>
    <t>Dobava in montaža - rele s preklopnimi kontakti, 24VAC/DC</t>
  </si>
  <si>
    <t>Dobava in montaža - ventilator</t>
  </si>
  <si>
    <t>Dobava in montaža - termostat za ventilator</t>
  </si>
  <si>
    <t>Dobava in montaža - vgradna vtičnica</t>
  </si>
  <si>
    <t>Dobava in montaža - transformator 230VAC/24VAC, 160 VA</t>
  </si>
  <si>
    <t>Dobava in montaža - Napajalanik 230VAC/24VDC</t>
  </si>
  <si>
    <t>RAZDELILNIK RC3-TPP</t>
  </si>
  <si>
    <t>OPOMBA: Upoštevati vso potrebno opremo in pripadajoča dela po priloženem načrtu razdelilnika.</t>
  </si>
  <si>
    <t>Dobava in montaža -stikalo za vgradnjo na DIN-letev, 1-polno, 40A</t>
  </si>
  <si>
    <t>Dobava in montaža - varovačni ločilnik - D01, 1-polni, 16A</t>
  </si>
  <si>
    <t>Dobava in montaža - inštalacijski odklopnik 1-polni, C, 10A</t>
  </si>
  <si>
    <t>RAZDELILNIK RC4-TPP</t>
  </si>
  <si>
    <t>RAZDELILNIK RC5-TPP</t>
  </si>
  <si>
    <t>8.7.</t>
  </si>
  <si>
    <t>RAZDELILNIK RC6-TPP</t>
  </si>
  <si>
    <t>Dobava in montaža - inštalacijski odklopnik 1-polni, C, 6A - 6 kos,</t>
  </si>
  <si>
    <t>Dobava in montaža</t>
  </si>
  <si>
    <t>8.8.</t>
  </si>
  <si>
    <t>RAZDELILNIK ROPR1</t>
  </si>
  <si>
    <t>Dobava in montaža - Zidna omara 1-krilna IP66 V=1000 Š=800 G=400mm jeklena ploč. RAL7035, z montažno ploščo, 2 ključavnici za ključ z dvojno brado, 1x izrez za prirobnico Š=700 G=200 mm, tip M</t>
  </si>
  <si>
    <t>Dobava in montaža - Odklopnik 3-polni, 50kA, 200A</t>
  </si>
  <si>
    <t>Dobava in montaža - Varovalčni ločilnik za cilindrične vložke 160A</t>
  </si>
  <si>
    <t>Dobava in montaža - Odvodnik prenapetosti/toka strele 4+0 TNS</t>
  </si>
  <si>
    <t>Dobava in montaža - Varovalčni ločilnik za cilindrične vložke 63A</t>
  </si>
  <si>
    <t>Dobava in montaža - Varovalčni ločilnik za cilindrične vložke 25A</t>
  </si>
  <si>
    <t>RAZDELILNIK ROPR2</t>
  </si>
  <si>
    <t>Dobava in montaža - Odklopnik 3-polni, 50kA, 32A</t>
  </si>
  <si>
    <t>Dobava in montaža - Varovalčni ločilnik za cilindrične vložke D02 25A</t>
  </si>
  <si>
    <t>Dobava in montaža - Varovalčni ločilnik za cilindrične vložke D02 63A</t>
  </si>
  <si>
    <t>Dobava in montaža - inštalacijski odklopnik 3-polni, B, 16A</t>
  </si>
  <si>
    <t>Dobava in montaža - inštalacijski odklopnik 3-polni, B, 10A</t>
  </si>
  <si>
    <t>8.9.</t>
  </si>
  <si>
    <t>RAZDELILNIK RMEA3.1</t>
  </si>
  <si>
    <t>Dobava in montaža - Zidna omara, 1‑krilna, IP66 V=600 Š=500 G=260mm jekl. ploč.
RAL7035, z montažno ploščo, 2 ključavnici za ključ z dvojno brado, 1x izrez za prirobnico Š=400 G=115 mm, tip D z vsem potrebnim pritrdilnim, spojnim in montažnim materialom - proizvajalca SCHRACK ali enakovredno</t>
  </si>
  <si>
    <t>Dobava in montaža -glavno stikalo, 3-polno, 20A</t>
  </si>
  <si>
    <t>Dobava in montaža - inštalacijski odklopnik 3-polni, C, 10A</t>
  </si>
  <si>
    <t>Dobava in montaža -inštalacijski odklopnik, L+N, C, 6A</t>
  </si>
  <si>
    <t>Dobava in montaža - inštalacijski odklopnik 1-polni,
C, 10A</t>
  </si>
  <si>
    <t>Dobava in montaža - inštalacijski odklopnik 1-polni,
C, 6A</t>
  </si>
  <si>
    <t>Dobava in montaža - transformator 230VAC/24VAC, 100 VA</t>
  </si>
  <si>
    <t>8.10.</t>
  </si>
  <si>
    <t>RAZDELILNIK RMEA3.2</t>
  </si>
  <si>
    <t>8.11.</t>
  </si>
  <si>
    <t>8.12.</t>
  </si>
  <si>
    <t>8.12.1.</t>
  </si>
  <si>
    <t>Dobava in montaža - razdelilnik  se uredi v omari - omara, zidna, kovinska, dvokrilna, V=800 Š=600 G=260mm, IP54, jeklena pločevina, RAL7035, z montažno ploščo, 3-točkovno zapiranje z vrtljivo ročko, 2x prirobnica - upoštevati vse potrebno za montažo</t>
  </si>
  <si>
    <t>Dobava in montaža - Stikalo, glavno, za izklop v sili, 1-polno, 40A, za montažo na letev, Schrack ali enakovredno - upoštevati vse potrebno za montažo in priklop</t>
  </si>
  <si>
    <t>Dobava in montaža - Prenapetostna zaščita - T2/C - odvodnik, komplet, 1p, 20kA/580V; kot npr. UAS, Schrack ali enakovredno - upoštevati vse potrebno za montažo in priklop</t>
  </si>
  <si>
    <t>Dobava in montaža - Varovalčni odklopnik za D0 taljive vložke 1-polni, kot npr. TYTAN I, Schrack z vgrajenim varovalčnim vložkom D01 - 1 x 16A</t>
  </si>
  <si>
    <t>Dobava in montaža - Inštalacijski odklopnik 1-fazni+N, C6A/1+N, 6kA - upoštevati vse potrebno za montažo in priklop</t>
  </si>
  <si>
    <t>Dobava in montaža transformatorja 230VAC/24VAC, 160kVA - upoštevati vse potrebno za montažo</t>
  </si>
  <si>
    <t>Dobava in montaža - Napajalnik 24VDC, 50W - upoštevati vse potrebno za montažo in priklop</t>
  </si>
  <si>
    <t>8.12.2.</t>
  </si>
  <si>
    <t>8.12.3.</t>
  </si>
  <si>
    <t>8.12.4.</t>
  </si>
  <si>
    <t>8.12.5.</t>
  </si>
  <si>
    <t>8.12.6.</t>
  </si>
  <si>
    <t>8.13.</t>
  </si>
  <si>
    <t>8.14.</t>
  </si>
  <si>
    <t>8.14.1.</t>
  </si>
  <si>
    <t>8.14.2.</t>
  </si>
  <si>
    <t>8.14.3.</t>
  </si>
  <si>
    <t>8.14.4.</t>
  </si>
  <si>
    <t>8.14.5.</t>
  </si>
  <si>
    <t>8.14.6.</t>
  </si>
  <si>
    <t>8.14.7.</t>
  </si>
  <si>
    <t>8.14.8.</t>
  </si>
  <si>
    <t>8.14.9</t>
  </si>
  <si>
    <t>8.14.10</t>
  </si>
  <si>
    <t>8.14.11</t>
  </si>
  <si>
    <t>8.14.12</t>
  </si>
  <si>
    <t>8.14.13</t>
  </si>
  <si>
    <t>8.14.14</t>
  </si>
  <si>
    <t>8.14.15</t>
  </si>
  <si>
    <t>8.14.16</t>
  </si>
  <si>
    <t>8.14.17</t>
  </si>
  <si>
    <t>8.14.18</t>
  </si>
  <si>
    <t>8.14.19</t>
  </si>
  <si>
    <t>8.14.20</t>
  </si>
  <si>
    <t>8.14.21</t>
  </si>
  <si>
    <t>8.14.22</t>
  </si>
  <si>
    <t>8.14.23</t>
  </si>
  <si>
    <t>8.14.24</t>
  </si>
  <si>
    <t>8.15.</t>
  </si>
  <si>
    <t>8.16.</t>
  </si>
  <si>
    <t>8.17.</t>
  </si>
  <si>
    <t>Dobava in montaža - Kabelski kanal - kanal perforirani pocinkan s pregrado ter pokrovom - dimenzij 400 x 60 mm, pocinkana pločevina (perforirana) debeline vsaj 1,5 mm - kanal kot npr. VNK 6 40 300 PL, Pekom, upoštevati potreben spojni material ter nosilne elemente za montažo na strešno oblogo - spojnice višine 60 mm (2x na spoj) - spojnice kot npr. S PNK 60 PL,  Pekom ali enakovredno ter vijaki z matico ter podložko nazobčano na strani materiala ter vzmetno podložko proti odvijanju - velikost M6 - upoštevati 4 spojna mesta na spojnico ter 8 spojnih mest na spojno mesto kanala (vzmetno podložko se lahko zamenja z matico s prirobnico proti odvijanju);</t>
  </si>
  <si>
    <t>Dobava in montaža - Kabelski kanal - kanal perforirani pocinkan s pregrado ter pokrovom - dimenzij 200 x 60 mm, pocinkana pločevina (perforirana) debeline vsaj 1,5 mm - kanal kot npr. VNK 6 20 300 PL, Pekom, upoštevati potreben spojni material ter nosilne elemente za montažo na strešno oblogo - spojnice višine 60 mm (2x na spoj) - spojnice kot npr. S PNK 60 PL,  Pekom ali enakovredno ter vijaki z matico ter podložko nazobčano na strani materiala ter vzmetno podložko proti odvijanju - velikost M6 - upoštevati 4 spojna mesta na spojnico ter 8 spojnih mest na spojno mesto kanala (vzmetno podložko se lahko zamenja z matico s prirobnico proti odvijanju);</t>
  </si>
  <si>
    <t>Dobava in montaža - Kabelski kanal - kanal perforirani pocinkan s pregrado ter pokrovom - dimenzij 100 x 60 mm, pocinkana pločevina (perforirana) debeline vsaj 1,5 mm - kanal kot npr. VNK 6 10 300 PL, Pekom, upoštevati potreben spojni material ter nosilne elemente za montažo na strešno oblogo - spojnice višine 60 mm (2x na spoj) - spojnice kot npr. S PNK 60 PL,  Pekom ali enakovredno ter vijaki z matico ter podložko nazobčano na strani materiala ter vzmetno podložko proti odvijanju - velikost M6 - upoštevati 4 spojna mesta na spojnico ter 8 spojnih mest na spojno mesto kanala (vzmetno podložko se lahko zamenja z matico s prirobnico proti odvijanju);</t>
  </si>
  <si>
    <t>Dobava in montaža - Kabelski kanal - kanal perforirani pocinkan s pregrado ter pokrovom - dimenzij 50 x 50 mm, pocinkana pločevina (perforirana) debeline vsaj 1,5 mm - kanal kot npr. VNK 6 10 300 PL, Pekom, upoštevati potreben spojni material ter nosilne elemente za montažo na strešno oblogo - spojnice višine 60 mm (2x na spoj) - spojnice kot npr. S PNK 60 PL,  Pekom ali enakovredno ter vijaki z matico ter podložko nazobčano na strani materiala ter vzmetno podložko proti odvijanju - velikost M6 - upoštevati 4 spojna mesta na spojnico ter 8 spojnih mest na spojno mesto kanala (vzmetno podložko se lahko zamenja z matico s prirobnico proti odvijanju);</t>
  </si>
  <si>
    <t>Požarna obloga kabelskih kanalov na območjih kjer potekajo kabli z ohranitvijo funkcije za potrebe napajanja ODT in varnostne razsvetljave (dovodni kabli do etažnih omar) - E60 - požarna obloga z ploščami promat ali požarno odpornimi suhomontažnimi ploščami - upoštevati vse potrebno za montažo oblog ter vsa potrebna tesnenja na prehodih</t>
  </si>
  <si>
    <t>Dobava in montaža - talna doze z oznako PTZ1 - talna doza s pokrovom IP55, 230V/16A, naslednjo opremo:
9x vtičnica 230V/16A - MREŽA,
6x RJ45 (UTP Cat.6) - 
upotevati vse potrebno za montažo, z vsem navedenim materialom</t>
  </si>
  <si>
    <t>Obešalni pribor  za ustezno namestitev svetilk kot npr. CADDY profili z ustreznim pritrdilnim materialom</t>
  </si>
  <si>
    <t>Dobava in montaža - klecno stiaklo p.o. 16A, kpl z nosilnim in okrasnim okvirjem za montažo v dozo fi60mm, kot npr. TEM - kpl z vsem potrebnim pritrdilnim in spojnim materialom - upoštevati vse potrebno za montažo</t>
  </si>
  <si>
    <t>Dobava in montaža -stalni priklop 230V za napajanje kontrolnika za zasenčitev stekel z vsem potrebnim pritrdilnim in spojnim materialom - upoštevati vse potrebno za montažo</t>
  </si>
  <si>
    <t>Dobava in montaža -stalni priklop 230V za napajanje motoriziran screen rolo z vsem potrebnim pritrdilnim in spojnim materialom - upoštevati vse potrebno za montažo</t>
  </si>
  <si>
    <t>Dobava in montaža - vtičnica 230V/16A - nadometna vtičnica - kpl z nosilnim in okrasnim okvirjem z vsem potrebnim montažnim in priključnim materialom</t>
  </si>
  <si>
    <t>Dobava in montaža - vtičnica 400V/16A - nadometna vtičnica - kpl z nosilnim in okrasnim okvirjem z vsem potrebnim montažnim in priključnim materialom</t>
  </si>
  <si>
    <t>Dobava in montaža - vtičnice za telekomunikacije vtičnice RJ45 - montirana v parapetni kanal, kpl z nosilno dozo ter nosilnim in  okrasnim okvirjem. Kpl z vsem potrebnim montažnim in priključnim materialom. Kot npr. ELBA ali enakovredno (vtičnice in ostalo potrebno opremo za vgradnjo prilagoditi dobavljenemu kanalu)</t>
  </si>
  <si>
    <t>Dobava in montaža - sobni termostat - temperaturno stikalo nadometno, 16A - upoštevati vse potrebno za montažo in priklop.</t>
  </si>
  <si>
    <t xml:space="preserve">- Dobava in montaža:Vrstna omara z montažno ploščo, z dvema povezanima poljema dimenzij 2000x800x500 + 2000x1200x500, s skupnim podstavkom višine 200 mm ter z vsem potrebnim pritrdilnim spojnim in montažnim materialom - proizvajalca SCHRACK ali enakovredno.
z naslednjimi vgrajenimi elementi:
</t>
  </si>
  <si>
    <t>- Dobava in montaža: Odklopnik MC 4, 800A, 4-polni</t>
  </si>
  <si>
    <t>- Dobava in montaža:  Varovalčna letev, 3-polna, vel.3, 630A</t>
  </si>
  <si>
    <t>- Dobava in montaža:  Varovalčna letev, 3-polna, vel.1, 250A</t>
  </si>
  <si>
    <t>- Dobava in montaža:  Varovalčni ločilnik za cilindrične vložke 100A</t>
  </si>
  <si>
    <t xml:space="preserve">- Dobava in montaža:  Odvodnik prenapetosti/toka strele 4+0 TNS </t>
  </si>
  <si>
    <t xml:space="preserve">- Dobava in montaža:  inštalacijski odklopnik 3-polni, 6A </t>
  </si>
  <si>
    <t xml:space="preserve">- Dobava in montaža:  inštalacijski odklopnik 3-polni, 13A </t>
  </si>
  <si>
    <t>- Dobava in montaža:  multimeter (MODBUS COM)</t>
  </si>
  <si>
    <t>- Dobava in montaža:  tokovni transformatorji - žigosani 400/5 A</t>
  </si>
  <si>
    <t>- Dobava in montaža:  tokovni transformatorji - žigosani 250/5 A</t>
  </si>
  <si>
    <t xml:space="preserve">- Dobava in montaža:  tokovni transformatorji - žigosani 100/5 A </t>
  </si>
  <si>
    <t xml:space="preserve">- Dobava in montaža:  3 fazni kontrolnik mrežne napetosti </t>
  </si>
  <si>
    <t xml:space="preserve">- Dobava in montaža:  Tokovni omejevalci (talilne varovalke) do 250 A </t>
  </si>
  <si>
    <t>- Dobava in montaža:Vrstna omara z montažno ploščo, dimenzij 2000x800x500, s podstavkom višine 200 mm ter z vsem potrebnim pritrdilnim spojnim in montažnim materialom - proizvajalca SCHRACK ali enakovredno.
z naslednjimi vgrajenimi elementi:</t>
  </si>
  <si>
    <t>- Dobava in montaža:  Odklopnik MC1, 63A, 3-polni</t>
  </si>
  <si>
    <t>- Dobava in montaža: Varovalčni ločilnik za cilindrične vložke 100A</t>
  </si>
  <si>
    <t>- Dobava in montaža: Odvodnik prenapetosti/toka strele 4+0 TNS</t>
  </si>
  <si>
    <t>- Dobava in montaža: inštalacijski odklopnik 3-polni, 6A</t>
  </si>
  <si>
    <t>- Dobava in montaža: inštalacijski odklopnik 3-polni, 13A</t>
  </si>
  <si>
    <t>- Dobava in montaža: multimeter (MODBUS COM)</t>
  </si>
  <si>
    <t>- Dobava in montaža: tokovni transformatorji - žigosani 100/5 A</t>
  </si>
  <si>
    <t>- Dobava in montaža: 3 fazni kontrolnik mrežne napetosti</t>
  </si>
  <si>
    <t xml:space="preserve">- Dobava in montaža: Tokovni omejevalci (talilne varovalke) do 250 A </t>
  </si>
  <si>
    <t>- Dobava in montaža: drobni in spojni material</t>
  </si>
  <si>
    <t>Dobava in montaža - RKM3</t>
  </si>
  <si>
    <t>- Dobava in montaža: Omara, zidna, kovinska, enokrilna, IP65 V=1000 Š=600 G=260mm jeklena pločevina, RAL7035, z montažno ploščo, 2x ključavnica z dvojno brado, 1x prirobnica Š=505 G=119mm z vsem potrebnim pritrdilnim, spojnim in montažnim materialom - proizvajalca SCHRACK ali enakovredno.
z naslednjimi vgrajenimi elementi:</t>
  </si>
  <si>
    <t>- Dobava in montaža:  Odklopnik MC1, 25A, 3-polni</t>
  </si>
  <si>
    <t>- Dobava in montaža: Varovalčni ločilnik za D0 taljive vložke</t>
  </si>
  <si>
    <t>- Dobava in montaža:    Odvodnik prenapetosti/toka strele 4+0 TNS</t>
  </si>
  <si>
    <t>- Dobava in montaža:    inštalacijski odklopnik 3-polni, B, 16 A</t>
  </si>
  <si>
    <t>- Dobava in montaža:   inštalacijski odklopnik 3-polni, B, 6 A</t>
  </si>
  <si>
    <t>- Dobava in montaža:  inštalacijski odklopnik 1-polni, B, 16A</t>
  </si>
  <si>
    <t>- Dobava in montaža:  inštalacijski odklopnik 1-polni, B, 13A</t>
  </si>
  <si>
    <t>- Dobava in montaža:  inštalacijski odklopnik 1-polni, B, 10A</t>
  </si>
  <si>
    <t>- Dobava in montaža: Atro ura</t>
  </si>
  <si>
    <t>- Dobava in montaža: Tokovni omejevalci (talilne varovalke) do 250 A</t>
  </si>
  <si>
    <t>- Dobava in montaža:  Preklopno stikalo 4-polno, 40A,</t>
  </si>
  <si>
    <t>- Dobava in montaža:  Varovalčni ločilnik za D0 taljive vložke - 1 kos , z vgrajenimi taljivimi vložki 25A</t>
  </si>
  <si>
    <t>- Dobava in montaža:  Odvodnik prenapetosti/toka strele 4+0 TNS</t>
  </si>
  <si>
    <t>- Dobava in montaža:  inštalacijski odklopnik 3- polni, B, 6 A</t>
  </si>
  <si>
    <t>- Dobava in montaža: Drobni in spojni material</t>
  </si>
  <si>
    <t>- Dobava in montaža: Preklopno stikalo 4-polno, 40A</t>
  </si>
  <si>
    <t>- Dobava in montaža: Varovalčni ločilnik za D0 taljive vložke - 1 kos , z vgrajenimi taljivimi vložki 25A</t>
  </si>
  <si>
    <t>- Dobava in montaža: inštalacijski odklopnik 1-polni, B, 16A</t>
  </si>
  <si>
    <t>- Dobava in montaža: inštalacijski odklopnik 1-polni, B, 13A</t>
  </si>
  <si>
    <t>- Dobava in montaža: inštalacijski odklopnik 1-polni, B, 10A</t>
  </si>
  <si>
    <t>- Dobava in montaža: inštalacijski odklopnik 3-polni, B, 16A</t>
  </si>
  <si>
    <t>-Dobava in montaža:  odklopnik 3-polni 50kA, 63A</t>
  </si>
  <si>
    <t>-Dobava in montaža:  Varovalčni ločilnik za D0 taljive vložk</t>
  </si>
  <si>
    <t>-Dobava in montaža: Odvodnik prenapetosti/toka strele 4+0 TNS</t>
  </si>
  <si>
    <t>-Dobava in montaža: inštalacijski odklopnik 3-polni, C, 16A</t>
  </si>
  <si>
    <t>-Dobava in montaža: inštalacijski odklopnik 3-polni, B, 6A</t>
  </si>
  <si>
    <t>-Dobava in montaža: inštalacijski odklopnik 1-polni, C, 16A</t>
  </si>
  <si>
    <t>-Dobava in montaža: inštalacijski odklopnik 1-polni, B, 16A</t>
  </si>
  <si>
    <t>-Dobava in montaža: inštalacijski odklopnik 1-polni, B, 10A</t>
  </si>
  <si>
    <t>-Dobava in montaža: 3 fazni kontrolnik mrežne napetosti</t>
  </si>
  <si>
    <t>-Dobava in montaža: Tokovni omejevalci (talilne varovalke) do 250 A</t>
  </si>
  <si>
    <t>- Dobava in montaža:   odklopnik 3-polni 50kA, 40A</t>
  </si>
  <si>
    <t>- Dobava in montaža:   inštalacijski odklopnik 3-polni, C, 16A</t>
  </si>
  <si>
    <t xml:space="preserve">- Dobava in montaža:   inštalacijski odklopnik 3-polni, B, 6A </t>
  </si>
  <si>
    <t>- Dobava in montaža:   inštalacijski odklopnik 1-polni, C, 16A</t>
  </si>
  <si>
    <t xml:space="preserve">- Dobava in montaža:  inštalacijski odklopnik 1-polni, B, 16A </t>
  </si>
  <si>
    <t>Dobava in montaža - RC1-TPP</t>
  </si>
  <si>
    <t>- Dobava in montaža:  stikalo za vgradnjo na DIN-letev, 1-polno, 40A</t>
  </si>
  <si>
    <t>- Dobava in montaža:    varovačni ločilnik - D01, 1-polni, 16A</t>
  </si>
  <si>
    <t>- Dobava in montaža:    Odvodnik prenapetosti, 1-polni, 20kA</t>
  </si>
  <si>
    <t>- Dobava in montaža:    inštalacijski odklopnik L+N, C, 10A</t>
  </si>
  <si>
    <t xml:space="preserve">- Dobava in montaža:   inštalacijski odklopnik 1-polni, C, 10A </t>
  </si>
  <si>
    <t>- Dobava in montaža:  inštalacijski odklopnik 1-polni, C, 6A</t>
  </si>
  <si>
    <t>- Dobava in montaža:  rele s preklopnimi kontakti, 24VAC/DC</t>
  </si>
  <si>
    <t>- Dobava in montaža:  ventilator</t>
  </si>
  <si>
    <t>- Dobava in montaža:  termostat za ventilator</t>
  </si>
  <si>
    <t>- Dobava in montaža:  vgradna vtičnica</t>
  </si>
  <si>
    <t>- Dobava in montaža:  transformator 230VAC/24VAC, 160 VA</t>
  </si>
  <si>
    <t>- Dobava in montaža:  Napajalanik 230VAC/24VDC</t>
  </si>
  <si>
    <t>- Dobava in montaža: odklopnik 3-polni 50kA, 63A</t>
  </si>
  <si>
    <t>- Dobava in montaža: inštalacijski odklopnik 3-polni, C, 16A</t>
  </si>
  <si>
    <t>- Dobava in montaža: inštalacijski odklopnik 3-polni, B, 6A</t>
  </si>
  <si>
    <t>- Dobava in montaža: inštalacijski odklopnik 1-polni, C, 16A</t>
  </si>
  <si>
    <t xml:space="preserve">- Dobava in montaža: inštalacijski odklopnik 1-polni, B, 10A </t>
  </si>
  <si>
    <t>- Dobava in montaža:  odklopnik 3-polni 50kA, 40A</t>
  </si>
  <si>
    <t>- Dobava in montaža:  inštalacijski odklopnik 3-polni, C, 16A</t>
  </si>
  <si>
    <t>- Dobava in montaža:  inštalacijski odklopnik 3-polni, B, 6A</t>
  </si>
  <si>
    <t>- Dobava in montaža:  inštalacijski odklopnik 1-polni, C, 16A</t>
  </si>
  <si>
    <t xml:space="preserve">- Dobava in montaža: inštalacijski odklopnik 3-polni, B, 6A </t>
  </si>
  <si>
    <t>- Dobava in montaža: odklopnik 3-polni 50kA, 40A</t>
  </si>
  <si>
    <t>-  Dobava in montaža: inštalacijski odklopnik 3-polni, C, 16A</t>
  </si>
  <si>
    <t>-  Dobava in montaža: inštalacijski odklopnik 3-polni, B, 6A</t>
  </si>
  <si>
    <t xml:space="preserve">- Dobava in montaža:  inštalacijski odklopnik 1-polni, C, 16A </t>
  </si>
  <si>
    <t>- Dobava in montaža:  3 fazni kontrolnik mrežne napetosti</t>
  </si>
  <si>
    <t xml:space="preserve">- Dobava in montaža: inštalacijski odklopnik 3-polni, C, 16A </t>
  </si>
  <si>
    <t>- Dobava in montaža:  Tokovni omejevalci (talilne varovalke) do 250 A</t>
  </si>
  <si>
    <t>- Dobava in montaža:  odklopnik 3-polni 50kA, 63A</t>
  </si>
  <si>
    <t>- Dobava in montaža:  Varovalčni ločilnik za D0 taljive vložke</t>
  </si>
  <si>
    <t>- Dobava in montaža:   inštalacijski odklopnik 3-polni, B, 6A</t>
  </si>
  <si>
    <t>- Dobava in montaža: Podometni razdelilnik CM 5x33TE + vrata z vsem potrebnim pritrdilnim, spojnim in montažnim materialom - proizvajalca SCHRACK ali enakovredno.
z naslednjimi vgrajenimi elementi:</t>
  </si>
  <si>
    <t>- Dobava in montaža:  odklopnik 3-polni 50kA, 25A</t>
  </si>
  <si>
    <t>- Dobava in montaža:  inštalacijski odklopnik 3-polni, B, 16A</t>
  </si>
  <si>
    <t>- Dpbava in montaža: Omara, zidna, kovinska, enokrilna, IP65 V=1000 Š=600 G=260mm jeklena pločevina, RAL7035, z montažno ploščo, 2x ključavnica z dvojno brado, 1x prirobnica Š=505 G=119mm z vsem potrebnim pritrdilnim, spojnim in montažnim materialom - proizvajalca SCHRACK ali enakovredno.
z naslednjimi vgrajenimi elementi:</t>
  </si>
  <si>
    <t>- Dobava in montaža: odklopnik 3-polni 50kA, 25A</t>
  </si>
  <si>
    <t>- Dobava in montaža: Vrstna omara z vsem potrebnim pritrdilnim, spojnim in montažnim materialom - proizvajalca SCHRACK ali enakovredno.
z naslednjimi vgrajenimi elementi:</t>
  </si>
  <si>
    <t>- Dobava in montaža:  Glavno stikalo za izklop v sili, 4 polno 80A</t>
  </si>
  <si>
    <t xml:space="preserve">- Dobava in montaža: inštalacijski odklopnik 1-polni, B, 13A </t>
  </si>
  <si>
    <t>- Dobava in montaža:  Astro ura</t>
  </si>
  <si>
    <t>- Dobava in montaža:  Glavno stikalo za izklop v sili, 4 polno 40A</t>
  </si>
  <si>
    <t>- Dobava in montaža: Glavno stikalo za izklop v sili, 4 polno 80A</t>
  </si>
  <si>
    <t>- Dobava in montaža: Prostostoječa omara z montažno ploščo, dimenzij 2000x1000x500, s podstavkom višine 200 mm ter z vsem potrebnim pritrdilnim spojnim in montažnim materialom - proizvajalca SCHRACK ali enakovredno.
z naslednjimi vgrajenimi elementi:</t>
  </si>
  <si>
    <t>- Dobava in montaža:  Odklopnik MC 2, 250A, 4-polni</t>
  </si>
  <si>
    <t>- Dobava in montaža:  Varovalčna letev, 2-polna, vel.1, 250A</t>
  </si>
  <si>
    <t xml:space="preserve">- Dobava in montaža:  inštalacijski odklopnik 1-polni, B, 13A </t>
  </si>
  <si>
    <t xml:space="preserve">- Dobava in montaža:  inštalacijski odklopnik 1-polni, B, 10A </t>
  </si>
  <si>
    <t>- Dobava in montaža: Prostostoječa omara z montažno ploščo, dimenzij 2000x800x500, s podstavkom višine 200 mm ter z vsem potrebnim pritrdilnim spojnim in montažnim materialom - proizvajalca SCHRACK ali enakovredno.
z naslednjimi vgrajenimi elementi:</t>
  </si>
  <si>
    <t>- Dobava in montaža: Odklopnik MC 2, 250A, 4-polni</t>
  </si>
  <si>
    <t>- Dobava in montaža: Varovalčna letev, 3-polna, vel.1, 250A</t>
  </si>
  <si>
    <t>- Dobava in montaža:  stikalna ura 1x preklopni kontakt, 16A, tedenski režim 24/7</t>
  </si>
  <si>
    <t>Dobava in montaža - RMEA1</t>
  </si>
  <si>
    <t>- Dobava in montaža:   - Preklopno stikalo, 4-polno, 40A</t>
  </si>
  <si>
    <t>- Dobava in montaža:   - varovačni ločilnik za D0 taljive vložke, 3-polni</t>
  </si>
  <si>
    <t>- Dobava in montaža:   - Odvodnik prenapetosti, 4-polni, 12,5kA</t>
  </si>
  <si>
    <t>- Dobava in montaža:   - inštalacijski odklopnik 3-polni, C, 16A</t>
  </si>
  <si>
    <t>- Dobava in montaža:   - inštalacijski odklopnik 3-polni, C, 10A</t>
  </si>
  <si>
    <t>- Dobava in montaža:   - inštalacijski odklopnik 3-polni, B, 16A</t>
  </si>
  <si>
    <t>- Dobava in montaža:   - inštalacijski odklopnik, L+N, C, 6A</t>
  </si>
  <si>
    <t>- Dobava in montaža:   - inštalacijski odklopnik 1-polni, B, 16A</t>
  </si>
  <si>
    <t>- Dobava in montaža:   - inštalacijski odklopnik 1-polni, B, 13A</t>
  </si>
  <si>
    <t>- Dobava in montaža:   - inštalacijski odklopnik 1-polni,
C, 10A - 2 kos,</t>
  </si>
  <si>
    <t>- Dobava in montaža:   inštalacijski odklopnik 1-polni, B, 10A</t>
  </si>
  <si>
    <t>- Dobava in montaža:   inštalacijski odklopnik 1-polni, C, 6A</t>
  </si>
  <si>
    <t>- Dobava in montaža:   rele s preklopnimi kontakti, 24VAC/DC</t>
  </si>
  <si>
    <t>- Dobava in montaža:   ventilator</t>
  </si>
  <si>
    <t>- Dobava in montaža:  transformator 230VAC/24VAC, 100 VA</t>
  </si>
  <si>
    <t>Dobava in montaža - RMEA2</t>
  </si>
  <si>
    <t>- Dobava in montaža:  Preklopno stikalo, 4-polno, 40A</t>
  </si>
  <si>
    <t>- Dobava in montaža:   varovačni ločilnik za D0 taljive vložke, 3-polni</t>
  </si>
  <si>
    <t>- Dobava in montaža:     Odvodnik prenapetosti, 4-polni, 12,5kA</t>
  </si>
  <si>
    <t>- Dobava in montaža:     inštalacijski odklopnik 3-polni, C, 16A</t>
  </si>
  <si>
    <t>- Dobava in montaža:     inštalacijski odklopnik 3-polni, C, 10A</t>
  </si>
  <si>
    <t xml:space="preserve">- Dobava in montaža:     inštalacijski odklopnik 3-polni, B, 16A </t>
  </si>
  <si>
    <t>- Dobava in montaža:     inštalacijski odklopnik, L+N, C, 6A</t>
  </si>
  <si>
    <t xml:space="preserve">- Dobava in montaža:     inštalacijski odklopnik 1-polni, B, 16A </t>
  </si>
  <si>
    <t>- Dobava in montaža:     inštalacijski odklopnik 1-polni, B, 13A</t>
  </si>
  <si>
    <t>- Dobava in montaža:     inštalacijski odklopnik 1-polni,
C, 10A</t>
  </si>
  <si>
    <t>- Dobava in montaža:    inštalacijski odklopnik 1-polni, B, 10A</t>
  </si>
  <si>
    <t>Dobava in montaža - RMEA3</t>
  </si>
  <si>
    <t xml:space="preserve">- Dobava in montaža: Omara, zidna, kovinska, enokrilna, IP65 V=1000 Š=600 G=260mm jeklena pločevina, RAL7035, z montažno ploščo, 2x ključavnica z dvojno brado, 1x prirobnica Š=505 G=119mm z vsem potrebnim pritrdilnim, spojnim in montažnim materialom - proizvajalca SCHRACK ali enakovredno.
z naslednjimi vgrajenimi elementi:
</t>
  </si>
  <si>
    <t>- Dobava in montaža: Preklopno stikalo, 4-polno, 40A</t>
  </si>
  <si>
    <t>- Dobava in montaža:  varovačni ločilnik za D0 taljive vložke, 3-polni</t>
  </si>
  <si>
    <t>- Dobava in montaža:  Odvodnik prenapetosti, 4-polni, 12,5kA</t>
  </si>
  <si>
    <t>- Dobava in montaža:  inštalacijski odklopnik 3-polni, C, 10A</t>
  </si>
  <si>
    <t>- Dobava in montaža:  inštalacijski odklopnik, L+N, C, 6A</t>
  </si>
  <si>
    <t>- Dobava in montaža:  inštalacijski odklopnik 1-polni,
C, 10A</t>
  </si>
  <si>
    <t>Dobava in montaža - RMEA4</t>
  </si>
  <si>
    <t>- Dobava in montaža: Podometni razdelilnik CM 5x33TE + vrata z vsem potrebnim pritrdilnim, spojnim in montažnim materialom - proizvajalca SCHRACK ali enakovredno, z naslednjimi vgrajenimi elementi:</t>
  </si>
  <si>
    <t>Dobava in montaža - RMEM4</t>
  </si>
  <si>
    <t>- Dobava in montaža:   Odvodnik prenapetosti, 4-polni, 12,5kA</t>
  </si>
  <si>
    <t>- Dobava in montaža:   inštalacijski odklopnik 1-polni, B, 16A</t>
  </si>
  <si>
    <t>- Dobava in montaža:   inštalacijski odklopnik 1-polni, B, 13A</t>
  </si>
  <si>
    <t>Dobava in montaža -Svetilka S1 (S1, S1.1) - nadgradna LED svetilka, 220-230 V, 50 Hz, max. 43 W, max. 4000K, 6.900 lm (multilumen - omejitev svetlobnega toka na 6.900 lm ), vsaj IP66, vsaj ZR I, vsaj IK08, dimenzij: 1.174x102x85 mm, kot npr. Planox, proizvajalca RZB ali enakovredno</t>
  </si>
  <si>
    <t>Dobava in montaža -Svetilka S2 - nadgradna/viseča LED svetilka, 220-230 V, 50 Hz, max. 40 W, max. 4000K, vsaj 5.300 lm (DALI sistem), vsaj IP65, vsaj ZR I, vsaj IK08, Difuzor iz prozornega enoslojnega varnostnega stekla brez refleksije (kaljeno steklo). Refraktor: PMMA prozoren, dimenzij: 315x315x379 mm, kot npr. INDUSTRIAL HALL, proizvajalca RZB ali enakovredno</t>
  </si>
  <si>
    <t>Dobava in montaža - Svetilka S3 ( S.3.5, S.3.6) - nadgradni/viseči LED panel, 220-230 V, 50 Hz, max. 36 W, max. 4000K, 4.400 lm (multilumen - omejitev svetlobnega toka na 4.400 lm ), steklo PMMA mikroprizmatika, DALI napajalnik, vsaj IP20, vsaj ZR I, vsaj IK02, dimenzij: 595x595x33 mm , kot npr. Kaleea, proizvajalca RZB ali enakovredno.
OPOMBA: Upoštevati obešalni pribor - svetilka spuščena na višino podano v načrtu.</t>
  </si>
  <si>
    <t>Dobava in montaža - Svetilka S7 - nadgradna LED svetilka, 220-230 V, 50 Hz, max. 85 W, max. 4000K, 13.900 lm (DALI sistem), vsaj IP65, vsaj ZR I, vsaj IK08, Difuzor iz prozornega enoslojnega varnostnega stekla brez refleksije (kaljeno steklo). Refraktor: PMMA prozoren, dimenzij: 315x358 mm, kot npr. INDUSTRIAL HALL, proizvajalca RZB ali enakovredno</t>
  </si>
  <si>
    <t>Zidna omara, 1‑krilna, IP66 V=500 Š=400 G=260mm jekl. ploč.
RAL7035, z montažno ploščo, 2 ključavnici za ključ z dvojno brado, 1x izrez za prirobnico Š=300 G=115 mm, tip B - 1 kpl
z naslednjo vgrajeno opremo:
- Varovalčni ločilnik 2‑pol., 10x38mm, 32A - z vgrjenimi varovalčnimi vložki 2x6A - 3 kpl
- Drobni in spojni material (vrstne sponke, votlice, kabelski čevlji, izolacijski material, uvodnice ...) - 1 kpl</t>
  </si>
  <si>
    <t>ZASILNA IN EVAKUACIJSKA RAZSVETLJAVA - KEMIJSKI INŠTITUT</t>
  </si>
  <si>
    <t>Dobava in vgradnja - kontaktna sponka C, objemke ter osatli spoji potrebni za izenačitve potenciala kovinskih mas strehe, fasad (stavbno pohištvo), ter ostale kovinske mase vezane na predmetno stavbo  - Kontaktna sponka (galvanski spoj) za pritrditev vodnika na prevodno maso (Rf), objemke različnih dimenzij, kabelski čevlji ...  - spoj kovinske prevodne mase z ozemljitvijo, kot npr. kontaktna sponka, franzi strelovodi ali enakovredno po potrebi se kontaktni spoj izvede direktno na kovinsko maso, skladno z navodili proizvajalca</t>
  </si>
  <si>
    <t>Dobava, vgradnja, priklop in nastavitev centralne UPS naprave moči 10kVA/10kW kot npr. MASTER GP4, 10kVA/10kW, ali enakovredno - kpl. z baterijami in vso potrebno opremo.</t>
  </si>
  <si>
    <t>Diesel elektro agregat kot npr. Matisa, tip BM2-40AD ali enakovredno
Agregat zagotavlja nadomestno napajanje v primeru izpada osnovnega mrežnega vira z avtomatskim zagonom in prevzemom napajanja porabnikov. Agregat ima omogočen daljinski nadzor in kontrolo. Ob izpadu mrežnega vira agregat avtomatsko prevzame napajanje porabnikov v času do 10s. Izvedba agregata je stabilna, zaprta – motor generatorska skupina je vgrajena na jekleni podstavek in obdana z zvočno izoliranim ohišjem. Nivo hrupa agregata na prostem znaša 72dB(A)/7m. Agregat je primeren za notranjo ali zunanjo vgradnjo.
PRIME POWER - Trajna moč agregata po ISO 8528-1:
40 kVA (32 kW)
STANDBY POWER - Trenutna moč agregata po ISO 8528-1:
44 kVA (35.20kW)
Nazivne karakteristike:
3x400/231V, 50Hz, 1500o/min, COSfi 0,8
do 40°C, 80% relativna vlažnost, 1000m asl
Zagon in delovanje pri temperaturi:
od -25°C do +50°C
Klasifikacija po ISO 8528:
G2
Agregat ne povzroča radijskih motenj:
EMC atest
Dovoljena trajna preobremenitev (brez poškodbe agregata):
10% za 1 uro v 12 urni periodi</t>
  </si>
  <si>
    <t>Opomba: Podatki o DEA so podani v projektni dokumentaciji - ponudnik ali poda lasno alternativo, ki mora ustrezati podanim parametrom podanega primera.</t>
  </si>
  <si>
    <t>Diesel elektro agregat kot npr. MATISA, tip FM2-150AD ali enakovredno
Agregat zagotavlja trajno in nadomestno napajanje porabnikov z avtomatskim zagonom pri izpadu kvalitetnega mrežnega napajanja, ter avtomatsko zaustavitvijo pri povratku kvalitetnega mrežnega napajanja. Agregat ima omogočen daljinski nadzor in kontrolo. Izvedba agregata je stabilna, zaprta – motor generatorska skupina je postavljena na jekleno podnožje in vgrajena v vodotesno ohišje. Nivo hrupa agregata na prostem znaša 72dB(A)/7m ±3 dB(A)/7m.
Agregat je proizveden skladno z sledečimi normami in direktivami:
EEC 89/392, EEC 91/368, EEC 93/44, EEC 98/37, 2004/108/EC, 2000/14/EC, EEC 93/68, EEC 93/97, 2006/95/EC,
EN 292, EN 294, ISO 8528, ISO 3046, EN 60204-1, EN 60439-1, EN 61000-6-3, EN 61000-6-4, EN 12601, EN 2006-42
PRIME POWER - Trajna moč agregata po ISO 8528-1: 150 kVA (120 kW)
STANDBY POWER - Trenutna moč agregata po ISO 8528-1: 165 kVA (132 kW)
Nazivne karakteristike: 3x400/231V, 50Hz, 1500o/min, COSfi0,8
do 40°C, 80% relativna vlažnost, 1000m asl
Zagon in delovanje pri temperaturi od -25°C do +45°C
Klasifikacija po ISO8528-1: G2
Agregat ne povzroča radijskih motenj (EMC atest)
Dovoljena preobremenitev (brez poškodbe agregata): 10% za 1 uro v 12 urni periodi</t>
  </si>
  <si>
    <t>Dobava in vgradnja enote za vzdrževanje mikroklimatskih pogojev (izmenjave zraka, temperature in vlage) za specifični prostor v kleti celice 2, kjer je previden prostor za umerjanje naprav. Osnovni izhodiščni parametri za vzdrževanje parametrov zraka so:</t>
  </si>
  <si>
    <t>-	Temperatura prostora 21°C±0,5°C</t>
  </si>
  <si>
    <t xml:space="preserve">- vlaga 40-60% (najbolje 50%) </t>
  </si>
  <si>
    <t>- prezračevan volumen 180 m3 (že primarne rekuperiran preko prezračevalne naprave z rototermom)</t>
  </si>
  <si>
    <t>- ostali parametri navedeni v izračunu izbora projektirane opreme</t>
  </si>
  <si>
    <t>Za zagotavljanje zahtevanih parametrov ustreza naprava kot npr.: Hiref, tip NRG_ZU 91 10NRG009 _ZUF103E505Q0L900GA0CD000H0L0N0QRS00001209, dobavitelja Remty-R z osnovnimi parametri:</t>
  </si>
  <si>
    <t>NRG enote so namenjene za vgradnjo v tehnoloških okoljih in prostorih, kot so strežniške sobe ali laboratoriji, kjer je potrebna visoka modulacija hladilne moči za vzdrževanje natančnega nadzora nad temperaturo in vlažnostjo zraka.</t>
  </si>
  <si>
    <t>Glavne komponente</t>
  </si>
  <si>
    <t>Konstrukcija
NRG enote imajo nosilni okvir in vse komponente (plošče, paneli, cevi, izmenjevalniki) izdelane v lastni režiji. Plošče so pocinkane, zunanje plošče pa imajo epoksidno-poliestrsko prašno barvanje v barvi RAL 7016. Dostop do glavnih komponent je omogočen s sprednje strani enote. Vendar je zaradi različnih zahtev možno imeti tudi stranski dostop. Predel kompresorja je ločen od pretoka zraka (razen pri verziji s stranskim vpihom). Zahvaljujoč natančnemu oblikovanju je možno odstraniti zgornji predel in omogočiti popoln dostop do hladilnih komponent. Pritrdilni sistemi so izdelani iz neoksidiranih ali nerjavečih materialov. Kondenzacijska odtočna kad je izdelana iz nerjavečega jekla, kar zagotavlja dolgoletno delovanje brez poškodb. Vse plošče so toplotno izolirane s penastim poliuretanom razreda 1 v skladu s standardi UL 94: ta material zaradi strukture zaprtih celic zagotavlja visoke zvočne izolativne lastnosti. Kot možnost so na voljo sendvič paneli: v tem primeru so med ploščo in drugo pločevino vstavljene plasti mineralne volne.</t>
  </si>
  <si>
    <t>Hladilni krog
Hladilni krog je v celoti sestavljen v sklopu dobavljene enote, pri čemer se uporabljajo samo komponente vodilnih znamk. Enote so na voljo z enim ali dvema hladilnima krogoma in so napolnjene s hladilnim sredstvom R410A.
Glavne komponente hladilnega kroga so naslednje:
Filter z aktiviranim aluminijevim oksidom in molekularnim sitom
Indikator pretoka in vlažnosti
Elektronsko krmiljen električni ekspanzijski ventil
Sprejemnik tekočine v skladu z Direktivo o tlačni opremi PED
Stikala visokega tlaka primerna za ročno ponastavitev
Stikala nizkega tlaka primerna za samodejno ponastavitev
Varnostni ventil</t>
  </si>
  <si>
    <t>Celoten primarni sklop grelno/hladilnega medija, priključen na pripravljen razvod do naprave, če to naprava potrebuje</t>
  </si>
  <si>
    <t>Kompresorji
Na enote NRG so nameščeni spiralni kompresorji, optimizirani za delovanje z R410A in v posebnih izvedbah za uporabo z brez krtačnim inverterskim motorjem BLDC.</t>
  </si>
  <si>
    <t>Elektronsko krmiljen električni ekspanzijski ventil
Elektronsko krmiljen električni ekspanzijski ventil vključuje programsko opremo, zasnovano in optimizirano za spremljanje obnašanja hladilne obremenitve v vseh pogojih uporabe (vključeno v standardno opremo).</t>
  </si>
  <si>
    <t>Elektronsko krmiljeni ventilatorji EC
Ventilatorji, uporabljeni v modelih NRG, so radialni tipa "plug", statično in dinamično uravnoteženi, kar posledično zmanjša hrup in prenesene vibracije. Ventilatorji so tipa EC, kar omogoča zmanjšanje porabe energije, še posebej pri delnih obremenitvah, in vzdrževanje nominalnega pretoka zraka ne glede na zunanje razmere. Zračni del je opremljen s stikalom za pretok zraka za zaznavanje morebitnih napak ventilatorja.</t>
  </si>
  <si>
    <t>Lamelni toplotni izmenjevalnik
Lamelni izmenjevalniki z geometrijo 25 x 22 mm odlikujejo rebra s hidrofilno obdelavo za izboljšano omočljivost med procesom razvlaževanja. Valovita rebra povečajo koeficient prenosa toplote na zračni strani in izboljšajo vrednost razmerja latentne toplote (SHR).</t>
  </si>
  <si>
    <t>Filtrirna sekcija
Filtri se nahajajo v zgornjem delu (izvedba s sesanjem od spodaj) ali spredaj (izvedba s sesanjem od zgoraj) in so izdelani iz sintetičnega materiala s kovinskim okvirjem. Standardna učinkovitost filtracije je G3 v skladu s standardom CEN EN 779. Filtre lahko zamenjate z odpiranjem vrat. Možna je namestitev filtra F5 enake velikosti brez kakršnih koli sprememb pri prezračevanju. Če je potrebna višja stopnja filtracije do F9, je potrebno namestiti zunanji plenum. V tem primeru bo filter G3 del opcije kot pred filter. Pri enotah s sesanjem od zgoraj se plenum nahaja na vtočni strani.</t>
  </si>
  <si>
    <r>
      <t>Izbrane možnosti</t>
    </r>
    <r>
      <rPr>
        <sz val="11"/>
        <color rgb="FF1F1F1F"/>
        <rFont val="Calibri"/>
        <family val="2"/>
        <charset val="238"/>
        <scheme val="minor"/>
      </rPr>
      <t>:</t>
    </r>
  </si>
  <si>
    <t>• Napajanje 400V / 3Ph + N / 50Hz</t>
  </si>
  <si>
    <t>• Upravljanje HiPro XL + daljinski zaslon PGD 1 (v kompletu)</t>
  </si>
  <si>
    <t>• Hladilno sredstvo R410A + Elektronski eekspanzijski ventil</t>
  </si>
  <si>
    <t>• Nadzor razvlaževanja + vlaženja zraka</t>
  </si>
  <si>
    <t>• Moduliran prenosnik vročega plina - PRECISE (samo dogrevanje) + Električni grelci z modulacijo</t>
  </si>
  <si>
    <t>• Filtracija Filter G4 + Senzor zamašenega filtra</t>
  </si>
  <si>
    <t>• Kondenzacijski nadzor - Poplavni ventil</t>
  </si>
  <si>
    <t>• Pakiranje v fumigirano paleto s kartonsko zaščito na vrhu</t>
  </si>
  <si>
    <t>• Brez oddaljenega kondenzatorja</t>
  </si>
  <si>
    <t>• Barva Antracitno siva RAL7016</t>
  </si>
  <si>
    <t>• Priključek 80mm za zunanji zrak</t>
  </si>
  <si>
    <t>• Sendvič panelne stene</t>
  </si>
  <si>
    <t>• Poplavni detektor in sonda (kompaktni)</t>
  </si>
  <si>
    <t>• Dodatni senzor vlažnosti in temperature (dobavljen ločeno)</t>
  </si>
  <si>
    <t>• Kanalska prirobnica na vtočnem priključku na vrhu enote</t>
  </si>
  <si>
    <t>• Črpalka za kondenzat za visoke temperature (dobavljena ločeno)</t>
  </si>
  <si>
    <t>• Možnost oddaljenega alarma</t>
  </si>
  <si>
    <t>• Dodatni zvočno izolativni plašč kompresorja za zmanjšanje glasnosti</t>
  </si>
  <si>
    <t>• Samodejno krmiljenje pretoka zraka</t>
  </si>
  <si>
    <t>• Sesanje zraka na hrbtni strani enote, sprednja plošča zaprte izvedbe</t>
  </si>
  <si>
    <t>• Kontakt za vklop/izklop zunanje črpalke</t>
  </si>
  <si>
    <t>Podatki:</t>
  </si>
  <si>
    <t>Prostorski zrak:</t>
  </si>
  <si>
    <t>21°C, 50.0% vlažnosti</t>
  </si>
  <si>
    <t xml:space="preserve">Temperatura vstopne hladilne vode: </t>
  </si>
  <si>
    <t>10°C</t>
  </si>
  <si>
    <t>Hladilna moč: 9.4 kW</t>
  </si>
  <si>
    <t>Sensibilna hladilna moč: 8.3 kW</t>
  </si>
  <si>
    <t>Neto senzibilna hladilna moč: 7.7 kW</t>
  </si>
  <si>
    <t>Razmerje senzibilnega toplotnega prirastka (SHR): 0.88</t>
  </si>
  <si>
    <t>Absorbirana moč kompresorja: 1.8 kW</t>
  </si>
  <si>
    <t>Absorbirani tok kompresorja: 2.9 A</t>
  </si>
  <si>
    <t>Absorbirana moč ventilatorjev: 0.6 kW</t>
  </si>
  <si>
    <t>Absorbirani tok ventilatorjev: 1.0 A</t>
  </si>
  <si>
    <t>Skupna poraba energije (brez el. grelnikov in vlažilnika): 2.4 kW</t>
  </si>
  <si>
    <t>Skupni absorbirani tok (brez el. grelnikov in vlažilnika): 3.9 A</t>
  </si>
  <si>
    <t>Razmerje energijske učinkovitosti (EER): 5.14</t>
  </si>
  <si>
    <t>Nominalni pretok zraka: 2.150 m3/h</t>
  </si>
  <si>
    <t>Pretok vode skozi ploščni prenosnik: 961 l/h</t>
  </si>
  <si>
    <t>Pad tlaka vode v ploščnem prenosniku: 1 kPa</t>
  </si>
  <si>
    <t>Temperatura vtočnega zraka: 10.3 °C</t>
  </si>
  <si>
    <t>Hitrost zraka skozi izmenjevalnik: 2.21 m/s</t>
  </si>
  <si>
    <t>Število ventilatorjev: 1</t>
  </si>
  <si>
    <t>Tip ventilatorjev: plug EC serija</t>
  </si>
  <si>
    <t>Vrsta motorja ventilatorja: brezkrtačni z integrirano elektroniko</t>
  </si>
  <si>
    <t>Balansiranje ventilatorja: ≤ Q 6,3 skladno z ISO 1940-1</t>
  </si>
  <si>
    <t>Zaščita motorja: IP 54 skladno z EN 60529</t>
  </si>
  <si>
    <t>Krmiljenje hitrosti ventilatorja: brezstopenjsko s tipkovnico mP</t>
  </si>
  <si>
    <t>Splošni podatki:</t>
  </si>
  <si>
    <t>Zahtevani eksterni tlak: 300 Pa</t>
  </si>
  <si>
    <t>Maks. razpoložljivi tlak AESP: 399 Pa</t>
  </si>
  <si>
    <t>Raven zvočnega tlaka pri nazivnih vrtljajih (še nista upoštevani predvideni dodatni zvočni zaščiti, tj. sendvič paneli in plašč kompresorja); oddaljenost = 2 m; Q = 2: 62 dB(A)</t>
  </si>
  <si>
    <t>Tip kompresorja: BLDC dvojni rotacijski</t>
  </si>
  <si>
    <t>Število kompresorjev/krogov: 1/1</t>
  </si>
  <si>
    <t>Polnjenje z oljem: 0.4 dm³</t>
  </si>
  <si>
    <t>Moč električnega grelca: 1.5 kW</t>
  </si>
  <si>
    <t>Maks. zmogljivost vlažilca zraka: 3.00 kg/h</t>
  </si>
  <si>
    <t>Absorbirana moč vlažilca zraka: 2.2 kW</t>
  </si>
  <si>
    <t>Število uparjalnikov: 1</t>
  </si>
  <si>
    <t>Površina čelne strani uparjalnika: 0.3 m²</t>
  </si>
  <si>
    <t>Število redov: 4</t>
  </si>
  <si>
    <t>Lamele: Aluminij s hidrofilnim premazom</t>
  </si>
  <si>
    <t>Vrsta vodnih priključkov: GAS</t>
  </si>
  <si>
    <t>Velikost vodnih priključkov: 3/4''</t>
  </si>
  <si>
    <t>Kondenzator: AISI 304 BPHE</t>
  </si>
  <si>
    <t>Hladilno sredstvo: R410A</t>
  </si>
  <si>
    <t>Dolžina: 600 mm</t>
  </si>
  <si>
    <t>Globina: 600 mm</t>
  </si>
  <si>
    <t>Višina: 1875 mm</t>
  </si>
  <si>
    <t>Teža: 172 kg</t>
  </si>
  <si>
    <t>Napajanje: 400 / 3+N / 50</t>
  </si>
  <si>
    <t>Dobava in polaganje - NN kabel N2XH-J 4x240 mm2</t>
  </si>
  <si>
    <t>Dobava in montaža - EKO - ELEKTRO KRMILNA OMARA ZA NAPAJANJE IN ŠČITENJE VSEH ELEMENTOV AVTOMATIKE IN STROJNIH NAPRAV PREZRAČEVANJA - KEMIJSKI INŠTITUT KLET</t>
  </si>
  <si>
    <t>Dobava in montaža - kot npr. MOXA DK35A DIN kit</t>
  </si>
  <si>
    <t>Dobava in montaža - kot npr. MOXA DB9 vmesnik - vmesnik za RS-422/485 aplikacije</t>
  </si>
  <si>
    <t>Dobava in montaža - kot npr. MOXA pretvornik RS485 na TCP/IP (MODBUS) - 2 portni - 2 port RS-232/422/485 Modbus TCP to Serial communication gateway</t>
  </si>
  <si>
    <t>Dobava in montaža - kot npr. MOXA ethernet stikalo 16 port</t>
  </si>
  <si>
    <t>Dobava in montaža - Touch panel 10'' podometni, browser/runtime, 1024x600, 1x RS485,1x Ethernet</t>
  </si>
  <si>
    <t>8.14.15.1</t>
  </si>
  <si>
    <t>Elektro krmilna omara za komplet KEMIJSKI INŠTITUT KLET</t>
  </si>
  <si>
    <t>Opis del [1] [3] [4]</t>
  </si>
  <si>
    <t>[4]</t>
  </si>
  <si>
    <t>Vsa oprema je podana kot primer. Ponudnik lahko poda lastni ekvivalent, ki ga mora potrditi projektant, nadzor in naročnik. Če poda ponudnik lastni ekvivalent, pred potrditvijo prirpavi tehnične liste, certifikate ter primerjalno tabelo, s katero dokazuje ustreznost posameznega kosa opreme.</t>
  </si>
  <si>
    <t>Dobava in montaža - Optični univerzalni kabel A/I‑DQ(ZN)BH 24x9/125µm OS2
Klasifikacija: B2ca, s1a,d1,a1, LSZH, ne kovinska zaščita pred glodalci, črn, 9mm, 1500N - upoštevati vse potrebno za polaganje po komunikacijskih trasah, v zaščitno samougasno cev brez halogenov</t>
  </si>
  <si>
    <t>Dobava in montaža - Optični univerzalni kabel A/I‑DQ(ZN)BH 8x9/125µm OS2
Klasifikacija: B2ca, s1a,d1,a1, LSZH, ne kovinska zaščita pred glodalci, črn, 9mm, 1500N - upoštevati vse potrebno za polaganje po komunikacijskih trasah, v zaščitno samougasno cev brez halogenov</t>
  </si>
  <si>
    <t>Dobava in montaža - Optični univerzalni kabel A/I‑DQ(ZN)BH 4x9/125µm OS2
Klasifikacija: B2ca, s1a,d1,a1, LSZH, ne kovinska zaščita pred glodalci, črn, 9mm, 1500N - upoštevati vse potrebno za polaganje po komunikacijskih trasah, v zaščitno samougasno cev brez halogenov</t>
  </si>
  <si>
    <t>Dobava in montaža - kabel brez halogenov električni signalni za požarno javljanje JB‑H(ST)H HP 1x2x0,8mm2, položen v kabelski kanal ali inštalacijsko cev brez halogenov</t>
  </si>
  <si>
    <t>Dobava in montaža - kabel brez halogenov električni signalni za požarno javljanje JB‑H(ST)H HP 2x2x0,8mm2, položen v kabelski kanal ali inštalacijsko cev brez halogenov</t>
  </si>
  <si>
    <t>Dobava in montaža - kabel brez halogenov NHXMH HP 3x2,5mm2 - položen v kabelski kanal ali inštalacijsko cev brez halogenov</t>
  </si>
  <si>
    <t>Dobava in polaganje - Kabel N2XH-J 5x120mm2, položen v kabelski kanal ali instalacijsko cev brez halogenov</t>
  </si>
  <si>
    <t>Dobava in polaganje - Kabel N2XH-J 5x95mm2, položen v kabelski kanal ali instalacijsko cev brez halogenov</t>
  </si>
  <si>
    <t>Dobava in polaganje - Kabel N2XH-J 5x16mm2, položen v kabelski kanal ali instalacijsko cev brez halogenov</t>
  </si>
  <si>
    <t>Dobava in polaganje - Kabel N2XH-J 5x10mm2, položen v kabelski kanal ali instalacijsko cev brez halogenov</t>
  </si>
  <si>
    <t>Dobava in polaganje - Kabel N2XH-J 5x6mm2, položen v kabelski kanal ali instalacijsko cev brez halogenov</t>
  </si>
  <si>
    <t>Dobava in polaganje - Kabel N2XH-J 5x2,5mm2, položen v kabelski kanal ali instalacijsko cev brez halogenov</t>
  </si>
  <si>
    <t>Dobava in polaganje - Kabel U/UTP Cat.6 - 4x2xAWG24, položen v kabelski kanal ali instalacijsko cev brez halogenov</t>
  </si>
  <si>
    <t>Dobava in polaganje - Kabel S/UTP Cat.6 - 4x2xAWG24, položen v kabelski kanal ali instalacijsko cev brez halogenov</t>
  </si>
  <si>
    <t>OPOMBA: Vsi kanali in inštalacijske cevi so brez halogenov.</t>
  </si>
  <si>
    <t>Dobava in polaganje - Inštalacijska cev brezhalogenov za polaganje v beton - RBT 50mm - polaganje podometno - kpl z vsem potrebnim pritrdilnim in spojnim materialom</t>
  </si>
  <si>
    <t>Dobava in polaganje - Inštalacijska cev brezhalogenov za polaganje v beton - RBT 32mm - polaganje podometno - kpl z vsem potrebnim pritrdilnim in spojnim materialom</t>
  </si>
  <si>
    <t>Dobava in polaganje - Inštalacijska cev brezhalogenov za polaganje v beton - RBT 23mm - polaganje podometno - kpl z vsem potrebnim pritrdilnim in spojnim materialom</t>
  </si>
  <si>
    <t>Dobava in polaganje/montaža - nadometna inštalacijska PN cev brez halogenov 11 mm z vsem potrebnim pritrdilnim materialom ( PN skobe, vijaki).</t>
  </si>
  <si>
    <t>Dobava in polaganje/montaža - nadometna inštalacijska PN cev brez halogenov 13,5 mm z vsem potrebnim pritrdilnim materialom ( PN skobe, vijaki).</t>
  </si>
  <si>
    <t>Dobava in polaganje/montaža - nadometna inštalacijska PN cev brez halogenov 16 mm z vsem potrebnim pritrdilnim materialom ( PN skobe, vijaki).</t>
  </si>
  <si>
    <t>Dobava in polaganje/montaža - nadometna inštalacijska PN cev brez halogenov 23 mm z vsem potrebnim pritrdilnim materialom ( PN skobe, vijaki).</t>
  </si>
  <si>
    <t>Dobava in polaganje - zaščitna cev brez halogenov brez halogenov M12mm z vsem potrebnim pritlrdilnim materialom</t>
  </si>
  <si>
    <t>Dobava in polaganje - zaščitna cev brez halogenov M14mm z vsem potrebnim pritlrdilnim materialom</t>
  </si>
  <si>
    <t>Dobava in polaganje - zaščitna cev brez halogenov M16mm z vsem potrebnim pritlrdilnim materialom</t>
  </si>
  <si>
    <t>Dobava in polaganje - zaščitna cev brez halogenov M20mm z vsem potrebnim pritlrdilnim materialom</t>
  </si>
  <si>
    <t>Dobava in montaža - kanal iz brezhalogenskega materiala  15x17mm - monitran n.o. - upoštevati ves montažni material</t>
  </si>
  <si>
    <t>Dobava in montaža - kanal iz brezhalogenskega materiala  30x17mm - monitran n.o. - upoštevati ves montažni material</t>
  </si>
  <si>
    <t>Dobava in polaganje - Kabel N2XH-J 4x50mm2, položen v kabelski kanal ali instalacijsko cev brez halogenov</t>
  </si>
  <si>
    <t>Dobava in polaganje - Kabel N2XH-J 4x35mm2, položen v kabelski kanal ali instalacijsko cev brez halogenov</t>
  </si>
  <si>
    <t>Dobava in polaganje - Kabel N2XH-J 4x25mm2, položen v kabelski kanal ali instalacijsko cev brez halogenov</t>
  </si>
  <si>
    <t>Dobava in polaganje - Kabel NHXMH-J HP 5x6,0mm2, položen v kabelski kanal ali instalacijsko cev brez halogenov</t>
  </si>
  <si>
    <t>Dobava in polaganje - Kabel NHXMH-J HP 5x2,5mm2, položen v kabelski kanal ali instalacijsko cev brez halogenov</t>
  </si>
  <si>
    <t>Dobava in polaganje - Kabel NHXMH-J HP 3x2,5mm2, položen v kabelski kanal ali instalacijsko cev brez halogenov</t>
  </si>
  <si>
    <t>Dobava in polaganje - Kabel NHXMH-J HP 5x1,5mm2, položen v kabelski kanal ali instalacijsko cev brez halogenov</t>
  </si>
  <si>
    <t>Dobava in polaganje - Kabel NHXMH-J HP 3x1,5mm2, položen v kabelski kanal ali instalacijsko cev brez halogenov</t>
  </si>
  <si>
    <t>Kompletna dobava in izvedba suhomontažnega stropa, tipa mavčno kartonske plošče; enoslojne 12,5 mm plošče se montirajo na tipsko pocinkano kovinsko podkonstrukcijo, sestavljeni iz nosilnih in montažnih profilov. Bandažiranje v kvaliteti K2. Vključno s sistemskimi detajli prilkjučkov na masivne obodne stene. Cena zajema izreze odprtin različnih oblik in velikosti ter izvedbo kaskad na prehodu višin stropa, vključno z vsemi potrebnimi odri in prenosi ter transporti</t>
  </si>
  <si>
    <r>
      <t>Kompletna dobava in izvedba suhomontažnega stropa, tipa mavčno kartonske plošče (</t>
    </r>
    <r>
      <rPr>
        <b/>
        <sz val="10"/>
        <rFont val="Arial Narrow"/>
        <family val="2"/>
      </rPr>
      <t>črn</t>
    </r>
    <r>
      <rPr>
        <sz val="10"/>
        <rFont val="Arial Narrow"/>
        <family val="2"/>
      </rPr>
      <t>); enoslojne 12,5 mm plošče se montirajo na tipsko pocinkano kovinsko podkonstrukcijo, sestavljeni iz nosilnih in montažnih profilov. Bandažiranje v kvaliteti K2. Vključno s sistemskimi detajli prilkjučkov na masivne obodne stene. Cena zajema izreze odprtin različnih oblik in velikosti ter izvedbo kaskad na prehodu višin stropa, vključno z vsemi potrebnimi odri in prenosi ter transporti</t>
    </r>
  </si>
  <si>
    <t>Kompletna dobava in izvedba požarno odpornega suhomontažnega stropa - EI60, tipa mavčno kartonske plošče Knauf Fireboard A1 ali ekvivalentno; dvoslojne (2x15 mm) plošče se montirajo na tipsko pocinkano kovinsko podkonstrukcijo, sestavljeni iz nosilnih in montažnih profilov. Bandažiranje v kvaliteti K2. Vključno s sistemskimi detajli prilkjučkov na masivne obodne stene. Cena zajema izreze odprtin različnih oblik in velikosti ter izvedbo kaskad na prehodu višin stropa, vključno z vsemi potrebnimi odri in prenosi ter transporti</t>
  </si>
  <si>
    <t>Kompletna dobava in izvedba zapiranja vertikalnih  instalacij in prezračevalnih kanalov z MK mikroarmiranimi ploščami tipa Knauf diamant ali ekvivalentno, dvoslojne plošče, 2x 12,5 mm na kovinski podkonstrukciji, bandažirano v kvaliteti K2, vključno s sistemskimi detajli prilkjučkov na masivne konstrukcije, T spojev in vogalov, višina stene do 5,00 m, vključno  z  vsemi  potrebnimi  odri  in  prenosi ter transporti.</t>
  </si>
  <si>
    <t>Kompletna dobava in izvedba zapiranja vertikalnih  instalacij in prezračevalnih kanalov s požarno odporno oblogo EI60, iz MK požarno odpornih plošč tipa Knauf Fireboard A1 ali ekvivalentno, dvoslojne plošče, 2x 15 mm na kovinski podkonstrukciji, bandažirano v kvaliteti K2, vključno s sistemskimi detajli prilkjučkov na masivne konstrukcije, T spojev in vogalov, višina stene do 8,00 m, vključno  z  vsemi  potrebnimi  odri  in  prenosi ter transporti.</t>
  </si>
  <si>
    <t>Kompletna dobava in izvedba oblaganja zapore podkonstrukcije požarnih zaves s požarno odporno oblogo EI60, iz MK požarno odpornih plošč tipa Knauf Fireboard A1 ali ekvivalentno, dvoslojne plošče, 2x 15 mm vijačene neposredno v OSB podlago, bandažirano v kvaliteti K2, vključno s sistemskimi detajli prilkjučkov na masivne konstrukcije, T spojev in vogalov, vključno  z  vsemi  potrebnimi  odri  in  prenosi ter transporti.</t>
  </si>
  <si>
    <t>Kompletna dobava in izvedba oblaganja notranjih okenskih in vratrnih špalet z MK plošč tipa Knauf  ali ekvivalentno, enoslojne plošče, 12,5 mm neposredna vgranjda na podlago, bandažirano v kvaliteti K2, vključno s sistemskimi detajli prilkjučkov na masivne konstrukcije, T spojev in vogalov z vsemi kotnim profili, vključno  z  vsemi  potrebnimi  odri  in  prenosi ter transporti.</t>
  </si>
  <si>
    <t>Kompletna dobava in izvedba oblaganje stropa strehe zunanjega stopnišča, pocinkana kovinska podkonstrukcija + cementna plošča za zunanjo uporabo  tipa Aquapanel Knauf outdoor 1,25 cm, bandažirano v kvaliteti K2, vključno s sistemskimi detajli prilkjučkov na masivne konstrukcije, T spojev in vogalov, priprava podlage za izvedbo zaključnega fasadnega sloja; vključno  z  vsemi  potrebnimi  odri  in  prenosi ter transporti.</t>
  </si>
  <si>
    <t>Kompletna dobava in izvedba montažne predelne stene d = 100 mm, enojna kovinska podkonstrukcija d = 50 mm, obojestranska dvoslojna obloga z mavčnimi ploščami d = 12,5 mm, iz mikroarmiranih plošč tipa Knauf diamant ali ekvivalentno, samonosna izolacija d = 50 mm tipa KI Akustik Board ali ekvivalentno, upoštevati PE folijo na obeh straneh, ocenjena zvočna izolativnost Rw = 53 dB, bandažirano v kvaliteti K2, vključno s sistemskimi detajli prilkjučkov na masivne konstrukcije, T spojev in vogalov, višina stene do 5,00 m, vključno  z  vsemi  potrebnimi  odri  in  prenosi ter transporti.
Upoštevati v ceni ojačitve za sanitarno keramiko in podkonstrukcijo za izvedbo vratnih in okenskih odprtin, po navodilih projektanta, izdelane po specifikaciji dobavitelja sistema suhomontažnih pregradnih sten.
Pri montažnih MK stenah upoštevati dodatno ojačitveno podkonstrukcijo v predelih montaže stenskega pohištva, po navodilih projektanta, izdelane po specifikaciji dobavitelja sistema suhomontažnih pregradnih sten.</t>
  </si>
  <si>
    <t>Kompletna dobava in izvedba montažne predelne stene d = 150 mm, enojna kovinska podkonstrukcija d = 100 mm, obojestranska dvoslojna obloga z mavčnimi ploščami d = 12,5 mm, iz mikroarmiranih plošč tipa Knauf diamant ali ekvivalentno, samonosna izolacija d = 100 mm  tipa KI Akustik Board, upoštevati PE folijo na obeh straneh, ocenjena zvočna izolativnost Rw = 53 dB, bandažirano v kvaliteti K2, vključno s sistemskimi detajli prilkjučkov na masivne konstrukcije, T spojev in vogalov, višina stene do 5,00 m, vključno  z  vsemi  potrebnimi  odri  in  prenosi ter transporti.
Upoštevati v ceni ojačitve za sanitarno keramiko in podkonstrukcijo za izvedbo vratnih in okenskih odprtin, po navodilih projektanta, izdelane po specifikaciji dobavitelja sistema suhomontažnih pregradnih sten.
Pri montažnih MK stenah upoštevati dodatno ojačitveno podkonstrukcijo v predelih montaže stenskega pohištva, po navodilih projektanta, izdelane po specifikaciji dobavitelja sistema suhomontažnih pregradnih sten.</t>
  </si>
  <si>
    <t>Kompletna dobava in izvedba montažne požarno odporne predelne stene EI60, d = 100 mm, enojna kovinska podkonstrukcija d = 50 mm, obojestranska dvoslojna obloga s požarno odpornimi mavčnimi ploščami d = 12,5 mm, tipa Knauf Fireboard A1 ali ekvivalentno, samonosna izolacija d = 50 mm tipa KI Akustik Board ali ekvivalentno, upoštevati PE folijo na obeh straneh, ocenjena zvočna izolativnost Rw = 53 dB, bandažirano v kvaliteti K2, vključno s sistemskimi detajli prilkjučkov na masivne konstrukcije, T spojev in vogalov, višina stene do 5,00 m, vključno  z  vsemi  potrebnimi  odri  in  prenosi ter transporti.
Upoštevati v ceni ojačitve za sanitarno keramiko in podkonstrukcijo za izvedbo vratnih in okenskih odprtin, po navodilih projektanta, izdelane po specifikaciji dobavitelja sistema suhomontažnih pregradnih sten.
Pri montažnih MK stenah upoštevati dodatno ojačitveno podkonstrukcijo v predelih montaže stenskega pohištva, po navodilih projektanta, izdelane po specifikaciji dobavitelja sistema suhomontažnih pregradnih sten.</t>
  </si>
  <si>
    <t>Kompletna dobava in izvedba montažne predelne stene d = 200 mm, enojna kovinska podkonstrukcija d = 150 mm, obojestranska dvoslojna obloga z mavčnimi ploščami d = 12,5 mm, iz mikroarmiranih plošč tipa Knauf diamant ali ekvivalentno, samonosna izolacija d = 150 mm  tipa KI Akustik Board, upoštevati PE folijo na obeh straneh, ocenjena zvočna izolativnost Rw = 53 dB, bandažirano v kvaliteti K2, vključno s sistemskimi detajli prilkjučkov na masivne konstrukcije, T spojev in vogalov, višina stene do 5,00 m, vključno  z  vsemi  potrebnimi  odri  in  prenosi ter transporti.
Upoštevati v ceni ojačitve za sanitarno keramiko in podkonstrukcijo za izvedbo vratnih in okenskih odprtin, po navodilih projektanta, izdelane po specifikaciji dobavitelja sistema suhomontažnih pregradnih sten.
Pri montažnih MK stenah upoštevati dodatno ojačitveno podkonstrukcijo v predelih montaže stenskega pohištva, po navodilih projektanta, izdelane po specifikaciji dobavitelja sistema suhomontažnih pregradnih sten.</t>
  </si>
  <si>
    <t>Kompletna dobava in izvedba montažne požarno odporne predelne stene EI60, d = 150 mm, enojna kovinska podkonstrukcija d = 100 mm, obojestranska dvoslojna obloga s požarno odpornimi mavčnimi ploščami d = 12,5 mm, tipa Knauf Fireboard A1 ali ekvivalentno, samonosna izolacija d = 100 mm tipa KI Akustik Board ali ekvivalentno, upoštevati PE folijo na obeh straneh, ocenjena zvočna izolativnost Rw = 53 dB, bandažirano v kvaliteti K2, vključno s sistemskimi detajli prilkjučkov na masivne konstrukcije, T spojev in vogalov, višina stene do 5,00 m, vključno  z  vsemi  potrebnimi  odri  in  prenosi ter transporti.
Upoštevati v ceni ojačitve za sanitarno keramiko in podkonstrukcijo za izvedbo vratnih in okenskih odprtin, po navodilih projektanta, izdelane po specifikaciji dobavitelja sistema suhomontažnih pregradnih sten.
Pri montažnih MK stenah upoštevati dodatno ojačitveno podkonstrukcijo v predelih montaže stenskega pohištva, po navodilih projektanta, izdelane po specifikaciji dobavitelja sistema suhomontažnih pregradnih sten.</t>
  </si>
  <si>
    <t>Kompletna dobava in izvedba montažne predelne stene tipa W115W - medstanovanjska stena , d = 215 mm, dvojna kovinska podkonstrukcija d = 75 mm, obojestranska dvoslojna obloga z mavčnimi ploščami d = 12,5 mm, tipa Knauf diamant ali ekvivalentno in vmesno mavčno ploščo d = 12,5 mm, tipa Knauf diamant ali ekvivalentno, samonosna izolacija d = 2x75 mm tipa KI Akustik Board ali ekvivalentno, upoštevati PE folijo na obeh straneh, ocenjena zvočna izolativnost Rw = 53 dB, bandažirano v kvaliteti K2, vključno s sistemskimi detajli prilkjučkov na masivne konstrukcije, T spojev in vogalov, višina stene do 5,00 m, vključno  z  vsemi  potrebnimi  odri  in  prenosi ter transporti.
Upoštevati v ceni ojačitve za sanitarno keramiko in podkonstrukcijo za izvedbo vratnih in okenskih odprtin, po navodilih projektanta, izdelane po specifikaciji dobavitelja sistema suhomontažnih pregradnih sten.
Pri montažnih MK stenah upoštevati dodatno ojačitveno podkonstrukcijo v predelih montaže stenskega pohištva, po navodilih projektanta, izdelane po specifikaciji dobavitelja sistema suhomontažnih pregradnih sten.</t>
  </si>
  <si>
    <t>Dobava in montaža - Varnostna svetilka z oznako VS-2.2 - nadgradna varnostna svetilka moči 8,5W - 230V/50Hz, vsaj IP65, vsaj ZR I, vsaj IK08, 4000K, CRI ≥70, centralna baterija, ki omogoča vsaj 3 urno avtonomijo delovanja - svetilka kot npr.  VARIOPLAST I (672182.003.89), RZB ali enakovredno</t>
  </si>
  <si>
    <t>Kompletna izdelava, dobava in vgrajevanje betona C30/37, odpornost na korozijo  XC4, XF1, PV-II,  vodotesne izvedbe po sistemu Xypex, v armirane konstrukcije, prereza od nad 0.30 m3/m2/m1, vključno z vsemi pomožnimi deli in transportom do mesta vgrajevanja:</t>
  </si>
  <si>
    <t>Kompletna izdelava, dobava in vgrajevanje betona C30/37, odpornost na korozijo XC4, XF1, PV-II,  vodotesne izvedbe po sistemu Xypex, v armirane konstrukcije, prereza od nad 0.30 m3/m2/m1, vključno z vsemi pomožnimi deli in transportom do mesta vgrajevanja:</t>
  </si>
  <si>
    <t>Kompletna izdelava, dobava in vgrajevanje betona C30/37, odpornost na korozijo XC3, XF2, XD1, PV-II,  vodotesne izvedbe po sistemu Xypex, v armirane konstrukcije, prereza nad 0.30 m3/m2/m1,  vključno z vsemi pomožnimi deli in transportom do mesta vgrajevanja:</t>
  </si>
  <si>
    <t>Kompletna izdelava, dobava in vgrajevanje betona C30/37, odpornost na korozijo  XC4, XF4, XD3, XM2, PV-II,  vodotesne izvedbe po sistemu Xypex, v armirane konstrukcije, prereza nad 0.30 m3/m2/m1,  vključno z vsemi pomožnimi deli in transportom do mesta vgrajevanja:</t>
  </si>
  <si>
    <t>Kompletna izdelava, dobava in vgrajevanje betona C30/37, odpornost na korozijo XC4, XF4, XD3, PV-II,  vodotesne izvedbe po sistemu Xypex, v armirane konstrukcije, prereza od 0.20 do 0.30 m3/m2/m1,  vključno z vsemi pomožnimi deli in transportom do mesta vgrajevanja:</t>
  </si>
  <si>
    <t>Kompletna izdelava, dobava in vgrajevanje betona C30/37, odpornost na korozijo XC4, XF2, XD1, PV-II, S4,  vodotesne izvedbe po sistemu Xypex, v armirane konstrukcije, prereza do 0.20 m3/m2/m1, vključno z vsemi pomožnimi deli in transportom do mesta vgrajevanja:</t>
  </si>
  <si>
    <t>Kompletna izdelava, dobava in vgrajevanje betona C30/37, odpornost na korozijo XC2,  vodotesne izvedbe po sistemu Xypex, v armirane konstrukcije, prereza od 0.20 do 0.30 m3/m2/m1,  vključno z vsemi pomožnimi deli in transportom do mesta vgrajevanja:</t>
  </si>
  <si>
    <t>Kompletna izdelava, dobava in vgrajevanje betona C30/37, odpornost na korozijo XC4, XF2, XD1, PV-II, S4,  vodotesne izvedbe po sistemu Xypex, v armirane konstrukcije, prereza od 0.20 do 0.30 m3/m2/m1,  vključno z vsemi pomožnimi deli in transportom do mesta vgrajevanja:</t>
  </si>
  <si>
    <t>Kompletna izdelava, dobava in vgrajevanje betona C30/37, odpornost na korozijo XC2, XF3, PV-II,  vodotesne izvedbe po sistemu Xypex, v armirane konstrukcije, prereza od 0.20 do 0.30 m3/m2/m1,  vključno z vsemi pomožnimi deli in transportom do mesta vgrajevanja:</t>
  </si>
  <si>
    <t>Pretočna raztezna posoda volumna V=200 l, z zapornima ventiloma, ustreza kot npr.: Zilmet Hydro-plus DUO TM - pretočna, G=11/2"</t>
  </si>
  <si>
    <t>Vsa zemeljska dela je potrebno izvajati na osnovi projekta za izvedbo in na osnovi geomehanskega poročila. 
Ob izvedbi je potrebno upoštevati varnostni načrt in sprotno izvajati vse ukrepe, ki izhajajo iz tega načrta.
V kolikor v popisu del ni predvideno drugače, morajo cene po e.m. vsebovati:
* zakoličba osi glavnih kanalov zunanje kanalizacije, postavljanje profilov za zunanjo kanalizacijo z označbo višin na mestih peskolova, revizijskih jaškov in lovilca olj ter zakolična osi glavnih kanalov notranje kanalizacije,
* vsa potrebna merjenja z določanjem točk smeri, višin in ravnin; 
* vse dodatne izkope za potrebe izvedbe kanalizacije in jaškov; 
* vse prenose in transporte materiala do mesta vgraditve; 
* pripravo dna izkopa z ravnanjem s tamponom in peskom, utrjevanjem in izravnavo; 
* pripravo betonske posteljice, razen če ni drugače navedeno; 
* vse postopke povezane z vgrajevanjem materiala; 
* vsa pomožna dela povezana z vgrajevanjem, ki obsegajo pripravo delovnih odrov, transportnih poti,....; 
* zaščito vgrajenih cevi z obbetoniranjem; 
* izvedbo muld v jaških; 
* izvedbo premazov za zagotavljanje vodotesnosti; 
* izvedbo preizkusa vodotesnosti in izdajo poročila pristojne družbe; 
* snemanje kanalizacije s kamero in izdelavo poročila.
* obnovo obstoječih priključkov javne komunalne infrastrukture, poškodovanih med gradnjo in vse stroške glede posegov na obstoječe cevovode, pri čemer se izvajalec z upravljavcem uskladi glede organizacije obnove.
Stroške vseh predpisanih kontrol materialov, meritev, atestov in garancij za materiale vgrajene v objekt, stroške nostrifikacije in meritev pooblaščenih institucij, potrebnih za uspešno primopredajo del, pri čemer morajo biti dokumenti obvezno prevedeni v slovenščino in nostrificirani od pooblaščene institucije v RS.
V ceni je zajeto tudi: droben potrošen material, spojni material, preizkus tesnosti, spiranje in dezinfekcija, tlačni preizkusi instalacij( fekalna KANALIZACIJA, meteorna KANALIZACIJA) in vse potrebne meritve za uspešno opravljen teh. pregled, pridobitev pozitivnih izvedeniških mnenj,</t>
  </si>
  <si>
    <t>V ceni je zajeta tudi vsa potrebna dokumentacija, ki je potrebna za tehnični pregled, pridobitev uporabnega dovoljenja in vris v kataster GJI (PVE) – Projekt za vpis v uradne evidence.
Črpanje vode iz gradbene jame v času gradnje brez doplačila za otežkočeno delo zaradi podtalnice ali površinske vode s stroški prečrpavanja vode iz izkopa, izdelavo dodatnih nasipov ali jarkov za preusmeritev dotekajoče ali izčrpane vode (izviri, melioracijski kanali, mulde, prepusti ali naravni odvodniki površinske vode ali podtalnice). 
Vsi stroški razpiranja gradbene jame/jarka, ki zagotavlja varno delo. Dodatek za otežkočen izkop v predmetnem jarku je vključiti v ceno po e.m.
Vsa zemeljska dela je potrebno izvajati na najracionalnejši način v količinah, ki so neobhodne za nadaljne izvajanje del, vse pa v skladu z veljavnimi tehničnimi predpisi.
Prostor za začasno deponijo določi Izvajalec v dogovoru z Naročnikom.
Pred pričetkom del se mora Izvajalec informirati o legi komunalnih ali drugih pod in nadzemnih vodov na gradbišču. Preveriti mora tudi stanje zgradb na sosednjih zemljiščih.
Obračunska določila:
• faktor raztrosa se ne upošteva ločeno,
• obračunska enota za vse izkope je prostornina izkopane zemljine (m3) v raščenem stanju,
• obračunska enota za vse nasipe in zasipe je prostornina zemljine (m3) v vgrajenem stanju,
• obračunska enota za površinsko popisne postavke je m2.</t>
  </si>
  <si>
    <t>Predpisi, dokumentacija o izvedenih delih:
Izvajalec mora (poleg ostalih) upoštevati veljavne predpise s področja ravnanja z odpadki, še posebej:
• Uredba o odpadkih,
• Uredba o ravnanju z odpadki, ki nastanejo pri gradbenih delih,
• Uredba o obremenjevanju tal z vnašanjem odpadkov.
Izvajalec mora dostaviti »evidenčne liste o ravnanju z odpadki« ter izdelati »poročilo o ravnanju z gradbenim odpadki
Vsi proizvodi morajo biti izdelani iz kvalitetnega materiala in skladno z veljavnimi tehnicnimi predpisi in harmoniziranimi standardi, predvsem pa:
* Standardi, ki se nanašajo zemeljska dela, oziroma materiale, ki se uporabljajo pri zemeljskih delih. 
* Pri polaganju in izvedbi predvidene fekalne kanalizacije je potrebno upoštevati standard SIST EN 1610 – Gradnja in preskušanje vodovodov in kanalov za odpadno vodo.
Tehnični pogoji za zagotavljanje kakovosti pri izvedbi:
Osnovni materiali so zemljine in kamnine. Vse vrste zemljin in hribin razvrščamo v te nazivne kategorije:
 kategorija 1; Plodna zemljina  
 kategorija 2; slabo nosilna zemljina  
 kategorija 3; vezljiva in nevezljiva zrnata zemljina 
 kategorija 4; mehka kamnina   
 kategorija 5; trda kamnina 
Merilo za razvrstitev v posamezno kategorijo so lastnosti zemljin oziroma hribin. Opis zemljin in kamnin, način izkopa ocena uporabnosti in lastnosti so prikazane v tabeli:</t>
  </si>
  <si>
    <r>
      <t xml:space="preserve">NAČINI IN POGOJI IZVEDBE
</t>
    </r>
    <r>
      <rPr>
        <sz val="10"/>
        <rFont val="Arial Narrow"/>
        <family val="2"/>
        <charset val="238"/>
      </rPr>
      <t xml:space="preserve">Izkope je treba opraviti po profilih, vpisanih kotah, naklonih in do globin po projektu. Pri tem je treba upoštevati lastnosti posameznih kategorij materiala in zahtevane lastnosti za namensko uporabo izkopanega materiala. 
Izkope je treba načeloma delati z mehanizacijo, tako da se ročno delo omeji na minimum in izvaja le tam, kjer s strojno opremo ni mogoče doseči zahtevane kakovosti ali pa to zahtevajo geomehanske lastnosti tal. 
Površinski odkop plodne zemljine v ustrezni debelini je treba narediti povsod, kjer je predviden nadaljnji izkop in/ali priprava temeljnih tal. Odkopano plodno zemljino je treba odstraniti tako, da ne pride do mešanja tega materiala z drugimi, neplodnimi materiali. Plodno zemljo je treba odložiti in negovati tako, da bo ohranjena kakovost izkopane plodne zemljine za kasnejše potrebe pri urejanju pobočij in zelenic. 
Material, za katerega se ugotovi, da je uporaben za gradnjo (za zasipe, kot agregat), je treba odpeljati na namenske deponije tako, da ohrani naravno vlažnost in sposobnost ponovne kontrolirane vgradnje.
Material, za katerega se ugotovi, da ni uporaben za nadaljnjo gradnjo (gradbeni odpadek), je treba odstraniti z gradbišča in trajno deponirati. Izvajalec mora pridobiti primerno odlagališče materiala samostojno ali v dogovoru z naročnikom.
Izvajalec mora pri izvajanju izkopa opozoriti nadzor na  morebitne težave, ki bi se lahko pojavile in ki bi lahko vplivali na kakovost izvedenih del, zahtevano s temi tehničnimi pogoji. Če izvajalec ne opozori nadzora, prevzame odgovornost in stroške popravil.
</t>
    </r>
  </si>
  <si>
    <r>
      <t xml:space="preserve">Izkopi za kanalske jarke
</t>
    </r>
    <r>
      <rPr>
        <sz val="10"/>
        <rFont val="Arial Narrow"/>
        <family val="2"/>
        <charset val="238"/>
      </rPr>
      <t>To delo zajema izkope za temelje, jarke ipd. Izvesti jih je treba po projektu, profilih in kotah, naklonih in z upoštevanjem lastnosti zemljin, v katerih se izkopi izvajajo. To delo vključuje tudi spremljevalna dela za odvajanje meteorne ali podtalne vode, z uporabo črpalk ali brez nje. 
Pri izkopih jarkov, kanalov in poglobitvah za temelje izkop ne sme biti dalj časa odprt, napredovanje izkopa mora biti usklajeno z zasipavanjem oziroma betoniranjem. Izkopi za jarke morajo biti urejeni tako, da je možen neoviran odtok vode zunaj območja temeljne ploskve.
Delo zajema izkop z razpiranjem ali brez njega z odlaganjem materiala na primerni razdalji od roba izkopa (obojestransko, če je mogoče, sicer pa enostransko). Delo zajema tudi začasno deponiranje izkopnega materiala in/ali odvoz na začasno deponijo ali mesto vgradnje. Korenine, rastline in druge ovire je treba odstraniti in posekati.
Delo mora biti organizirano tako, da tudi ob večjih nalivih ne nastane škoda na že opravljenem delu – sproti je treba urejati odvodnjavanje.
Odvodne jarke je treba izkopati v skladu s projektom. Površine izkopov je treba izvesti ravno in z zahtevanimi nagibi ter zaokrožitvami, tako da ne zastaja voda in ne pride do poškodb raščenih ali že nasutih tal. Upoštevati je treba možne vremenske (nalivi) in temperaturne (zmrzal, razsuševanje) vplive, zato morajo izkopu takoj slediti dela v zvezi z dokončanjem odvodnih jarkov in koritnic. Morebitna dodatna dela in kasneje potrebna dela, ki bi nastala zaradi neupoštevanja teh vplivov, bremenijo izvajalca.</t>
    </r>
    <r>
      <rPr>
        <b/>
        <sz val="10"/>
        <rFont val="Arial Narrow"/>
        <family val="2"/>
      </rPr>
      <t xml:space="preserve">
</t>
    </r>
    <r>
      <rPr>
        <sz val="10"/>
        <rFont val="Arial Narrow"/>
        <family val="2"/>
        <charset val="238"/>
      </rPr>
      <t>Pri gradnji kanalov (kanalizacija) na stisljivih tleh je treba jarke med gradnjo višinsko korigirati, da je odvodnjavanje nemoteno oziroma da je končna kota po zasipu enaka predvideni v projektu. Po končanem posedanju oziroma ob koncu gradnje je treba  jarke višinsko korigirati, če je potrebno.
Izkope za tlake in obloge je treba izvesti po projektu ali navodilih nadzora. Tla, na katerih je predviden tlak ali druga obloga, morajo ustrezati predpisanim zahtevam, odvisno od vrste tlaka ali obloge.
Pri izkopih v bližini prometnih komunikacij in sosednih objektov je treba predvideti in izvesti dodatne ukrepe za preprečitev zarušavanja izkopnih sten.
Preboje za kanalske rove in/ali druge postopke in načine izvajanja teh del lahko izvajalec izvaja pod pogojem, da tak način gradnje ni v škodo kakovosti opravljenih del in le, če ga prej odobri nadzor.
Če se pojavijo pri izkopu nepredvidene ovire, recimo napeljava, kabli, kanali, drenaže, ostanki objektov, večje kamnite samice, mejniki ipd., je o tem treba obvestiti nadzor, ki določi potrebne ukrepe. Pri ukrepih za zaščito objektov, napeljav, kanalov, drenaž, kablov ipd. mora izvajalec upoštevati predpise in navodila upravljavcev navedenih ovir. Naprav, ki se morajo med gradnjo podpirati ali obešati na posebne konstrukcije, ni dovoljeno obremenjevati ali na nje stopati.</t>
    </r>
  </si>
  <si>
    <r>
      <t xml:space="preserve">KAKOVOST IZVEDBE
</t>
    </r>
    <r>
      <rPr>
        <sz val="10"/>
        <rFont val="Arial Narrow"/>
        <family val="2"/>
        <charset val="238"/>
      </rPr>
      <t xml:space="preserve">Za gradnjo fekalne in meteorne infrastrukture, je zahtevana uporaba gradbenih proizvodov, ki imajo pridobljene ustrezne listine o skladnosti na podlagi harmoniziranih standardov, ki so navedeni v seznamu harmoniziranih standardov, katerih uporaba ustvari domnevo o skladnosti gradbenih proizvodov za nameravano uporabo, ter so označeni z znakom CE, ali gradbenih proizvodov, za katere so tisti, ki so dali proizvod na trg (proizvajalci, uvozniki) pridobili slovensko tehnično soglasje (ETA), ali gradbenih proizvodov, ki so skladni s slovenskimi tehničnimi predpisi in slovenskimi standardi. Vsi vgrajeni gradbeni materiali (cevi, revizijski jaški, pokrovi) in ostali polizdelki, ki se vgrajujejo v objekt morajo vsebovati vtisnjene ali na drug način razvidne podatke iz katerih je mogoče razbrati in slediti poreklo materiala (serijske številka, tip, število šarže).
</t>
    </r>
    <r>
      <rPr>
        <b/>
        <sz val="10"/>
        <rFont val="Arial Narrow"/>
        <family val="2"/>
      </rPr>
      <t xml:space="preserve">CEVI, POLAGANJE IN IZVEDBA
</t>
    </r>
    <r>
      <rPr>
        <sz val="10"/>
        <rFont val="Arial Narrow"/>
        <family val="2"/>
        <charset val="238"/>
      </rPr>
      <t>Fekalna/meteorna kanalizacija
Kanal mora biti zgrajen iz enoslojnih PVC UK cevi in na način, ki zagotavlja vodotesnost zgrajenega sistema. Uporabljene so cevi iz umetnih mas za vgraditev v zemljo DN 125, DN 160, DN 200 in DN 315. Vgraditi je potrebno cevi minimalno srednjega togostnega razreda in sicer:
• do globine ≤1,00 m nadkritja nad cevjo je potrebno cev obbetonirati po STD 05.
• od globine 1.00 m do globine 4 m mora biti  obodna togost SN = min 8 kN/m2.
Cevi se položijo na podlago iz peska, plast debeline 10 cm, granulacije 0-22 mm. Zasip s peskom se izvede do višine 30 cm nad temenom cevi z ročnim utrjevanjem. Naprej se jarek zasipava z izbranim materialom od izkopa s komprimiranjem v plasteh po največ 30 cm. Zasipni sloji morajo biti vodoravni, izdelani iz enakega materiala in enakomerno komprimirani. Zasipni sloji z izbranim materialom od izkopa se zaključijo:
• v zelenicah na koti predvidenega humuziranja,
• pod voznimi površinami na koti vgrajevanja tampona.</t>
    </r>
    <r>
      <rPr>
        <b/>
        <sz val="10"/>
        <rFont val="Arial Narrow"/>
        <family val="2"/>
      </rPr>
      <t xml:space="preserve">
</t>
    </r>
    <r>
      <rPr>
        <sz val="10"/>
        <rFont val="Arial Narrow"/>
        <family val="2"/>
        <charset val="238"/>
      </rPr>
      <t xml:space="preserve">Pri polaganju in izvedbi predvidene fekalne kanalizacije je potrebno upoštevati standard SIST EN 1610 – Gradnja in preskušanje vodovodov in kanalov za odpadno vodo.
Revizijski jaški so predvideni na lomih trase, pri spremembah padca in priključkih. Za maksimalno medsebojno razdaljo med jaški se je upoštevalo izkustveno razdaljo cca 50 m. </t>
    </r>
    <r>
      <rPr>
        <b/>
        <sz val="10"/>
        <rFont val="Arial Narrow"/>
        <family val="2"/>
      </rPr>
      <t xml:space="preserve">
</t>
    </r>
    <r>
      <rPr>
        <sz val="10"/>
        <rFont val="Arial Narrow"/>
        <family val="2"/>
        <charset val="238"/>
      </rPr>
      <t>Priključki požiralnikov/peskolovov so predvideni preko revizijskih jaškov ali direktno na cev. Priključek direktno na cev se izvede s fazonskim odcepom pod kotom 45 stopinj.</t>
    </r>
    <r>
      <rPr>
        <b/>
        <sz val="10"/>
        <rFont val="Arial Narrow"/>
        <family val="2"/>
      </rPr>
      <t xml:space="preserve">
</t>
    </r>
    <r>
      <rPr>
        <sz val="10"/>
        <rFont val="Arial Narrow"/>
        <family val="2"/>
        <charset val="238"/>
      </rPr>
      <t>Prekinitve del, ki so potrebne za druga vezana dela, je vkalkulirati v c.e.m.</t>
    </r>
  </si>
  <si>
    <t>Polaganje cevi z obbetoniranjem
Polaganje cevi skladno s standardom 05 (STD 05)</t>
  </si>
  <si>
    <t>Strojno - ročni (90 - 10 %) izkop zemlje III./IV. kat. za pripravo jarka za polaganje zunanje kanalizacije za kanale PVC DN 110, 160, 250 in 315 mm. Izkop z odmetom.</t>
  </si>
  <si>
    <t>Strojno - ročni (90 - 10 %) izkop zemlje III./IV. kat. za pripravo jarka za polaganje zunanje kanalizacije za kanale 2 x ABC DN 1200 mm v globini cca 2,30 m. Izkop z odmetom.</t>
  </si>
  <si>
    <t xml:space="preserve">Strojno - ročni (90 - 10 %) zasip jarka kanalizacije s premetom izkopanega materiala ter komprimacijo v slojih po 30 cm.
150,00 - (21,50 x 0,10 + 101,00 x 0,32) = 150,00 - 34,47 = 115,53 m3
</t>
  </si>
  <si>
    <t xml:space="preserve">Strojno - ročni (90 - 10 %) zasip jarka kanalizacije cevnega zadrževalnika s premetom izkopanega materiala ter komprimacijo v slojih po 30 cm.
170,00 - (15,00 x 5,30) = 170,00 - 79,50 = 90,50 m3
</t>
  </si>
  <si>
    <t>Dobava in montaža vidno vodenih litoželeznih kanalizacijskih odtočnih SML - cevi po EN 877 pod stropom kleti, vodene 30 cm skozi zunanjo steno. Predvidena je vgradnja razvodov proizvajalca kot npr. Duker ali ekvivalentno z vsemi fazonskimi elementi, vsem podpornim in obešalnim materialom, prehodnimi elementi, spojnim materialom ter tesnilnimi manšetami s hidro izolacijo skozi gradbene elemente. Spajanje s Sigma bloki tako, da bo jekleni del v betonskem delu po zalitju preboja.</t>
  </si>
  <si>
    <t>Dobava in montaža litoželeznih SML čistilnih kosov kot npr Duker ali ekvivalentno.</t>
  </si>
  <si>
    <t>Požarno tesnjenje vertikalnih prebojev; z materiali ustrezne požarne odpornosti, določene skladno z zahtevami iz načrta požarne varnosti, skladno z navodili proizvajalca.
# izbor tesnilnega materiala z ozirom na velikost odprtine in vrsto predmeta tesnjenja,
# velikost odprtine za EI in SI preboje prilagodi izvajalec del med izvedbo konstrukcijskih elementov nosilne konstrukcije z ozirom na namen preboja skladno z načrti SI in EI del,
# v ceno e.m. vključiti namestitev obvestilne tablice s podatki skladno s pravili stroke.</t>
  </si>
  <si>
    <t>Požarno tesnjenje horizontalnih prebojev; z materiali ustrezne požarne odpornosti, določene skladno z zahtevami iz načrta požarne varnosti, skladno z navodili proizvajalca.
# izbor tesnilnega materiala z ozirom na velikost odprtine in vrsto predmeta tesnjenja,
# velikost odprtine za EI in SI preboje prilagodi izvajalec del med izvedbo konstrukcijskih elementov nosilne konstrukcije z ozirom na namen preboja skladno z načrti SI in EI del,
# v ceno e.m. vključiti namestitev obvestilne tablice s podatki skladno s pravili stroke.</t>
  </si>
  <si>
    <t xml:space="preserve">Dobava in kompletna montaža linijskih dežnih kanalet kot naprimer ACO Multiline V150 ali ekvivalentno za odvodnjavanje klančine za dovoz do kletne etaže. Kanalete iz polimernega betona, svetle širine 15 cm, gradbene širine 17,30 cm, gradbene višine 26,00 cm. 
</t>
  </si>
  <si>
    <t>a./ kanalete kot naprimer Multiline V150 ali ekvivalentno</t>
  </si>
  <si>
    <t>b./ pokrivne rešetke kot naprimer LTŽ dežna vzdolžna rešetka MW29 x 12 mm, dolžina rešetke 50,00 cm, širina 17,30 cm z vtočno površino 595 cm2/m za nosilnost C250.</t>
  </si>
  <si>
    <t xml:space="preserve">Dobava in kompletna montaža linijskih dežnih kanalet kot naprimer ACO Multiline V100 ali ekvivalentno za odvodnjavanje tlakovanih površin ob severni fasadi. Kanalete iz polimernega betona, svetle širine 10 cm, gradbene širine 13,50 cm, gradbene višine 6,00 cm. 
</t>
  </si>
  <si>
    <t>a./ kanalete kot naprimer Multiline V100 ali ekvivalentno</t>
  </si>
  <si>
    <t>b./ pokrivne rešetke kot naprimer LTŽ dežna vzdolžna rešetka MW29 x 12 mm, dolžina rešetke 50,00 cm, širina 13,50 cm za nosilnost B125.</t>
  </si>
  <si>
    <t>a./ kanalete kot naprimer Deckline P150 ali ekvivalentno</t>
  </si>
  <si>
    <t>c./ pokrivne rešetke kot naprimer Deckline P150 rešetka SK design SW 12 mm ali ekvivalentno, dolžina rešetke 50,00 cm, širina 17,30 cm z vtočno površino 578 cm2/m za nosilnost C250.</t>
  </si>
  <si>
    <t xml:space="preserve">Dobava in kompletna montaža linijskih dežnih kanalet kot naprimer ACO Deckline P100 ali ekvivalentno za odvodnjavanje predvidenih vhodov v posamezne celice na koti pritličja. Kanalete iz polimernega betona, svetle širine 10 cm, gradbene širine 17,20 cm, gradbene višine 6,00 cm. 
</t>
  </si>
  <si>
    <t>a./ kanalete kot naprimer Deckline P100 ali ekvivalentno</t>
  </si>
  <si>
    <t>c./ pokrivne rešetke kot naprimer Deckline P100 rešetka SK design SW 12 mm ali ekvivalentno, dolžina rešetke 50,00 cm, širina 12,30 cm z vtočno površino 371 cm2/m za nosilnost C250.</t>
  </si>
  <si>
    <t xml:space="preserve">Dobava in kompletna montaža linijske kanalete kot naprimer tipa Xtradrain 100 z nastavkom SloTop Single z asimetrično rego h = 105 mm ali ekvivalentnoza odvodnjavanje nadstropja - atrija objekta. Kanalete so izvedene iz polimernega betona, z V-presekom, svetle širine 10 cm, za razred obremenitve B125. Dolžina posameznega segmenta znaša 100 cm, gradbena širina kanalete znaša 138 cm, gradbena višina 15 cm. Privzeta so vsa potrebna gradbena dela. </t>
  </si>
  <si>
    <t>a./ kanalete kot naprimer Xtradrain 100 z nastavkom SloTop ali ekvivalentno</t>
  </si>
  <si>
    <t>b./ Dobava in kompletna montaža revizijskih elementov na linijski dežni rešetki kot naprimer Slotline 100 - Slotop Single revizijski element, kanaleta Xtradrain 100 ali ekvivalentno, dolžine 50 cm, globine 0,15 m.</t>
  </si>
  <si>
    <t xml:space="preserve">Dobava in kompletna montaža linijskih dežnih kanalet kot naprimer ACO Multiline V150 ali ekvivalentno za rekonstruiranih asfaltiranih površin na parceli št. 675/10. Kanalete iz polimernega betona, svetle širine 15 cm, gradbene širine 17,30 cm, gradbene višine 26,00 cm. 
</t>
  </si>
  <si>
    <t>b./ pokrivne rešetke kot naprimer LTŽ dežna vzdolžna rešetka MW29 x 12 mm, dolžina rešetke 50,00 cm, širina 17,30 cm z vtočno površino 595 cm2/m za nosilnost D400.</t>
  </si>
  <si>
    <t>Dobava in kompletna montaža garažnega lovilnika olj - LO kot naprimer ACO Oleopator P NS3 ali ekvivalentno s koalescentnim filtrom in integriranim usedalnikom. Dotok in iztok DN 110 mm. Izbran je izločevalec iz PE materiala, zunanjega premera DN 1.320 mm. Pokrov LTŽ DN 600 mm za nosilnost C250.</t>
  </si>
  <si>
    <t>Dobava in kompletna montaža črpališča za odpadne padavinske vode iz klančine za dovoz do kletne etaže objekta, kot naprimer Doublebox plus DOMO 10VXT SL/BC ali ekvivalentno, dotok 2 x DN150, priključek tlačnega voda DN50, priključek DN100. Črpališče je vgrajeno v ohišju dimetije 0,70 x 0,745 x 0,80 m. Pokrov polni povozni dimenzije 1,00 x 1,00 m.</t>
  </si>
  <si>
    <t xml:space="preserve">Kompletna izvedba odvajanja meteornih odpadnih vod s strešine predvidenega objekta s podtlačnim sistemom, kot naprimer Geberit Pluvia ali ekvivalentno.
OPOMBA: Projekt odvodnjavanja strehe s podtlačnim sistemom, skupaj s popisom del (specifikacija materiala) je priložen kot dodatek tehničnemu poročilu projekta PZI 1390/23 Profil d.o.o. Velenje. V tem popisu je v eni postavki zajeta kompletna izvedba odvodnjavanja strešine objekta s podtlačnim sistemom.
</t>
  </si>
  <si>
    <t>Kompletna zaščita podtlačne kanalizacije s parozaporno toplotno izolacijo za preprečevanje kondenza</t>
  </si>
  <si>
    <t>Dobava in kompletna montaža opozorilnih kovinskih tabel "Pozor, maksimalna višina 2,80m" dimenzije 50 x 30 cm ob notranji steni kletne etaže na mestih vidnih spuščenih SML cevi pod stropom kleti.</t>
  </si>
  <si>
    <r>
      <t>SPLOŠNA OPOMBA</t>
    </r>
    <r>
      <rPr>
        <sz val="10"/>
        <rFont val="Arial Narrow"/>
        <family val="2"/>
        <charset val="238"/>
      </rPr>
      <t>:Slošna določila za električne inštalacije so podana kot posebno dopolnilo - posebne zahteve predhodnim navodilom v zavihku 0. SPLOŠNA DOLOČILA ZA VSE VRSTE DEL.</t>
    </r>
  </si>
  <si>
    <t>Storitev
a) Pregled požarnega sistema s strani pooblaščene osebe in izdaja potrdila za sistem od 301 do 400 javljalcev.
B) Pregeld sisitemov vgrajene protieksplozijske opreme. Pridobitev certifikata o skladnosti elaborata eksplozijske ogroženosti in vgraditve opreme za potencialno eksplozivne atmosfere vse skladno s Pravilnikom o protieksplozijski zaščiti (Uradni list RS št. 41/16).</t>
  </si>
  <si>
    <t>DELEŽ     81,9%</t>
  </si>
  <si>
    <t>DELEŽ     18,1%</t>
  </si>
  <si>
    <t>0./</t>
  </si>
  <si>
    <t>SPLOŠNA IN POSEBNA DOLOČILA</t>
  </si>
  <si>
    <t>upoštevano v enotnih cenah</t>
  </si>
  <si>
    <t>NEPREDVIDENA DELA</t>
  </si>
  <si>
    <t>popust na enotne cene [v%]</t>
  </si>
  <si>
    <t>Znesek popusta na enotne cene [v €]</t>
  </si>
  <si>
    <t>Skupaj z upoštevanjem popusta brez DDV:</t>
  </si>
  <si>
    <t>Davek na dodano vrednost [v%]</t>
  </si>
  <si>
    <t>Skupaj z upoštevanjem popusta z DDV</t>
  </si>
  <si>
    <t>Primarni piloti: Strojno nakladanje zemljine 3. kategorije, vključno s prevozom na stalno deponijo  - material iz vrtin.</t>
  </si>
  <si>
    <t>Sekundarni piloti: Strojno nakladanje zemljine 3. kategorije, vključno s prevozom na stalno deponijo - material iz vrtin.</t>
  </si>
  <si>
    <t>Strojno odbijanje glave primarnega pilota (v višini 0.3-0.5 m) iz cementnega betona. Nakladanje, prevoz in deponiranje na stalno deponijo, vključno s plačilom komunalnih stroškov deponiranja.</t>
  </si>
  <si>
    <t>Strojno odbijanje glave sekundarnega pilota (v višini 0.3-0.5 m) iz ojačenega (armiranega) cementnega betona. Nakladanje, prevoz in deponiranje na stalno deponijo, vključno s plačilom komunalnih stroškov deponiranja.</t>
  </si>
  <si>
    <t xml:space="preserve">PRAVILA ZA IZVEDBO
Hladni bitumenski premazi
Pred nanosom hladnega bitumenskega premaza mora biti podlaga očiščena nevezanih delcev, odprašena, osušena, kovinske površine pa je treba očistiti korozije in razmastiti. Premaz pred uporabo dobro premešamo. Nanašanje se izvaja s ščetko oziroma čopičem, z valjčkom ali brizganjem. V hladnem vremenu je konsistenca teh materialov gostejša, zato jih skladiščimo pri sobni temperaturi najmanj 24 ur pred uporabo. Po nanosu se mora površina čisto posušiti (prašno suho), preden vgrajujemo druge sloje izolacije (najmanj 24 ur), vendar ne sme biti dalj časa izpostavljena vremenskim vplivom (izgubi sposobnost lepljenja). Uporaba odprtega plamena za sušenje ali ogrevanje predhodnega premaza ni dopustna. Povprečna poraba bitumenskega prednamaza je 0,3 do 0,5 l/m2. Priporočljiva sta uporaba redkejšega bitumenskega prednamaza (vsebnost bitumna &lt; 50 %) in dvakratni nanos, ker tako dosežemo boljše penetriranje v podlago in s tem tudi boljši oprijem. 
Parna zapora iz bitumenskih trakov
Namestitev parne zapore iz bitumenskih trakov, položaj in kakovost trakov mora specificirati projektant po projektu gradbene fizike. Trak za parno zaporo se lahko namesti na predhodni bitumenski premaz: 
* Z lepljenjem z vročo bitumensko maso, 
* s točkovnim varjenjem traku na približno 40 % površine, 
* z varjenjem po vsej površini, 
* z uporabo samolepilnega traku za parne zapore, 
* z mehanskim pritrjevanjem na nosilno konstrukcijo na mestu preklopov, ki se zavarijo. </t>
  </si>
  <si>
    <t>Prvi sloj bitumenske hidroizolacije
Varjenje: Polaganje začnemo praviloma v najnižji točki tako, da trak najprej razvijemo, nato ga zavijemo nazaj do polovice in začnemo variti. Ko polovico traku zavarimo, zavijemo drugo polovico nazaj in jo enako zavarimo. To ponavljamo toliko časa, da prekrijemo vso površino. Spodnji sloj ne sme biti zavarjen direktno na površino toplotne izolacije, razen če je ta zavarjena na toplotno izolacijo že v tovarni. 
Zamiki traku morajo biti v vzdolžni smeri 1/4 do 1/2 širine traku, v prečni smeri pa najmanj 50 cm. Med postopkom trak varimo s plinskim gorilnikom in temeljito pohodimo oziroma povaljamo zlasti na mestih preklopa dveh trakov. Na dobro privarjenem mestu preklopa je se vidi iztisnjena bitumenska masa.
Samolepilna izvedba: Pri tem načinu začnemo polagati praviloma na najnižji točki, da trak prosto položimo na površino tako, da je popolnoma poravnan. Lepljenje začnemo tako, da odstranimo odstranljivo folijo približno 0,5 m in ta del pritisnemo na podlago (pri tem lahko uporabljamo tudi gumijasti valjček) od sredine proti robu. Nato odstranimo preostali del folije tako, da jo povaljamo od sredine proti robu. Preostale trakove namestimo enako. Pri nizkih temperaturah se priporoča dodatno varjenje preklopov s plamenom ali vročim zrakom. Priporočljivo je tudi zavariti trak na slemenu − pri poševnih strehah. Trak se lahko po potrebi tudi dodatno mehansko pritrdi v nosilno konstrukcijo na mestu preklopa. 
Mehansko pritrjevanje: Pritrjevanje začnemo praviloma na spodnji strani strehe tako, da razvijemo trak, da se poleže na površino, preden ga začnemo mehansko pritrjevati. Na m2 se priporoča uporaba 5 pritrdil. Pritrjevanje začnemo na eni strani traku in nadaljujemo pri drugi tako, da ne nastajajo gube. Naslednji trak položimo prek pritrdil tako, da znašata vzdolžni preklop vsaj 8 cm in čelni 10 cm. Posamezni razmik med pritrdili naj znaša okoli 30 cm oziroma število pritrdil naj bo vsaj 2 pritrdil/m2. Enako se lahko pritrdi tudi toplotna izolacija skozi prvi sloj hidroizolacije neposredno na podlago.
Hladno lepljenje: Lepljenje začnemo praviloma v najnižji točki z ustreznim hladnim lepilom v soglasju s proizvajalcem toplotne izolacije in traku. Vzdolžni preklop naj znaša minimalno 8 cm, čelni pa 10 cm. Količina lepila naj bo v skladu z navodilom proizvajalca oziroma do 1 kg/m2. Odvisna je tudi od hrapavosti površine. Lepljena površina naj zanaša najmanj 10 % v ravnem delu strehe, na robu strehe 20 % in v kotih 40 % površine. Trak namestimo tako, da ga popolnoma razvijemo, ga zavijemo do polovice nazaj, nanesemo lepilo in ga znova razvijemo na lepilo ter pritisnemo. Enako zalepimo drugo polovico.</t>
  </si>
  <si>
    <t>Drugi sloj bitumenske hidroizolacije
Polaganje začnemo praviloma v najnižji točki tako, da trak najprej razvijemo, nato ga zavijemo nazaj do polovice in začnemo variti. Ko polovico traku zavarimo, zavijemo drugo polovico nazaj in jo zavarimo enako. Trak naj se privari na spodnji sloj po vsej površini, vendar naj bo preklop spodnjega traku zamaknjen za približno polovico širine traku. To ponavljamo toliko časa, da prekrijemo vso površino. Pri varjenju moramo biti pozorni, da so preklopi dobro zatesnjeni. Vzdolžna smer drugega sloja mora potekati vzporedno z vzdolžno smerjo prvega sloja trakov.
NAČIN IN POGOJI IZVEDBE ter KAKOVOS
Za kakovostno izvedbo hidroizolacije morajo biti materiali ter postopek vgradnje skladni s tehničnimi pogoji in navodili proizvajalca materiala. Zato je treba uvesti kakovosten nadzor (notranja in zunanja kontrola) materialov in vgradnje. Hidroizolacijska dela morajo biti konsistentna, brez vidnih napak. 
Uporaba in vgradnja hidroizolacijskih trakov mora biti skladna s SIST DIN 18195 1-10 in zahtevami Pravilnika o zaščiti stavb pred vlago (Uradni list RS, št. 29/2004). 
IZDELAVA TEHNOLOŠKEGA ELABORATA IN PLANA
V tehnološkem elaboratu mora izvajalec upoštevati določila te smernice. Izdelati mora načrt kontrole izvedenih del.
Pred začetkom izvajanja posamezne vrste del mora izvajalec del pripraviti in v potrditev nadzornemu inženirju posredovati tehnološki elaborat (TE). 
Nadzorni inženir je posameznik, ki opravlja naloge nadzora v imenu investitorja.
Pred začetkom izvajanja posamezne vrste del mora izvajalec del pripraviti in v potrditev nadzornemu inženirju posredovati tehnološki elaborat (TE). 
Nadzorni inženir je posameznik, ki opravlja naloge nadzora v imenu investitorja.</t>
  </si>
  <si>
    <t>Način vgradnje ter namen uporabe materiala mora biti skladen z navodili oz. priporočili proizvajalca fasadnega sistema. 
Za posamezne fasade je obvezna uporaba fasadnega sistema s »CE« oznako enega od proizvajalcev: uporabljene so lahko samo komponente, ki so navedene v tehnični specifikaciji (STS ali ETA). Če ni v posameznih postavkah določeno drugače, je v cenah po e.m. zajeti:
* vse iz splošnih določil za vse vrste del,
* snemanje potrebnih izmer na objektu in poročilo o merah pred začetkom del, 
* priprava (kataloških) detajlov za izvedbo odkpanih profilov, obdelavo špalet, stikov s stavbnim pohištvom, 
* čiščenje in pripravo površin pred pričetkom dela, 
* po potrebi izpiranje/čiščenje površin na objektu in izvedbo vseh ostalih pripravljalnih del na objektu,
* dodatke za oteževalne okoliščine, razen kadar je v opisu postavke ali v pravilih obračuna drugače navedeno.                                                                                                                                                  * napenjanje zaščitne ponjave po fasadnem odru: ponjava služi varnostnemu namenu za protiprašno zaščito, preprečuje padanje predmetov in omogoča nemoten potek dela izvajalcem.
V ceni enote je obvezno zajeti izdelavo vseh potrebnih detajlov in dopolnilnih del, ki so potrebna za dokončanje posameznih del, tudi če potrebni detajli in zaključki niso podrobno navedeni in opisani v popisu del in so ta dopolnila nujna za pravilno funkcioniranje posameznih sistemov in elementov objekta.
Vsi proizvodi morajo biti izdelani iz kvalitetnega materiala in skladno z veljavnimi tehnicnim predpisi in harmoniziranimi standardi, predvsem pa:
* Pravilnik o zaščiti stavb pred vlago,
* Pravilnik o učinkoviti rabi energije,
* tehnične specifikacije (STS ali ETA) dobavitelja sistema.</t>
  </si>
  <si>
    <t>Kompletna izdelava, dobava in montaža 3D fasadni napis na fasadi, 27 znakov, upoštevati ustrezno podkonstrukcijo in distančnike (odmik od fasade). Napis se lomi okoli JZ vogala. Velikost znakov cca. 70,00 cm in material ter barvo, belo barvan aluminij, debeline 5,00 cm, z vsemi pomožnimi, pripravljalnimi in zaključnimi deli, odri ter  vsemi  potrebnimi horizontalnimi in vertikalnimi transporti.
V ceni upoštevati vse zaključne in odkapne elemente!</t>
  </si>
  <si>
    <t xml:space="preserve">Izdelava horizontalne hidroizolacije, s fleksibilno polimercementno vodotesno maso (npr. HIDROSTOP  ELASTIK AB  -  proizvajalca KEMA Puconci ali enakovredno)  z zaključkom na zid do višine 20 cm.  Postavka  zajema:  Priprava površine z odstranitvijo raznih  nečistoč, prahu, slabo sprijetih delcev...  - Nanos  prvega sloja  HIDROSTOP ELASTIK AB, z integrirano armirno mrežico, ki se vgradi v še svež sloj  - Po zadostni površinski trdnosti prvega sloja nanesemo  drugi sloj v smeri pravokotno na predhodnega. Po nanosu 1. sloja v vogale namestimo KEMABAND  trakove  -  Po  potrebi se nanese še tretji sloj. </t>
  </si>
  <si>
    <t>Upoštevati je treba smernice za izvedbo (tehnične liste) proizvajalca za izdelke, ki morajo biti uporabljeni v celoti kot sistemska izvedba po navodilih proizvajalca.
Priprava podlage:
Površina podlage, ki se obdeluje, mora biti popolnoma trdna in čista. Odstraniti je ostanke prahu, opažnih olj, masti, iztečenih soli, rje, cementne skorjice in slabo sprijete delce s ščetkanjem, peskanjem ali pranjem z vodo pod visokim pritiskom. Ometi ali estrihi morajo biti zadosti stari, praviloma vsaj 7 dni za vsak cm debeline nanosa.
Nanos membrane:
Ustrezno pripravljeno mešanico (homogena in brez grudic) je z kovinsko gladilko nanesti v tankem sprijemnem sloju. Še svežega se preplasti z prvim slojem tako, da je skupna debelina vsaj 2 mm. V še svež prvi sloj je vtisniti mrežico iz alkalno odpornih steklenih vlaken in površino zagladiti s kovinsko gladilko.
Ko se prvi sloj dovolj osuši (običajno 4-5 ur oz. skladno z navodili proizvajalca) je nanesti drugi sloj mešanice na način, da je površina poplnoma zaprta in prekrita z membrano.
Obdelava vogalov, inštalacijskih prebojev in podobno, zorenje:
Pri izvedbi tesnjenja je potrebno vse dilatacijske rege, stike med vodoravnimi in navpičnimi površinimi oz. med dvema navpičnima površinama zatesniti z gumiranimi poliesterskimi trakovi in vogalniki, kateri se vtisnejo v prvi sloj nanosa membrane. 
Na mestih inštalacijskih izvodov in odtokov je uporabiti ustrezne manšete.
Po zatesnitvi površin z membrano mora le ta pred oblaganjem s ploščicami zoreti običajno 4-5 dni oz. skladno z navodili proizvajalca.
Obračun:
Obračunajo se razvite zatesnjene površine po m2. Vgradnjo gumiranih trakov in manšet je vključiti v ceno po e.m. tesnjene površine. Zavihki membrane na stene/zidove do višine 20 cm (kjer ni zatesnitve vertikalne površine) se ne obračunajo posebej in jih je vključiti v c.e.m. tlorisne površine.</t>
  </si>
  <si>
    <t xml:space="preserve">V popisu del navedeni proizvodi ali storitve določenega gospodarskega subjekta ali blagovne znamke so izjemoma dovoljene, če ni mogoče dovolj natančno in razumljivo opisati predmeta naročila. Pri vseh takšnih navedba je razumeti, da ponudnik lahko ponudi produkt ali storitev drugega proizvajalca, ki je v popisu navedenemu vsaj enakovreden.
V kolikor v poziciji ni navedeno drugače, veljajo kot kriteriji enakovrednosti kot za primer navedenim proizvodom ali storitvam določenega gospodarskega subjekta ali blagovne znamke vse tehnične specifikacije navedenega za posamezne elemente ali pa za sistem, navedene v tehničnih podlogah proizvajalca, katerega posamezni elementi ali pa za sistem je naveden kot primer načina izvedbe in doseganja zahtevane kakovosti.
Cene po e.m. morajo vsebovati:
* vse iz splošnih določil za vse vrste del,
* dodatke za oteževalne okoliščine, razen kadar je v opisu postavke drugače navedeno.
* v ceni enote je obvezno vključiti dobavo in montažo za pravilno funkcioniranje posameznih sistemov in elementov objekta, navedenih v tem popisu del.
* v ceni enote je obvezno zajeti izdelavo vseh potrebnih detajlov in dopolnilnih del, ki so potrebna za dokončanje posameznih del, tudi če potrebni detajli in zaključki niso podrobno navedeni in opisani v popisu del in so ta dopolnila nujna za pravilno funkcioniranje posameznih sistemov in elementov SI objekta.
* v ceni enote je obvezno zajeti izdelavo vseh potrebnih detajlov in dopolnilnih del, ki so potrebna za dokončanje posameznih del, tudi če potrebni detajli in zaključki niso podrobno navedeni in opisani v popisu del in so ta dopolnila nujna za pravilno funkcioniranje posameznih sistemov in elementov SI objekta.
* Izvedba preskusa delov kanalizacijske napeljave na tesnost in pretok - zajeto v enotnih cenah.
* Izdelava montažnih risb in postavitvenih detajlov (“shop drawings”) za potrebe izvedbe na gradbišču na podlagi izbrane in potrjene opreme s potrditvijo obojih s strani odgovornega projektanta .
</t>
  </si>
  <si>
    <t>* Po podpisu pogodbe in skladno s časovnim načrtom priprava in predaja tehničnih predlogov ponujene strojne opreme v potrditev, ki zajemajo vse iz popisa zahtevane tehnične podatke, tovarniške risbe postavitve  in dokazila s potrdili o ustreznosti  v štirih izvodih. Pri tem morajo biti podani tehnični podatki in risbe povsem usklajeni z zahtevanim obsegom in se morajo povsem nanašati na natančno ponujeni tip in velikost ter ne samo na vrsto opreme – enostavne fotokopije iz generalnega kataloga proizvajalcev v namen potrjevanja opreme niso sprejemljive! Nobeno naročilo ponujene opreme ne more biti sprovedeno, dokler ni s strani investitorja pooblaščen(e)ih oseb(e) izvedena preverba ustreznosti in ta tudi pisno potrjena.
Sprotno beleženje vseh sprememb, nastalih med izvedbo z vrisovanjem v PZI načrt ter obveščanje odgovornega projektanta (OP) o njih s pridobitvijo njegovih soglasij nanje in izdelava projekta izvedenih del (PID) v štirih izvodih v zahtevanem obsegu iz 43. člena Pravilnika o projektni in tehnični dokumentaciji (Ur.l. RS, št. 66/04).
* Začetna ter končna dela, prevozni, opravilni, zavarovalni in ostali splošni stroški, zapisniško vodeno vreguliranje in preizkušanje vseh sistemov v predpisanem obsegu iz pravil stroke ter prva predaja sistema upravniku objekta in usposobitev osebja za vzdrževanje in obratovanje ter dokončna skupna potrditev ustreznosti po 10-12 mesecih.</t>
  </si>
  <si>
    <t xml:space="preserve">* Obešalni in pritrdilni materijal za cevovode, izdelan iz različnih sistemskih jeklenih pocinkanih profilov, objemnih trakov izdelanih iz luknjičastega pocinkanega jeklenega traku, vijakov, matic in zidnih vložkov.
* Funkcionalni preizkus delovanja prezračevalnih sistemov, nastavitev količin zraka preko distributivnih elementov in ventilatorjev, ter uradna izvedba meritev pretočnih količin zraka ter šumnosti v prostorih s strani pooblaščenega podjetja z izdajo pozitivnega atesta - zajeto v enotnih cenah.
* Čiščenje rje znotraj in zunaj cevi, temeljna zunanja antikorozijska zaščita cevi ter ostalih kovinskih delov cevovoda.
* Oplesk neizoliranih delov cevnih razvodov s pokrivno barvo po barvni skali SODO.
* Razno profilno železo, vroče pocinkano.
* V ceni enote je obvezno vključiti dobavo in montažo za pravilno funkcioniranje posameznih sistemov in elementov objekta, navedenih v nadaljevanju.
* Nova vodovodna napeljava mora imeti na dovodu ventil, ki omogoča zapiranje vode.
* Izpustni ventili in sifoni za umivalnike ne smejo biti PVC izvedbe,
* Za talne odtoke je obvezna je uporaba takšnih s tesnilno prirobnico, v katero je vgrajena manšeta najmanj 30 × 30 cm in materiala, kompatibilnega z izbranim sistemom tesnjenja pred širjenjem vlage.
Vsi jekleni elementi (četudi ni v načrtu ali popisu del posebej označeno) morajo biti primerno protikorozijsko zaščiteni (vroče cinkanje in barvanje v RAL po izboru odg. proj. arhitekture ali drugo zahtevano zaščito za jeklene konstrukcije) tako, da je zagotovljen garancijski rok in življenjska doba, ki jo zahteva investitor.
</t>
  </si>
  <si>
    <t>Vse vrednosti inštalacijskih del v ponudbi, četudi ni to posebej označeno ali navedeno v popisu del, morajo upoštevati vsa dela namenjena prilagajanju trenutnemu stanju na gradbišču. V skupni vrednosti ponudbe mora biti vključeno tudi morebitno dodatno izsekavanje utorov in prebojev v zidane ali armirano-betonske stene, ponovno demontiranje in montiranje vseh vrst montažnih sten, vsa dodatna dela za zagotavljanje primernih križanj med posameznimi inštalacijskimi vodi, izdelava vseh vrst ojačitev konstrukcij in podobna dela, ki zagotavljajo kakovostno vgradnjo vseh vrst inštalacijskih vodov in niso posebej navedena v popisu del. V ponudbi morajo biti upoštevana vsa drobna strojna in elektro instalacijska dela in transporti. Skupna ponudbena vrednost mora vključevati vse stroške morebitnega sušenja in gretja objekta konstrukcij, tlakov ali estrihov.</t>
  </si>
  <si>
    <t xml:space="preserve">dim (cm) 157+170/180 </t>
  </si>
  <si>
    <t>Dobava in položitev talne keramike v notranjih prostorih in atriju - dimenzije 60/60 cm, debeline 8,00 mm polaganje na stik, min. drsnost R10 A+B, tipa ACS YACHT Grey ali ekvivalentno. Polaganje v cement - akrilatno lepilo deb. 0,50 cm, z nizkostensko keramično zaključno obrobo (zaokrožnica), višine 4,00 cm, s fugiranjem. Barvo, tip in način polaganja po izboru arhitekta!</t>
  </si>
  <si>
    <t>Dobava in položitev talne keramike v atriju - dimenzije 15/90 cm, debeline 9,00 mm polaganje na stik, min. drsnost R10 B, tipa AC ENTICE COPPER OAK ELEGANT 20x120 ali ekvivalentno. Polaganje v cement - akrilatno lepilo deb. 0,50 cm, z nizkostensko keramično zaključno obrobo (zaokrožnica), višine 4,00 cm, s fugiranjem. Barvo, tip in način polaganja po izboru arhitekta!</t>
  </si>
  <si>
    <t>Dobava in položitev stenske keramike v notranjih mokrih prostorih - dimenzije 60/60 cm, debeline 8,00 mm polaganje na stik,  tipa ACS YACHT Grey ali ekvivalentno. Polaganje v cement - akrilatno lepilo deb. 0,50 cm, polaganje do višine spuščenea stropa, s fugiranjem. Barvo, tip in način polaganja po izboru arhitekta!</t>
  </si>
  <si>
    <t>Dobava in položitev talne keramike na nastopnih površinah notranjega stopnišča v avli,debeline 8,00 mm polaganje na stik, min. drsnost R10 A+B, tipa ACS YACHT Grey ali ekvivalentno. Polaganje v cement - akrilatno lepilo deb. 0,50 cm, na predhodno izvedeno izravnalno maso, debeline do 0,50 cm. Barvo, tip in način polaganja po izboru arhitekta! V postavki zajeti dobavo in vgradnjo gumiranih (neabrazivnih) samolepilnih protizdrsnih trakov primernih za mokro čiščenje. Trakovi širine 25 mm se lepijo po celotni dolžini nastopne ploskve stopnice v dveh vrstah, s presledkom 25 mm., skupne dolžine cca. 150 m1. Prozorni protizdrsni trak kot npr. Trakiza ali ekvivalentno.</t>
  </si>
  <si>
    <t>Dobava in položitev talne keramike na nastopnih in čelnih površinah zunanjega AB stopnišča, debeline 20,00 mm polaganje na stik, min. drsnost R11 A+B, tipa ACS YACHT Grey ali ekvivalentno. Polaganje v cement - akrilatno lepilo deb. 0,50 cm, na predhodno izvedeno izravnalno maso, debeline do 0,50 cm. Barvo, tip in način polaganja po izboru arhitekta! V postavki zajeti dobavo in vgradnjo gumiranih (neabrazivnih) samolepilnih protizdrsnih trakov primernih za zunanjo uporabo. Trakovi širine 25 mm se lepijo po celotni dolžini nastopne ploskve stopnice v dveh vrstah, s presledkom 25 mm., skupne dolžine cca. 150 m1. Vključno z nizkostensko obrobo stopniščih ram, skladno s projektno dokumentacijo</t>
  </si>
  <si>
    <t>Dobava in položitev talne keramike kot zaključek atičnega zidca ravne strehe ob zunanjem AB stopnišču,debeline 20,00 mm polaganje na stik, min. drsnost R11 A+B, tipa ACS YACHT Grey ali ekvivalentno. Polaganje v cement - akrilatno lepilo deb. 0,50 cm, na predhodno izvedeno izravnalno maso, debeline do 0,50 cm. Barvo, tip in način polaganja po izboru arhitekta! Vključno z vsemi pomožnimi deli ter vgradnim in zaključnim materialom</t>
  </si>
  <si>
    <t>Dobava in položitev talne keramike pred vhodom na severni strani objekta, na stiku z zunanjim stopniščem, debeline 20,00 mm polaganje na stik, min. drsnost R11 A+B, tipa ACS YACHT Grey ali ekvivalentno. Polaganje v cement - akrilatno lepilo deb. 0,50 cm, na predhodno izvedeno izravnalno maso, debeline do 0,50 cm. Barvo, tip in način polaganja po izboru arhitekta! Vključno z vsemi pomožnimi deli ter vgradnim in zaključnim materialom</t>
  </si>
  <si>
    <t>Cene po e.m. morajo vsebovati:
• vse iz splošnih določil za vse vrste del,
• dodatke za oteževalne okoliščine, razen kadar je v opisu postavke drugače navedeno.
• v ceni enote je obvezno vključiti dobavo in montažo za pravilno funkcioniranje posameznih sistemov in elementov objekta, navedenih v tem popisu del.
• v ceni enote je obvezno zajeti izdelavo vseh potrebnih detajlov in dopolnilnih del, ki so potrebna za dokončanje posameznih del, tudi če potrebni detajli in zaključki niso podrobno navedeni in opisani v popisu del in so ta dopolnila nujna za pravilno funkcioniranje posameznih sistemov in elementov SI objekta.</t>
  </si>
  <si>
    <r>
      <t xml:space="preserve">Priprava dokumentacije o dobavljeni opremi, priprava vlog ob izvedbi pri upravljalcu vodovodnega omrežja, usklajevanje z upravljalcem, potrjevanje dobavljene opreme pri upravljalcu. </t>
    </r>
    <r>
      <rPr>
        <b/>
        <sz val="10"/>
        <rFont val="Arial Narrow"/>
        <family val="2"/>
      </rPr>
      <t>Zajeto v splošnih določilih in se v tej postavki ne obračuna!</t>
    </r>
  </si>
  <si>
    <r>
      <t>Obveščanje javnosti o moteni oskrbi vode na obravnavanem območju.</t>
    </r>
    <r>
      <rPr>
        <b/>
        <sz val="10"/>
        <rFont val="Arial Narrow"/>
        <family val="2"/>
      </rPr>
      <t xml:space="preserve"> Zajeto v splošnih določilih in se v tej postavki ne obračuna!</t>
    </r>
  </si>
  <si>
    <r>
      <t xml:space="preserve">Zapiranje odsekov javnega vodovodnega omrežja ter spuščanje vode iz sistema. </t>
    </r>
    <r>
      <rPr>
        <b/>
        <sz val="10"/>
        <rFont val="Arial Narrow"/>
        <family val="2"/>
      </rPr>
      <t>Zajeto v splošnih določilih in se v tej postavki ne obračuna!</t>
    </r>
  </si>
  <si>
    <r>
      <t xml:space="preserve">Geodetsko zakoličenje obstoječega vodovodnega omrežja ter ostale infrastrukture na območju posegov za izvedbo del ter zakoličenje in niveliranje nove trase novega vodovoda. </t>
    </r>
    <r>
      <rPr>
        <b/>
        <sz val="10"/>
        <rFont val="Arial Narrow"/>
        <family val="2"/>
      </rPr>
      <t>Zajeto v splošnih določilih in se v tej postavki ne obračuna!</t>
    </r>
  </si>
  <si>
    <r>
      <t xml:space="preserve">Izdelava, postavitev in demontaža gradbenih profilov. </t>
    </r>
    <r>
      <rPr>
        <b/>
        <sz val="10"/>
        <rFont val="Arial Narrow"/>
        <family val="2"/>
      </rPr>
      <t>Zajeto v splošnih določilih in se v tej postavki ne obračuna!</t>
    </r>
  </si>
  <si>
    <t xml:space="preserve">Vsi elementi inštalacije morajo biti izdelani strokovno in kvalitetno po detajlih in iz materiala kot je navedeno v opisu.
Ves vgrajeni material mora po kvaliteti ustrezati veljavnim tehničnim predpisom in normam.
Vsa vgrajena oprema in instalacije na objektu je do prevzema s strani investitorja (pooblaščene osebe) v lasti izvajalca.
"Izvajalec je dolžan imeti znanja, ki so predpisano zahtevana v  Gradbenem zakonu  (GZ)  in 
Zakon o arhitekturni in inženirski dejavnosti (ZAID)"
Pred pričetkom del mora izvajalec del pripraviti in predati tehnične predloge ponujene strojne opreme v potrditev, ki zajemajo vse iz popisa zahtevane tehnične podatke, tovarniške risbe postavitve in dokazila s potrdili o ustreznosti. 
Pri tem morajo biti podani tehnični podatki in risbe povsem usklajeni z zahtevanim obsegom in se morajo povsem nanašati na natančno ponujeni tip in velikost ter ne samo na vrsto opreme (enostavne fotokopije iz generalnega kataloga proizvajalcev v namen potjevanja opreme niso sprejemljive). 
Nobeno naročilo ponujene opreme ne more biti sprovedeno, dokler ni s strani investitorja pooblaščen(e)ih oseb(e) izvedena preverba ustreznosti in ta tudi pisno potrjena. 
Dobava in postavitev opreme in sistemov se izvede po priloženi dokumentaciji, načrtih in tekstualnem delu, ki se dopolnijo s podrobnejšimi risbami posameznih izbranih dobaviteljev opreme. 
lzvajalec mora predvidena dela izvesti v zahtevani kvaliteti in lahko vgrajuje samo materiale in opremo, ki ima ustrezne ateste in certifikate (potrdila o skladnosti) ter je potrjena tudi s strani predstavnika investitorja. 
</t>
  </si>
  <si>
    <t>Prav tako se mora držati navodil proizvajalca opreme za postavitev te oprerne in sicer tako, da se po izvedbi zagonov pridobi dogovorjena garancija. 
Vgrajena oprema in material mora biti do dobave neuporabljena, nova in opremljena z zahtevano dokazno dokumentacijo.
Izvajalec je dolžan izvesti preizkusni pogon posameznih sistemov po opravljeni izvedbi, tlačnemu preizkusu, dezinfekciji sitemov in pisnem obvestilu investitorju, da je sistem pripravljen za preizkusni pogon. 
Preizkusni pogon se izvrši v sodelovanju z predstavniki tehničnih služb, poblaščenim serviserjem vgrajenih naprav, izvajalcem električnih napeljav, CNS in investitorjem po načinu, ki ga določa izvajalska pogodba (standard) oziroma jo predstavi investitor. 
V času preskusnega pogona mora sistem obratovati s predvidenimi zahtevami glede pretoka in tlaka v inštalaciji.
Sodelovanje vseh izvajalcev na validaciji funkcionalnem testiranju s sistemskimi integratorji.
Podroben tehnični opis opreme in elementov z jasno navedenimi robnimi pogoji je podan v nadaljevanju. Negativna odstopanja od razpisanih tehničnih zmogljivosti, učinkovitosti in kakovosti strojne opreme, materiala in del niso sprejemljiva, saj se razpisane obravnavajo kot najmanjše potrebne.  
Vsi tipi izdelkov - trgovska imena in proizvajalci, ki so morebiti navedeni v popisu del in materiala so omenjeni izključno zaradi natančnega definiranja tehničnih karakteristik, standardov in predpisov po katerih so izdelani, certifikatov ter atestov, ki jih imajo z namenom natančneje opredeliti tehnične zahteve in postopke izdelave za podobne izdelke, ki jih nudi izvajalec del. Možno je ponuditi kvalitetno enakovredne ali boljše izdelke različnih proizvajalcev od navedenih. Posebno pozornost posvetiti gabaritom alternativno ponujene opreme.</t>
  </si>
  <si>
    <t xml:space="preserve">Pri ponudbi enakovredne ali boljše opreme mora ponudnik preveriti tudi vpliv in medsebojne povezave z ostalimi instalacijami. Morebitne spremembe, ki nastajajo iz tega naslova (gradbeni posegi, elektro instalacije, sprememba projektne dokumentacije, detajli, ...)  finančno ne bremenijo investitorja in jih mora ponudnik pokriti v svojem strošku.
V primeru sprememb ali zamenjav, ki so nastale v toku gradnje in pomenijo odstopanje od projekta za izvedbo ali v primeru ugotovljenih pomanjkljivosti in neskladja s projektom za izvedbo morata izvajalec in strokovni nadzor postopati v skladu z GZ
Popis je veljaven le v kombinaciji z vsemi grafičnimi prilogami, risbami, načrti, tehničnim poročilom, sestavami konstrukcij, geomehanskim oziroma geološkim poročilom in ostalimi sestavinami PZI projekta. Natančnejši opisi, način in kvaliteta izdelave, barve, velikost elementov, načini pritrjevanja, načini stikovanja z ostalimi elementi objekta, morebitna požarna varnost konstrukcij ali gradbenih elementov in podobno so razvidni iz prej naštetih sestavin PZI projekta. Ponudba mora vsebovati ves pritrdilni, vezni, spojni, tesnilni material in ustrezne podkostrukcije, dobavo in vgradnjo zaključnih profilov, pločevin in kotnikov, izdelavo vseh potrebnih podkonstrukcij, dodatnega izsekavanja AB in zidanih sten, ponovnega odpiranja montažnih sten in podobna dela potrebna za vgradnjo posameznega elementa objekta, izvedbo vseh drobnih gradbenih, obrtniških in instalacijskih del ter ostalega če tudi to ni neposredno navedeno popisu del, a je kljub temu razvidno iz grafičnih prilog in ostalih prej naštetih sestavnih delov PZI projekta. Nujna je tudi kombinacija popisa s požarnim elaboratom, ki opredeljuje požarno varnost posameznih konstrukcij in gradbenih elementov objekta. Obvezno je upoštevati vse zahteve iz študije požarne varnosti. Ponudba, ki se sklicuje zgolj na tekstualni del popisa ni veljavna oziroma je nepopolna in nepravilna. </t>
  </si>
  <si>
    <t>Z oddajo ponudbe vsak ponudnik izjavlja, da je skrbno preučil vse prej omenjene sestavne dele PZI projekta in da je v skupno vrednost vključil vsa dodatna, nepredvidena in presežna dela ter material, ki zagotavljajo popolno, zaključeno in celostno izvedbo objekta, ki ga obravnava projekt  kot tudi vsa dela, ki niso neposredno opisana ali našteta v tekstualnem delu popisa, a so kljub temu razvidna iz grafičnih prilog in ostalih prej naštetih sestavnih delov PZI projekta. Za vse nejasnosti mora ponudnik v razpisnem roku, ki je namenjen postavljanju vprašanj, pisno kontaktirati investitorja. Kontaktiranje ali postavljanje vprašanj neposredno odgovornemu vodji projekta, projektantskim organizacijam, ki so sodelovale pri izdelavi projekta ali posameznim odgovornim projektantom ni dovoljeno.
Vsi jekleni elementi (četudi ni v načrtu ali popisu del posebej označeno) morajo biti primerno protikorozijsko zaščiteni (vroče cinkanje in barvanje v RAL po izboru odg. proj. arhitekture ali drugo zahtevano zaščito za jeklene konstrukcije) tako, da je zagotovljen garancijski rok in življenjska doba, ki jo zahteva investitor.</t>
  </si>
  <si>
    <r>
      <t xml:space="preserve">Priprava dokumentacije o dobavljeni opremi, priprava vlog ob izvedbi pri upravljalcu toplovodnega omrežja, usklajevanje z upravljalcem, potrjevanje dobavljene opreme pri upravljalcu. </t>
    </r>
    <r>
      <rPr>
        <b/>
        <sz val="10"/>
        <rFont val="Arial Narrow"/>
        <family val="2"/>
      </rPr>
      <t>Zajeto v splošnih določilih in se v tej postavki ne obračuna!</t>
    </r>
  </si>
  <si>
    <r>
      <t xml:space="preserve">Obveščanje javnosti o moteni oskrbi toplotne energije na obravnavanem območju. </t>
    </r>
    <r>
      <rPr>
        <b/>
        <sz val="10"/>
        <rFont val="Arial Narrow"/>
        <family val="2"/>
      </rPr>
      <t>Zajeto v splošnih določilih in se v tej postavki ne obračuna!</t>
    </r>
  </si>
  <si>
    <r>
      <t xml:space="preserve">Zapiranje odsekov javnega toplovodnega omrežja ter spuščanje ogrevne vode iz sistema. </t>
    </r>
    <r>
      <rPr>
        <b/>
        <sz val="10"/>
        <rFont val="Arial Narrow"/>
        <family val="2"/>
      </rPr>
      <t>Zajeto v splošnih določilih in se v tej postavki ne obračuna!</t>
    </r>
  </si>
  <si>
    <r>
      <t xml:space="preserve">Izdelava stenskih prebojev in utorov s suhim ali mokrim vrtanjem/rušenjem v opeko, penjen beton, AB konstrukcijo, mavčne stene,.. Z zaščito pred škropljenjem vode ali prašenja, odvozom ruševin na trajno deponijo, čiščenje po končanih delih. </t>
    </r>
    <r>
      <rPr>
        <b/>
        <sz val="10"/>
        <rFont val="Arial Narrow"/>
        <family val="2"/>
      </rPr>
      <t>Za preboje, kateri niso zajeti v splošnih določilihin niso poznani pred izvajanjem del!</t>
    </r>
  </si>
  <si>
    <r>
      <t xml:space="preserve">Izdelava stenskih prebojev in utorov s suhim ali mokrim vrtanjem/rušenjem v opeko, penjen beton, AB konstrukcijo, mavčne stene,.. Z zaščito pred škropljenjem vode ali prašenja, odvozom ruševin na trajno deponijo, čiščenje po končanih delih. </t>
    </r>
    <r>
      <rPr>
        <b/>
        <sz val="10"/>
        <rFont val="Arial Narrow"/>
        <family val="2"/>
      </rPr>
      <t>Za preboje, kateri niso zajeti v splošnih določilih in niso poznani pred izvajanjem del!</t>
    </r>
  </si>
  <si>
    <t>Izvedba požarnega tesnenja skladno s požarno študijo, pooblaščenega izvajalca ter pregled vseh stenskih, talnih ter stropnih prebojev s strani pooblaščenega preglednika. Upoštevati prehode različnih presekov od 30x15 cm do 75x30 cm</t>
  </si>
  <si>
    <t>Dobava, dvig na streho, montaža in zagon prezračevalne naprave za prezračevanje prostorov KI klet s postavitvijo na pripravljeno jekleno konstrukcijo preko protivibracijskih gumijastih plošč, dobavljenih v sklopu prezračevalne naprave. Ustreza kot npr.: KOMFOVENT VERSO-R-90-L/AZ-H-EC/IE4/10/6.8-F7-M5-HW/2R/2.2-CW/4R/2.6-
-R1-C5-O/Sa</t>
  </si>
  <si>
    <t>V Ceni posamezne postavke je vključena dobava in montaža, vključno z vsemi potrebnimi predvidenimi in nepredvidenimi deli (montaža, vgradnja, polaganje…).</t>
  </si>
  <si>
    <t xml:space="preserve">Preboj na streho, kpl z ureditvijo prehodne cevi na streho - izhod kablov se tesni pod in na strehi. - izhod kablov se izvede 0,5 m nad končnim nivojem strehe na lokaciji naprav - </t>
  </si>
  <si>
    <t>OPOMBA: Tesnjenje prehodov se izvede skladno z navodili v projektni dokumentaciji, ter NPV! Detajl izvedbe tesnjenja pred izvedbo izvajalec uskladi s projektantom požarne varnosti! Izvajalec pred pregledom pooblaščenega preglednika vse prehode tudi označi skladno s NPV ter o izvedbi poda elaborat izvedbe za preglednika!</t>
  </si>
  <si>
    <t>Izvedba požarnega tesnenja skladno s požarno študijo ter pregled vseh stenskih, talnih ter stropnih prebojev - Dobava in montaža požarnega premaza in kamene volne kot zapore prehoda kablov in drugih inštalacij skozi požarne sektorje, ki so lahko masivni zidovi, kakor tudi lahke predelne stene, minimalne debeline 10 cm. Če je ta debelina manjša je potrebno izdelati okvir iz  plošč , širine najmanj 10 cm.</t>
  </si>
  <si>
    <t>Kable in kabelske police je potrebno premazati 10 cm pred in 10 cm po preboju v debelini najmanj 1 mm. Prav tako je potrebno premazati kameno volno in zid v debelini najmanj 1 mm suhega sloja najmanj 10 cm več kot je velikost odprtine. Za prehode negorljivih cevi izolacija iz kamene volne debeline 40 mm. Za celotno konstrukcijo je potrebno predložiti ustrezna dokazila o požarnih odpornostih vključno s potrebno protipožarno maso. Upoštevati prehode različnih presekov:</t>
  </si>
  <si>
    <t>zajeto v cenah po enoti mere</t>
  </si>
  <si>
    <r>
      <t xml:space="preserve">Izvedba nepredvidenih prebojev - različnih dimenzij - Izdelava stenskih prebojev in utorov s suhim ali mokrim vrtanjem/rušenjem v opeko, penjen beton, AB konstrukcijo, mavčne stene,.. Z zaščito pred škropljenjem vode ali prašenja, odvozom ruševin na trajno deponijo, čiščenje po končanih delih. </t>
    </r>
    <r>
      <rPr>
        <b/>
        <sz val="11"/>
        <rFont val="Arial"/>
        <family val="2"/>
        <charset val="238"/>
      </rPr>
      <t>Za preboje, kateri niso zajeti v splošnih določilih in niso poznani pred izvajanjem del!</t>
    </r>
  </si>
  <si>
    <r>
      <t xml:space="preserve">Sprotno čiščenje objekta - odpraviti vso umazanijo z objekta in popraviti vse morebitne poškodbe,  ki so posledica izvajanja del na električnih inštalacijah. </t>
    </r>
    <r>
      <rPr>
        <b/>
        <sz val="11"/>
        <rFont val="Arial"/>
        <family val="2"/>
        <charset val="238"/>
      </rPr>
      <t>Zajeto v splošnih določilih  in se v tej postavki ne obračuna!</t>
    </r>
  </si>
  <si>
    <r>
      <t xml:space="preserve">Izvedba meritev ozemljitev kovinskih mas ter  zunanje in notranje zaščite pred udarom strele - kontrola med izvedbo ter po izvedbi. </t>
    </r>
    <r>
      <rPr>
        <b/>
        <sz val="11"/>
        <rFont val="Arial"/>
        <family val="2"/>
        <charset val="238"/>
      </rPr>
      <t>Zajeto v splošnih določilih  in se v tej postavki ne obračuna!</t>
    </r>
  </si>
  <si>
    <r>
      <t xml:space="preserve">Izvedba meritve splošnih električnih inštalacij. </t>
    </r>
    <r>
      <rPr>
        <b/>
        <sz val="11"/>
        <rFont val="Arial"/>
        <family val="2"/>
        <charset val="238"/>
      </rPr>
      <t>Zajeto v splošnih določilih  in se v tej postavki ne obračuna!</t>
    </r>
  </si>
  <si>
    <r>
      <t xml:space="preserve">Izvedba meritev inštalacije univerzalnega ožičenja.
</t>
    </r>
    <r>
      <rPr>
        <b/>
        <sz val="11"/>
        <rFont val="Arial"/>
        <family val="2"/>
        <charset val="238"/>
      </rPr>
      <t>Zajeto v splošnih določilih  in se v tej postavki ne obračuna!</t>
    </r>
  </si>
  <si>
    <r>
      <t xml:space="preserve">Pregled aktivnega javljanja požara po rekonstrukcije s strani pooblaščenega preglednika. </t>
    </r>
    <r>
      <rPr>
        <b/>
        <sz val="11"/>
        <rFont val="Arial"/>
        <family val="2"/>
        <charset val="238"/>
      </rPr>
      <t>Zajeto v splošnih določilih  in se v tej postavki ne obračuna!</t>
    </r>
  </si>
  <si>
    <r>
      <t xml:space="preserve">Izdelava in predaja projektantu - celotnih tlorisov in shem z vrisanimi in opisanimi spremembami med DGD in PZI ter dejanskim stanjem. </t>
    </r>
    <r>
      <rPr>
        <b/>
        <sz val="11"/>
        <rFont val="Arial"/>
        <family val="2"/>
        <charset val="238"/>
      </rPr>
      <t>Zajeto v splošnih določilih  in se v tej postavki ne obračuna!</t>
    </r>
  </si>
  <si>
    <r>
      <t xml:space="preserve">Zakoličba trase projektirane kanalizacije z višinsko navezavo in zavarovanjem zakoličbe. </t>
    </r>
    <r>
      <rPr>
        <b/>
        <sz val="11"/>
        <rFont val="Arial"/>
        <family val="2"/>
        <charset val="238"/>
      </rPr>
      <t>Zajeto v splošnih določilih  in se v tej postavki ne obračuna!</t>
    </r>
  </si>
  <si>
    <r>
      <t xml:space="preserve">Trasna in višinska obeležba obstoječih komunalnih in drugih vodov s strani upravljalcev vodov ter izvedba samih križanj z  zaščito vodov skladno s soglasji in pod nadzorom upravljavca vodov vključno z obnovo opozorilnih trakov. Katastrski posnetek v skladu z zbirnim katastrom podzemnih komun. vodov in vnos v GIS upravljavca KA. </t>
    </r>
    <r>
      <rPr>
        <b/>
        <sz val="11"/>
        <rFont val="Arial"/>
        <family val="2"/>
        <charset val="238"/>
      </rPr>
      <t>Zajeto v splošnih določilih  in se v tej postavki ne obračuna!</t>
    </r>
  </si>
  <si>
    <r>
      <t xml:space="preserve">Uskladitev in koodinacija z lokalnim SODO pogodbenim izvajalcem - Elektro Celje d.d. - nadzorništvo Velenje - usklajevanje del TP in Techub. </t>
    </r>
    <r>
      <rPr>
        <b/>
        <sz val="11"/>
        <rFont val="Arial"/>
        <family val="2"/>
        <charset val="238"/>
      </rPr>
      <t>Zajeto v splošnih določilih  in se v tej postavki ne obračuna!</t>
    </r>
  </si>
  <si>
    <r>
      <t xml:space="preserve">Začasne prevezave in zaščite obstoječih vodov GJI. </t>
    </r>
    <r>
      <rPr>
        <b/>
        <sz val="11"/>
        <rFont val="Arial"/>
        <family val="2"/>
        <charset val="238"/>
      </rPr>
      <t>Zajeto v splošnih določilih  in se v tej postavki ne obračuna!</t>
    </r>
  </si>
  <si>
    <r>
      <t xml:space="preserve">Snemanje trase kablovoda in 
izdelava geodetskega načrta
- uradno snemanje trase. </t>
    </r>
    <r>
      <rPr>
        <b/>
        <sz val="11"/>
        <rFont val="Arial"/>
        <family val="2"/>
        <charset val="238"/>
      </rPr>
      <t>Zajeto v splošnih določilih  in se v tej postavki ne obračuna!</t>
    </r>
  </si>
  <si>
    <r>
      <t xml:space="preserve">Napetostni preizkus položenih SN kablov z izdelavo merilnega protokola. </t>
    </r>
    <r>
      <rPr>
        <b/>
        <sz val="11"/>
        <rFont val="Arial"/>
        <family val="2"/>
        <charset val="238"/>
      </rPr>
      <t>Zajeto v splošnih določilih  in se v tej postavki ne obračuna!</t>
    </r>
  </si>
  <si>
    <r>
      <t xml:space="preserve">Uskladitev in koodinacija z lokalnim upravljalvcem komunikacijskega omrežja Telemach d.o.o. </t>
    </r>
    <r>
      <rPr>
        <b/>
        <sz val="11"/>
        <rFont val="Arial"/>
        <family val="2"/>
        <charset val="238"/>
      </rPr>
      <t>Zajeto v splošnih določilih  in se v tej postavki ne obračuna!</t>
    </r>
  </si>
  <si>
    <r>
      <t xml:space="preserve">Meritve optične povezave
z izdelavo merilnega protokola. </t>
    </r>
    <r>
      <rPr>
        <b/>
        <sz val="11"/>
        <rFont val="Arial"/>
        <family val="2"/>
        <charset val="238"/>
      </rPr>
      <t>Zajeto v splošnih določilih  in se v tej postavki ne obračuna!</t>
    </r>
  </si>
  <si>
    <r>
      <t xml:space="preserve">Drobni in spojni material - upoštevati vse potrebno, zbiralnice, vodnike, sponke, izolatorje in izolacijski material, zaščitni pokrovi, kabelski čevlji, votilce … </t>
    </r>
    <r>
      <rPr>
        <b/>
        <sz val="11"/>
        <rFont val="Arial"/>
        <family val="2"/>
        <charset val="238"/>
      </rPr>
      <t>Zajeto v splošnih določilih  in se v tej postavki ne obračuna</t>
    </r>
  </si>
  <si>
    <r>
      <t xml:space="preserve">Dobava in montaža - drobni in spojni material (ranžirni kanali, sponke, vijaki, voltice, končniki, izolacijski materiali, uvodnice …) </t>
    </r>
    <r>
      <rPr>
        <b/>
        <sz val="11"/>
        <color theme="1"/>
        <rFont val="Arial"/>
        <family val="2"/>
        <charset val="238"/>
      </rPr>
      <t>Zajeto v splošnih določilih  in se v tej postavki ne obračuna</t>
    </r>
  </si>
  <si>
    <r>
      <t xml:space="preserve">Zagon in nastavitev delovanja FVE in zaščit. </t>
    </r>
    <r>
      <rPr>
        <b/>
        <sz val="11"/>
        <rFont val="Arial"/>
        <family val="2"/>
        <charset val="238"/>
      </rPr>
      <t>Zajeto v splošnih določilih  in se v tej postavki ne obračuna!</t>
    </r>
  </si>
  <si>
    <r>
      <t xml:space="preserve">Prisotnost pri priklopu na mrežo - sodelovanje in usklajevanje z ELES lokalnim pogodbenim izvajalecm Elektro Celje d.d. - nadzorništvo Velenje. </t>
    </r>
    <r>
      <rPr>
        <b/>
        <sz val="11"/>
        <rFont val="Arial"/>
        <family val="2"/>
        <charset val="238"/>
      </rPr>
      <t>Zajeto v splošnih določilih  in se v tej postavki ne obračuna!</t>
    </r>
  </si>
  <si>
    <r>
      <t xml:space="preserve">Izvedba meritve električnih inštalacij FVE. </t>
    </r>
    <r>
      <rPr>
        <b/>
        <sz val="11"/>
        <rFont val="Arial"/>
        <family val="2"/>
        <charset val="238"/>
      </rPr>
      <t>Zajeto v splošnih določilih  in se v tej postavki ne obračuna!</t>
    </r>
  </si>
  <si>
    <r>
      <t xml:space="preserve">Posnetek izvedenega stanja z detajli ter predaja projektantu faze PID. </t>
    </r>
    <r>
      <rPr>
        <b/>
        <sz val="11"/>
        <rFont val="Arial"/>
        <family val="2"/>
        <charset val="238"/>
      </rPr>
      <t>Zajeto v splošnih določilih  in se v tej postavki ne obračuna!</t>
    </r>
  </si>
  <si>
    <r>
      <t xml:space="preserve">Električne meritve novih kablov NN priključka. </t>
    </r>
    <r>
      <rPr>
        <b/>
        <sz val="11"/>
        <rFont val="Arial"/>
        <family val="2"/>
        <charset val="238"/>
      </rPr>
      <t>Zajeto v splošnih določilih  in se v tej postavki ne obračuna!</t>
    </r>
  </si>
  <si>
    <r>
      <t xml:space="preserve">Drobni spojni in vezni material (vijaki, izolacijski materiali in okrovi, izolacijske bužirke ...). </t>
    </r>
    <r>
      <rPr>
        <b/>
        <sz val="11"/>
        <rFont val="Arial"/>
        <family val="2"/>
        <charset val="238"/>
      </rPr>
      <t>Zajeto v splošnih določilih  in se v tej postavki ne obračuna!</t>
    </r>
  </si>
  <si>
    <r>
      <t xml:space="preserve">Delo (montaža, vezava, zaključevanje optičnih in kablov univerzalnega ožičenja, ureditev in označevanje omare). </t>
    </r>
    <r>
      <rPr>
        <b/>
        <sz val="11"/>
        <rFont val="Arial"/>
        <family val="2"/>
        <charset val="238"/>
      </rPr>
      <t>Zajeto v splošnih določilih  in se v tej postavki ne obračuna!</t>
    </r>
  </si>
  <si>
    <r>
      <t xml:space="preserve">Meritve optičnega omrežja, kpl z merilnim elaboratom. </t>
    </r>
    <r>
      <rPr>
        <b/>
        <sz val="11"/>
        <rFont val="Arial"/>
        <family val="2"/>
        <charset val="238"/>
      </rPr>
      <t>Zajeto v splošnih določilih  in se v tej postavki ne obračuna!</t>
    </r>
  </si>
  <si>
    <r>
      <t xml:space="preserve">Meritve univerzačnega omrežja, kpl z merilnim elaboratom. </t>
    </r>
    <r>
      <rPr>
        <b/>
        <sz val="11"/>
        <rFont val="Arial"/>
        <family val="2"/>
        <charset val="238"/>
      </rPr>
      <t>Zajeto v splošnih določilih  in se v tej postavki ne obračuna!</t>
    </r>
  </si>
  <si>
    <r>
      <t xml:space="preserve">Drobni montažni material (vijaki, zaščite, votlice, končniki, izolacijske bužirke …). </t>
    </r>
    <r>
      <rPr>
        <b/>
        <sz val="11"/>
        <rFont val="Arial"/>
        <family val="2"/>
        <charset val="238"/>
      </rPr>
      <t>Zajeto v splošnih določilih  in se v tej postavki ne obračuna!</t>
    </r>
  </si>
  <si>
    <r>
      <t xml:space="preserve">Delo
Zagon sistema in poizkusno delovanje. </t>
    </r>
    <r>
      <rPr>
        <b/>
        <sz val="11"/>
        <rFont val="Arial"/>
        <family val="2"/>
        <charset val="238"/>
      </rPr>
      <t>Zajeto v splošnih določilih  in se v tej postavki ne obračuna!</t>
    </r>
  </si>
  <si>
    <r>
      <t xml:space="preserve">Delo
Poučitev uporabnika in primopredaja. </t>
    </r>
    <r>
      <rPr>
        <b/>
        <sz val="11"/>
        <rFont val="Arial"/>
        <family val="2"/>
        <charset val="238"/>
      </rPr>
      <t>Zajeto v splošnih določilih  in se v tej postavki ne obračuna!</t>
    </r>
  </si>
  <si>
    <r>
      <t xml:space="preserve">Delo
Sodelovanje tehnika na pregledu s strani pooblaščene osebe (Ekosystem, IVD,...). </t>
    </r>
    <r>
      <rPr>
        <b/>
        <sz val="11"/>
        <rFont val="Arial"/>
        <family val="2"/>
        <charset val="238"/>
      </rPr>
      <t>Zajeto v splošnih določilih  in se v tej postavki ne obračuna!</t>
    </r>
  </si>
  <si>
    <r>
      <t xml:space="preserve">Delo
Programiranje sistema. </t>
    </r>
    <r>
      <rPr>
        <b/>
        <sz val="11"/>
        <rFont val="Arial"/>
        <family val="2"/>
        <charset val="238"/>
      </rPr>
      <t>Zajeto v splošnih določilih  in se v tej postavki ne obračuna!</t>
    </r>
  </si>
  <si>
    <r>
      <t xml:space="preserve">Priklop in preizkus senzorjev/modulov aktivne zaščite. </t>
    </r>
    <r>
      <rPr>
        <b/>
        <sz val="11"/>
        <rFont val="Arial"/>
        <family val="2"/>
        <charset val="238"/>
      </rPr>
      <t>Zajeto v splošnih določilih  in se v tej postavki ne obračuna!</t>
    </r>
  </si>
  <si>
    <r>
      <t xml:space="preserve">Parametriranje aktivne detekcije plina ter priklop breznapetostnih alarmnih stanj na AJP in CNS. </t>
    </r>
    <r>
      <rPr>
        <b/>
        <sz val="11"/>
        <rFont val="Arial"/>
        <family val="2"/>
        <charset val="238"/>
      </rPr>
      <t>Zajeto v splošnih določilih  in se v tej postavki ne obračuna!</t>
    </r>
  </si>
  <si>
    <r>
      <t xml:space="preserve">Drobni material. </t>
    </r>
    <r>
      <rPr>
        <b/>
        <sz val="11"/>
        <rFont val="Arial"/>
        <family val="2"/>
        <charset val="238"/>
      </rPr>
      <t>Zajeto v splošnih določilih  in se v tej postavki ne obračuna!</t>
    </r>
  </si>
  <si>
    <r>
      <t xml:space="preserve">Delo
Programiranje sistema in vzpostavljnaje povezav. </t>
    </r>
    <r>
      <rPr>
        <b/>
        <sz val="11"/>
        <rFont val="Arial"/>
        <family val="2"/>
        <charset val="238"/>
      </rPr>
      <t>Zajeto v splošnih določilih  in se v tej postavki ne obračuna!</t>
    </r>
  </si>
  <si>
    <r>
      <t xml:space="preserve">Delo
Poučitev uporabnika in primopredaja ter pregled sistema s strani pogodbene varnostne službe. </t>
    </r>
    <r>
      <rPr>
        <b/>
        <sz val="11"/>
        <rFont val="Arial"/>
        <family val="2"/>
        <charset val="238"/>
      </rPr>
      <t>Zajeto v splošnih določilih  in se v tej postavki ne obračuna!</t>
    </r>
  </si>
  <si>
    <r>
      <t xml:space="preserve">Drobni, spojni, montažni material ter prirpadajoči inšatalacijski material (ognjevarna doza EI60, vijaki, povezovalni vodniki …). </t>
    </r>
    <r>
      <rPr>
        <b/>
        <sz val="11"/>
        <rFont val="Arial"/>
        <family val="2"/>
        <charset val="238"/>
      </rPr>
      <t>Zajeto v splošnih določilih  in se v tej postavki ne obračuna!</t>
    </r>
  </si>
  <si>
    <r>
      <t xml:space="preserve">Montaža in testiranje. </t>
    </r>
    <r>
      <rPr>
        <b/>
        <sz val="11"/>
        <rFont val="Arial"/>
        <family val="2"/>
        <charset val="238"/>
      </rPr>
      <t>Zajeto v splošnih določilih  in se v tej postavki ne obračuna!</t>
    </r>
  </si>
  <si>
    <r>
      <t xml:space="preserve">Drobni pritrdilni, spojni in vezni material (zbiralnice L, N, PE, sponke vrstne/vijačne - z vsemi potrebnimi montažnimi in zaščitnim elementi, vijaki/matice/podložke, votlice, vodniki, votlice, kabelski čevlji, ranžirni kanali, prekritja in zaščitni okrovi, uvodnice ..., oz. vse potrebno za izdelavo razdelilnika). </t>
    </r>
    <r>
      <rPr>
        <b/>
        <sz val="11"/>
        <rFont val="Arial"/>
        <family val="2"/>
        <charset val="238"/>
      </rPr>
      <t>Zajeto v splošnih določilih  in se v tej postavki ne obračuna!</t>
    </r>
  </si>
  <si>
    <r>
      <t xml:space="preserve">Drobni in spojni material. </t>
    </r>
    <r>
      <rPr>
        <b/>
        <sz val="11"/>
        <rFont val="Arial"/>
        <family val="2"/>
        <charset val="238"/>
      </rPr>
      <t>Zajeto v splošnih določilih  in se v tej postavki ne obračuna!</t>
    </r>
  </si>
  <si>
    <r>
      <t>Izobraževanje uporabnikov, priprava navodil za uporabo.</t>
    </r>
    <r>
      <rPr>
        <b/>
        <sz val="11"/>
        <color theme="1"/>
        <rFont val="Arial"/>
        <family val="2"/>
        <charset val="238"/>
      </rPr>
      <t xml:space="preserve"> Zajeto v splošnih določilih  in se v tej postavki ne obračuna!</t>
    </r>
  </si>
  <si>
    <r>
      <t xml:space="preserve">Priklop električnih napajlnih komponente strojnotehnološke opreme toplotne postaje - upoštevati vse potrebno za priklop. </t>
    </r>
    <r>
      <rPr>
        <b/>
        <sz val="11"/>
        <rFont val="Arial"/>
        <family val="2"/>
        <charset val="238"/>
      </rPr>
      <t>Zajeto v splošnih določilih  in se v tej postavki ne obračuna!</t>
    </r>
  </si>
  <si>
    <r>
      <t xml:space="preserve">Priklop prezračevalnih naprav s komponentami - upoštevati vse potrebno za priklop. </t>
    </r>
    <r>
      <rPr>
        <b/>
        <sz val="11"/>
        <rFont val="Arial"/>
        <family val="2"/>
        <charset val="238"/>
      </rPr>
      <t>Zajeto v splošnih določilih  in se v tej postavki ne obračuna!</t>
    </r>
  </si>
  <si>
    <r>
      <t xml:space="preserve">Priklop toplotnih črpalk ter pridajočih komponent - upoštevati vse potrebno za priklop naprave ter pripadajočega posluževalnega panela - kot npr. HIT-modul, MAXA ali enakovredno. </t>
    </r>
    <r>
      <rPr>
        <b/>
        <sz val="11"/>
        <rFont val="Arial"/>
        <family val="2"/>
        <charset val="238"/>
      </rPr>
      <t>Zajeto v splošnih določilih  in se v tej postavki ne obračuna!</t>
    </r>
  </si>
  <si>
    <r>
      <t xml:space="preserve">- nastavitev naslovov za CNS
- testiranje povezave v skupno CNS mrežo
- nastavitev parametrov za delovanje konvektorjev
- testiranje in zagon skupaj s konvektorjem (ventilator, ventil ogrevanje/hlajenje)
- TESTIRANJE IN ZAGON TALNEGA OGREVANJA (ODPIRANJE VEJ). </t>
    </r>
    <r>
      <rPr>
        <b/>
        <sz val="11"/>
        <rFont val="Arial"/>
        <family val="2"/>
        <charset val="238"/>
      </rPr>
      <t>Zajeto v splošnih določilih  in se v tej postavki ne obračuna!</t>
    </r>
  </si>
  <si>
    <r>
      <t xml:space="preserve">- nastavitev naslovov za CNS
- testiranje povezave v skupno CNS mrežo
- nastavitev parametrov za delovanje talno ogrevanje
- testiranje in zagon talno ogrevanje (glave razdelilca). </t>
    </r>
    <r>
      <rPr>
        <b/>
        <sz val="11"/>
        <rFont val="Arial"/>
        <family val="2"/>
        <charset val="238"/>
      </rPr>
      <t>Zajeto v splošnih določilih  in se v tej postavki ne obračuna!</t>
    </r>
  </si>
  <si>
    <r>
      <t xml:space="preserve">- KN CELICA 1
- KN CELICA 2
- KN CELICA 3
- KN CELICA 4
- KN CELICA 5
- KN CELICA 6
- KN KEMIJSKI INŠTITUT MEDETAŽA
- KN KEMIJSKI INŠTITUT KLET + PRITLIČJE 
- KN INKUBATOR JUG
- KN INKUBATOR SEVER
- KN KLET (SKUPNI PROSTORI). </t>
    </r>
    <r>
      <rPr>
        <b/>
        <sz val="11"/>
        <rFont val="Arial"/>
        <family val="2"/>
        <charset val="238"/>
      </rPr>
      <t>Zajeto v splošnih določilih  in se v tej postavki ne obračuna!</t>
    </r>
  </si>
  <si>
    <r>
      <t xml:space="preserve">- PRIMAR (TROVIS)
- TOPLOTNA POSTAJA HIŠA
- TOPLOTNA PODPOSTAJA CELICA 1
- TOPLOTNA PODPOSTAJA CELICA 2
- TOPLOTNA PODPOSTAJA CELICA 3
- TOPLOTNA PODPOSTAJA CELICA 4
- TOPLOTNA PODPOSTAJA CELICA 5
- TOPLOTNA PODPOSTAJA CELICA 6
- TOPLOTNA POSTAJA KEMIJSKI INŠTITUT
- TOPLOTNA POSTAJA INKUBATOR SEVER &amp; JUG. </t>
    </r>
    <r>
      <rPr>
        <b/>
        <sz val="11"/>
        <rFont val="Arial"/>
        <family val="2"/>
        <charset val="238"/>
      </rPr>
      <t>Zajeto v splošnih določilih  in se v tej postavki ne obračuna!</t>
    </r>
  </si>
  <si>
    <r>
      <t xml:space="preserve">POTREBNO UPOŠTEVATI ADRESIRANJE ERPov, NASTAVITVE ERPov IN UREGULIRANJE SISTEMA SKUPAJ Z ODVODNIMI VENTILATORJI, SKLADNO Z PROJEKTNIMI STROJNIMI IZRAČUNI. SODELOVANJE Z MERILCEM PRETOKA ZRAKA.
- 15 REGULACIJSKIH OMARIC
- 67 ERPov
- 26 ODVODNIH VENTILATORJEV. </t>
    </r>
    <r>
      <rPr>
        <b/>
        <sz val="11"/>
        <rFont val="Arial"/>
        <family val="2"/>
        <charset val="238"/>
      </rPr>
      <t>Zajeto v splošnih določilih  in se v tej postavki ne obračuna!</t>
    </r>
  </si>
  <si>
    <r>
      <t xml:space="preserve">MODBUS TCP/IP. </t>
    </r>
    <r>
      <rPr>
        <b/>
        <sz val="11"/>
        <rFont val="Arial"/>
        <family val="2"/>
        <charset val="238"/>
      </rPr>
      <t>Zajeto v splošnih določilih  in se v tej postavki ne obračuna!</t>
    </r>
  </si>
  <si>
    <r>
      <t xml:space="preserve">- komunikacija števcev ModBUS RTU
- nastavitev naslovov in "zazankanje" v ModBUS mrežo. </t>
    </r>
    <r>
      <rPr>
        <b/>
        <sz val="11"/>
        <rFont val="Arial"/>
        <family val="2"/>
        <charset val="238"/>
      </rPr>
      <t>Zajeto v splošnih določilih  in se v tej postavki ne obračuna!</t>
    </r>
  </si>
  <si>
    <r>
      <t xml:space="preserve">INTEGRACIJA KALORIMETRI kot npr. T3 TECH. </t>
    </r>
    <r>
      <rPr>
        <b/>
        <sz val="11"/>
        <rFont val="Arial"/>
        <family val="2"/>
        <charset val="238"/>
      </rPr>
      <t>Zajeto v splošnih določilih  in se v tej postavki ne obračuna!</t>
    </r>
  </si>
  <si>
    <r>
      <t xml:space="preserve">VSAKA CELICA IMA:
- ŠTEVEC PORABE HLADNE VODE
- ŠTEVEC PORABE TOPLE VODE
- ŠTEVEC PORABE CIRKULACIJA
SKUPAJ 24 ŠTEVCEV - KOMUNIKACIJA MBUS. </t>
    </r>
    <r>
      <rPr>
        <b/>
        <sz val="11"/>
        <rFont val="Arial"/>
        <family val="2"/>
        <charset val="238"/>
      </rPr>
      <t>Zajeto v splošnih določilih  in se v tej postavki ne obračuna!</t>
    </r>
  </si>
  <si>
    <r>
      <t xml:space="preserve">Integracija plinske centrale za potrebe spremljanja odprtosti ventilov na SCADI (grafični prikaz) in
PREDVSEM za akcijo prezračevanja, v primeru alarmiranja -&gt; v primeru povišanja detekcije plina v prostoru, se 
prezračevanje poveča na 100%! </t>
    </r>
    <r>
      <rPr>
        <b/>
        <sz val="11"/>
        <rFont val="Arial"/>
        <family val="2"/>
        <charset val="238"/>
      </rPr>
      <t>Zajeto v splošnih določilih  in se v tej postavki ne obračuna!</t>
    </r>
  </si>
  <si>
    <r>
      <t xml:space="preserve">- integracija prenosnih tabel naprav za potrebe CNS
- nastavitve naslovov naprav povezanih v omrežje CNS
- nastavitev hitrosti prenosa podatkov celotne mrteže
- testiranje mrežnih prenosov podatkov kot celota
- testiranje prenosa podatkov s CNS sistemom
- usklajevanje s strojnimi in elektro izvajalci na objektu
- SODELOVANJE PRI ZAGONIH Z VSEMI DOBAVITELJI OPREME. </t>
    </r>
    <r>
      <rPr>
        <b/>
        <sz val="11"/>
        <rFont val="Arial"/>
        <family val="2"/>
        <charset val="238"/>
      </rPr>
      <t>Zajeto v splošnih določilih  in se v tej postavki ne obračuna!</t>
    </r>
  </si>
  <si>
    <r>
      <t xml:space="preserve">Primopredajna dokumentacija kot npr. DOC. </t>
    </r>
    <r>
      <rPr>
        <b/>
        <sz val="11"/>
        <rFont val="Arial"/>
        <family val="2"/>
        <charset val="238"/>
      </rPr>
      <t>Zajeto v splošnih določilih  in se v tej postavki ne obračuna!</t>
    </r>
  </si>
  <si>
    <r>
      <t xml:space="preserve">Dobava in montaža - Podučitev vzdrževalnega osebja kot npr. POD. </t>
    </r>
    <r>
      <rPr>
        <b/>
        <sz val="11"/>
        <rFont val="Arial"/>
        <family val="2"/>
        <charset val="238"/>
      </rPr>
      <t>Zajeto v splošnih določilih  in se v tej postavki ne obračuna!</t>
    </r>
  </si>
  <si>
    <r>
      <t xml:space="preserve">Drobni, vezni in pritrdilni material, meritve, atesti, puščanje v pogon, tehnična dokumentacija. </t>
    </r>
    <r>
      <rPr>
        <b/>
        <sz val="11"/>
        <rFont val="Arial"/>
        <family val="2"/>
        <charset val="238"/>
      </rPr>
      <t>Zajeto v splošnih določilih  in se v tej postavki ne obračuna!</t>
    </r>
  </si>
  <si>
    <r>
      <t xml:space="preserve">Uporaba dvigala za montaž odvodnih vodnikov - dvigalo do 18m delovne višine. </t>
    </r>
    <r>
      <rPr>
        <b/>
        <sz val="11"/>
        <rFont val="Arial"/>
        <family val="2"/>
        <charset val="238"/>
      </rPr>
      <t>Zajeto v splošnih določilih  in se v tej postavki ne obračuna!</t>
    </r>
  </si>
  <si>
    <r>
      <t xml:space="preserve">Drobni in spojni material za izvedbo predpisnega galvanskega spoja - upoštevati vse potrebno za izvedbo predpisnega spoja na kovinsko maso. </t>
    </r>
    <r>
      <rPr>
        <b/>
        <sz val="11"/>
        <rFont val="Arial"/>
        <family val="2"/>
        <charset val="238"/>
      </rPr>
      <t>Zajeto v splošnih določilih  in se v tej postavki ne obračuna!</t>
    </r>
  </si>
  <si>
    <r>
      <t xml:space="preserve">Postavitev UPS naprave, priklop ter zagon in izobraževanje uporabnikov. </t>
    </r>
    <r>
      <rPr>
        <b/>
        <sz val="11"/>
        <rFont val="Arial"/>
        <family val="2"/>
        <charset val="238"/>
      </rPr>
      <t>Zajeto v splošnih določilih  in se v tej postavki ne obračuna!</t>
    </r>
  </si>
  <si>
    <r>
      <t xml:space="preserve">Kontrolne meritve z analizo omrežja pred in po vgradnji kompenzacijske naprave - meritve kakovosti električne energije po standardu SIST EN50160. </t>
    </r>
    <r>
      <rPr>
        <b/>
        <sz val="11"/>
        <rFont val="Arial"/>
        <family val="2"/>
        <charset val="238"/>
      </rPr>
      <t>Zajeto v splošnih določilih  in se v tej postavki ne obračuna!</t>
    </r>
  </si>
  <si>
    <r>
      <t xml:space="preserve">Zagon in nastavitve naprave ter izobraževanje uporabnikov ter predaja vseh dokunetov, certifikatov opreme ter sistemskih obratovalnih navodil. </t>
    </r>
    <r>
      <rPr>
        <b/>
        <sz val="11"/>
        <rFont val="Arial"/>
        <family val="2"/>
        <charset val="238"/>
      </rPr>
      <t>Zajeto v splošnih določilih  in se v tej postavki ne obračuna!</t>
    </r>
  </si>
  <si>
    <t>* sprotno dnevno in končno čiščenje prostorov in okolice objekta ter ločeno zbiranje in začasno hranjenje odpadkov in embalaže do odvoza na stalno deponijo vključno s plačilom takse.</t>
  </si>
  <si>
    <t xml:space="preserve">* pri gradnji objekta je obvezno upoštevati zahteve raznih Elaboratov, ter vse ostale pogoje posameznih mnenodajalcev, izdelovalcev posameznih načrtov in gradbenega dovoljenja. Pred pričetkom del mora izvajalec dodatno pregledati načrt gradbenih konstrukcij, načrt arhitekture, električnih inštalacij, naprav in opreme in načrt strojnih inštalacij, naprav in opreme in ostale izdelane načrte za predmetni objekt ter morebitne ugotovljene pripombe posredovati investitorju ali nadzorni službi. </t>
  </si>
  <si>
    <t>* vsi splošni in stalni stroški povezani z organizacijo in delom na gradbišču, stroški ureditve, organizacije gradbišča, vodenja gradbišča in izvajanje skupnih ukrepov za zagotavljanje varnosti in zdravja pri delu.</t>
  </si>
  <si>
    <t>Obračun:</t>
  </si>
  <si>
    <t>Ponudnik oz. izvajalec lahko obračuna stroške upravljavca, v kolikor v pogodbeni dokumentaciji ni določeno drugače, na podlagi dejanskih računov upravljavca. Ponudnik na te stroške nim apravice zaračunavati svojih manipulativnih stroškov, oz. kakršnih koli dodatkov.</t>
  </si>
  <si>
    <t>(2)   Za vse postavke v popisih del, kjer je to relevantno in naročnik že predhodno ni navedel, veljalo določila 6. odstavka 68. člena ZJN-3.</t>
  </si>
  <si>
    <t>Zagotavljanje ustreznih pogojev za izvedbo del (temperatura, vlaga, …)</t>
  </si>
  <si>
    <t>* izvajalec mora načrtovati zaporedje in trajanje del tako, da bo zagotovil ustrezne pogoje za izvedbo vseh vrst del oz. da bo vsa dela izvajal takrat, ko so zagotovljeni naravni ustrezni pogoji,</t>
  </si>
  <si>
    <t>* v kolikor ustreznih pogojev ne bo dosegel samo z organizacijskimi ukrepi oz. s prilagajanjem naravnim danostim (ne glede na razlog), je dolžan izvesti še vsa dela, aktivnosti in ukrepe za zagotovitev le-teh (npr. zaščite pred različnimi vremenskimi vplivi, dodatki materialom ali uporaba manj občutljivih materialov ipd.), ter to upoštevati v enotnih cenah.</t>
  </si>
  <si>
    <t>Vzorci:</t>
  </si>
  <si>
    <t>Izvajalec mora za vse proizvode ali sklope proizvodov, ki bodo po dokončanju del vidni ter za tiste, za katere je to posebej navedeno v popisih del, dostaviti vzorce ali pa izdelati vzorčne primere na objektu samem in sicer (ena ali več spodaj naštetih možnosti):
* kot pomoč naročniku in/ali arhitektu za dokončno opredelitev med različnimi možnimi gradbenimi proizvodi (vsaj 3 enakovredni vzorci; pri ploščicah in talnih oblogah število vzorcev ni omejeno),
* kot pomoč naročniku in/ali arhitektu za dokončno opredelitev med različnimi površinskimi obdelavami in/ali barvami; izbrani vzorec bo služil kot referenčni (vsaj 3 vzorci za vsako od obdelav in/ali barv po predhodnem navodilu arhitekta),
* kot referenčni primerek in merilo za kakovost (vključno vizualni izgled), 
*  kot vzorec za preskušanje, ki služi za dokazovanje skladnosti gradbenega proizvoda, kadar je to preskušanje nujno opraviti na objektu oz. kadar gre za utemeljen dvom v izpolnjevanje predpisanih zahtev že vgrajenega oz. dobavljenega proizvoda. 
* vsa predana dokumentacija mora biti predložena v potrditev urejena v rednikih, s pregradnimi listi in preglednim seznamom,
 * za nobenega od predlogov izvajalec ne more uveljavljati doplačila (predpostavlja se, da izvajalec predlaga samo tiste proizvode, ki jih je upošteval v svojih ponudbenih oz. pogodbenih enotnih cenah),
* potrditev o primernosti predlaganih proizvodov morajo podati projektant in nadzor in naročnik,  
* pomanjkanje na trgu, dolgi dobavni roki, spremembe nabavnih cen ipd. ne predstavljajo dopustnega razloga za odstopanje od predvidenega proizvoda oz. kakovosti, roka in cene. 
V primeru kakršnegakoli neskladja med določili in imenovanimi proizvodi v popisih del ter projektno dokumentacijo mora izvajalec o tem nemudoma obvestiti naročnika in nadzornika, ki v soglasju s projektantom določita, katera določila se upoštevajo oz. kateri proizvod se vgradi.</t>
  </si>
  <si>
    <t>Dobava in imenovanje proizvodov ter vzorci:</t>
  </si>
  <si>
    <t xml:space="preserve">Izvajalec mora vsaj 14 dni pred nameravano vgraditvijo:
* predložiti v potrditev točne komercialne nazive proizvodov in sistemov (proizvajalec, serija, druge označbe) s pripadajočimi tehničnimi listi in/ali prospektnim materialom (vse v slovenskem jeziku) in primarno vzrorce (glej določila poglavja "Vzorci"), ki jih namerava dobaviti oz vgrajevati za naslednje proizvode v skupinah del:
* elemente kanalizacije zgradbe,
* elemente fasaderskih del,
* elemente krovsko - kleparskih del,
* elemente ključavničarskih del,
* elemente PVE stekleni paneli,
* elemente stavbnega pohištva,
* elemente tlakarskih del,
* elemente keramičarskih del,
* elemente slikopleksarskih del,
* elemente suhomontažnih del,
* elemente montažerskih del,
* elemente opreme,
* bistvene elemente elektro inštalacij in opreme (svetila, stikala in vtičnice, domofoni, ….),
* bistvene elemente strojnih inštalacij in opreme (sanitarna keramika, sanitarne armature, ….),
* bistvene elemente ureditve okolja in krajinske arhitekture (igrala, klopi, koši za smeti, ograje, ….).
</t>
  </si>
  <si>
    <t>Pripravljalna in zaključna dela kot so:
• pregled in čiščenje terena za gradnjo;
• zakoličenje in pregled obstoječih komunalnih vodov;
• zakoličba objekta(ov) in izdelava zapisnika o zakoličenju;
• zakoličbe, montaža in demontaža profilov za izvedbo izkopov za objekt in infrastrukturo, prenosi višinskih točk, zaščita višinskih točk,
• celovita priprava in označitev gradbišča skladno z veljavno zakonodajo in elaboratom,
• generalno čiščenje objekta(ov) po grobih delih in generalno finalno čiščenje po koncu gradnje,
• vzpostavitvijo okolice gradbišča po zaključku del v prvotno stanje,
• podobni ukrepi vezani na način izvedbo gradnje so del splošnih stroškov izvajanja in morajo biti posredno zajeta v ponudbi, razen za postavke, ki so eksplicitno navedene v popisu.</t>
  </si>
  <si>
    <t xml:space="preserve">V kolikor v nadaljevanju ni izrecno drugače navedeno se smatra, da so ruševine ali odstranjen material odpadki, ki jih mora izvajalec oddati, kot to določajo veljavni predpisi o ravnanju z njimi.
Vsa dela morajo potekati v skladu s Pravilnikom o gradbiščih (UR.L.RS.št. 55/08, 54/09 - popr. in 61/17-GZ).
</t>
  </si>
  <si>
    <r>
      <rPr>
        <u/>
        <sz val="10"/>
        <rFont val="Arial Narrow"/>
        <family val="2"/>
        <charset val="238"/>
      </rPr>
      <t xml:space="preserve">VARNOSTNI UKREPI: </t>
    </r>
    <r>
      <rPr>
        <sz val="10"/>
        <rFont val="Arial Narrow"/>
        <family val="2"/>
      </rPr>
      <t xml:space="preserve">
Zavarovanje vseh nevarnih mest v različnih fazah gradnje
Pokritje prebojev, zavarovanje gradbišča in drugi podobni ukrepi; vzdrževanja, prestavljanja, zapiranje prebojev v steni, stropu in tleh ter odprtin v stropu in tleh: Pohodni, nepremični začasni pokrovi/pokrivala npr:. za jaške, strešne odprtine, preboje, jame, poglobitve,… - izvedba in uporaba. 
varovalne mreže  za preprečitev padca z višine na vseh linijah, predvidenih v varnostnem načrtu oz. po navodilih varnostnega inženirja
Namestitev pripomočkov za nudenje prve pomoči  za delavce na gradbišču
Izvedba meritev emisij hrupa, prahu in delovnih pogojev zaposlenih
Pregledi, preizkusi delovnih strojev, opreme in izvedba elektro meritev ter pridobitev listin o ustreznosti za varno delo
Varovanje delavcev na gradbišču z opozorilnimi lučmi v temi preko električnega omrežja ali na baterije, delovanje po izbiri izvajalca, v skladu z veljavnimi predpisi (npr. za zaščito ogrodij in konstrukcij, izstopajočih (štrlečih) delov).
Zagotovitev skupnega varovalnega ukrepa za zagotavljanje zaščite pred padci z višin
Varnostna ograja na predelih, kjer je možnost padca v globino (tudi pod kotom), razen v povezavi z odrom, z prečko spodaj na sredini in zgoraj, pri stopnicah brez spodnje prečke - izvedba, uporaba, demontaža.
Jekleno sidro/klin za varovanje delavcev, vroče cinkano, vključno z izkazom oz. dokazilom nosilnosti po normativih; sidranje klina v betonsko površino, ne glede ali v steno ali strop; varnostna žica           
</t>
    </r>
    <r>
      <rPr>
        <u/>
        <sz val="10"/>
        <rFont val="Arial Narrow"/>
        <family val="2"/>
        <charset val="238"/>
      </rPr>
      <t xml:space="preserve">ČRPANJE METEORNIH IN PODTALNIH VOD: </t>
    </r>
    <r>
      <rPr>
        <sz val="10"/>
        <rFont val="Arial Narrow"/>
        <family val="2"/>
      </rPr>
      <t xml:space="preserve">
Izdelava projekta izsuševanja in celotno črpanje meteornih in podtalnih vod. Ustrezno število potopnih vodnih črpalk, potrebnih za čas po izkopu gradbene jame in priprave terena za izvedbo kletne etaže objekta in v nadaljevanju ostalih del. Črpalke morajo zagotavljati izsuševanje gradbene jame in objekta v celotnem času gradnje.  Odvajanje načrpane vode mora biti usklajena z naročnikom oziroma pristojno komunalno službo. 
</t>
    </r>
    <r>
      <rPr>
        <u/>
        <sz val="10"/>
        <rFont val="Arial Narrow"/>
        <family val="2"/>
        <charset val="238"/>
      </rPr>
      <t xml:space="preserve">Vsi stroški: </t>
    </r>
    <r>
      <rPr>
        <sz val="10"/>
        <rFont val="Arial Narrow"/>
        <family val="2"/>
      </rPr>
      <t>priprava začasnih črpališč, najem, postavitev, stroški delovanje, odstranitev itd so strošek izvajalca ter glede na ureditev gradbišča, ki jo določi izvajalec.</t>
    </r>
  </si>
  <si>
    <r>
      <rPr>
        <u/>
        <sz val="10"/>
        <rFont val="Arial Narrow"/>
        <family val="2"/>
        <charset val="238"/>
      </rPr>
      <t xml:space="preserve">Standardi za betonska dela vsebujejo poleg izdelave opisane v posameznih postavkah, 
še vsa potrebna pomožna dela in sicer:
</t>
    </r>
    <r>
      <rPr>
        <sz val="10"/>
        <rFont val="Arial Narrow"/>
        <family val="2"/>
        <charset val="238"/>
      </rPr>
      <t xml:space="preserve">* dela in ukrepe po določilih veljavnih predpisih varstva pri delu. 
* čiščenje in močenje opažev neposredno pred betoniranjem. 
* čiščenje betonskega železa od blata, maščob in rje, ki se lušči, postavljanje podložk in začasno vezanje armature k opažu. 
* razna popravila opažev pri betoniranju. 
* vgrajevanje betona v opaže, premeščanje lijaka med betoniranjem, premeščanje vibratorjev, ipd. 
* čiščenje prostorov in delovnih naprav po končanem delu. 
* nega betona (zaščita in močenje betona) skladno s projektom betona. 
* Pred pričetkom vgrajevanja betona morata biti opaž in armatura popolnoma zalit z betonom; 
* beton mora biti gost in brez gnezd. Armatura mora ostati na svojem mestu in mora biti obdana s predpisanim zaščitnim slojem betona (glej statični izračun). 
* višina prostega pada betona ne sme biti večja od 1,00 m. V primeru da se mora beton vgrajevati z večje višine je potrebno, da bi preprečili segregacijo, uporabiti eno od priznanih metod za vgrajevanje betona. 
* kvaliteta betona mora ustrezati zahtevam splošnih določil za betonska dela in opisu del.
* kot vidne konstrukcije se smatrajo vse tiste konstrukcije iz betona, ki ostanejo po izdelavi neometane ali neobložene. 
</t>
    </r>
    <r>
      <rPr>
        <b/>
        <sz val="10"/>
        <rFont val="Arial Narrow"/>
        <family val="2"/>
      </rPr>
      <t>Te površine morajo biti izvedene v kvaliteti VB3 (C(3), T(3), P(3) po SIST-TP CEN/TR 15739.</t>
    </r>
    <r>
      <rPr>
        <sz val="10"/>
        <rFont val="Arial Narrow"/>
        <family val="2"/>
        <charset val="238"/>
      </rPr>
      <t xml:space="preserve">
Betonske površine morajo biti ravne in vertikalne skladno z DIN normativi za ustrezne objekte (DIN 18802). Vidne betonske površine ne smejo biti krpane ali kako drugače zidarsko obdelane. Dopustna je samo obdelava odprtin za vezanje opažev in sicer tako, da se jih zapre s plastičnimi čepi. 
* ročno vgrajevanje z ročnim ali strojnim zgoščevanjem betona v konstrukcije določenega preseka po opisu del. 
* naprava in transport betona s prenosom vsega materiala do mesta vgrajevanja, 
* vsa pomožna dela po opisu splošnih določil za betonska dela. </t>
    </r>
  </si>
  <si>
    <t>►izravnalni beton pilotne stene, kot podlaga za vgradnjo hidroizolacije.</t>
  </si>
  <si>
    <t>Dobava,  rezanje,  krivljenje, vezanje in polaganje armature ter polaganje armaturnih mrež S500 kompletno po armaturnem   načrtu,  z  vsemi pomožnimi deli in prenosi, do  mesta  vgraditve.
Vgrajevanje v konstrukcijske vseh vrst. Obračun na osnovi izvlečka armature po načrtih gradbenih konstrukcij (armaturni načrt). Ves ostali vezni material, distančnike in podobno je vključiti v ceno po e.m. položene armature.</t>
  </si>
  <si>
    <t>► Armaturne palice prečnega premera do vključno fi 12</t>
  </si>
  <si>
    <t>►Armaturne palice prečnega premera nad vključno fi 12</t>
  </si>
  <si>
    <t>► Armaturne mreže</t>
  </si>
  <si>
    <r>
      <t xml:space="preserve">Nakloni: Nadomestilo za izvedbo elementov z naklonom do 5 %  od vodoravnosti 
ne bo posebej priznano.
Naklonski beton: pod navedbo naklonski beton je razumeti sloj betona, katerega različna debelina ima za posledico naklon zgornje površine
Obračun del:  
Cene po enoti mere veljajo neglede na to, ali se vgrajuje armiran ali nearmiran beton. Aramatura se obračuna posebej. V kolikor ni drugače določeno, je izvedbo delovnih stikov, izolacijskih premazov na delovnih stikih in/ali dilatacij z vstavitvijo dilatacijskih trakov vkalkulirati v cene po enoti mere. 
Ustrezno zaglajevanje površine teh betonov za prevzem hidroizolacije je vključiti v ceno po e.m..
</t>
    </r>
    <r>
      <rPr>
        <b/>
        <sz val="10"/>
        <rFont val="Arial Narrow"/>
        <family val="2"/>
        <charset val="238"/>
      </rPr>
      <t>V kolikor v popisu del ni zajetih odgovarjajočih postavk, je v vseh betonskih elementih v cenah po enoti mere zajeti tudi izvedbo odprtin in utorov v stropnih in stenskih ploščah za stebre ograj,  sider dvigal, prehodov inštalacij in podobnih, ki so bili poznani pred izvedbo dela. Oteževanje  dela ob polaganju vodnikov in cevi  v opaž s strani drugih Izvajalcev ne bo stroškovno nadomeščeno, v kolikor se ostali Izvajalci prilagodijo/sledijo predvidenemu običajnemu poteku dela.</t>
    </r>
  </si>
  <si>
    <t>/3.</t>
  </si>
  <si>
    <t>► PK – delavec</t>
  </si>
  <si>
    <t>* rušenja, odstranitev ruševin: V cene po enoti mere rušenj je vračunati tudi čiščenje in transport ruševin do začasne deponije na gradbišču. V kolikor ni posebej podan material ruševin je te ločiti (beton, ploščice, opeka, keramika; azbestni materiali; les, steklo, plastika; asfalt in katranirani izdelki; kovine; zemeljski izkop; izolirni materiali) in tako tudi začasno deponirati, naložiti na transportno sredstvo in odpeljati v trajno deponijo zbiralca gradbenih odpadkov. Izpolnjene evidenčne liste o oddaji odpadkov zbiralcu gradbenih podatkov je predložiti naročniku. Odstranjevanje nevarnih odpadkov in olj se obračuna posebaj. 
* Finalno čiščenje objektov: po končanih delih s čiščenjem oken in vrat ter vseh oblog in vseh instalacijskih elementov (cevi, kabli,….)
*  Etaže: vse pozicije veljajo neglede na različnost etaž. 
*  Višina zidanja sten in zidov: Če niso podane višine, je v cene enote mere zidanja zidov vkalkulirati stroške izvedbe do višine 4,5. Nadomestilo za težavnost zidanja nad višino 4,5 m je urejeno z doplačili, v katere je vkalkulirati stroške dodatnega odranja. Pri tem se doplačilo nanaša samo na višino nad 4,5 m.
  * Vzidave in zidarske obdelave raznih instalacijskih omaric, razdelilcev, hidrantnih  omar, vodomerov,  regulacijskih  in  tehnoloških naprav do velikosti 1,00 m2
V ceni enote je obvezno zajeti izdelavo vseh potrebnih detajlov in dopolnilnih del, ki so potrebna za dokončanje posameznih del, tudi če potrebni detajli in zaključki niso podrobno navedeni in opisani v popisu del in so ta dopolnila nujna za pravilno funkcioniranje posameznih sistemov in elementov objekta.</t>
  </si>
  <si>
    <t>Nabava,  dobava  in vgradnja toplotne izolacije na notranji strani atike strehe pri zunanjem AB stopnišču kot podlaga  HI,  deb. d=5 cm, iz ekstrudiranega polistirena z gladko površino in z robovi, obdelanimi v obliki črke L, tlačne trdnosti min. 300 kPa, λmax = 0,035 W/mK, npr. Fibran XPS300L, vključno z vsemi pomožnimi, pripravljalnimi in zaključnimi deli ter  vsemi  potrebnimi horizontalnimi in vertikalnimi transporti.</t>
  </si>
  <si>
    <r>
      <rPr>
        <u/>
        <sz val="10"/>
        <rFont val="Arial Narrow"/>
        <family val="2"/>
        <charset val="238"/>
      </rPr>
      <t>Režijska dela:</t>
    </r>
    <r>
      <rPr>
        <sz val="10"/>
        <rFont val="Arial Narrow"/>
        <family val="2"/>
      </rPr>
      <t xml:space="preserve"> obračun del po predhodno potrejeni finančni analizi posameznega nepredvidenega ali poznejšega dela s strani naročnika, izdelani na podlagi splošno priznanih norm ali primerljivih del, izvedenih pri objektih javnega naročila.
Razna gradbena pomoč v delu pri obrtniških in instalacijskih delih ter razna dodatna dela. Obračun izvršiti na podlagi efektivnih ur po predhodnem vpisu nadzornega organa v gradbeni dnevnik, ocenjeno število ur</t>
    </r>
  </si>
  <si>
    <t>V kolikor v popisu del ni predvideno drugače, morajo cene po e.m. vsebovati:
* vse iz splošnih določil za vse vrste del,
* izdelava delavniških načrtov in po potrebi tehnoloških risb, izračunov idr.,
* po potrebi večkratno montažo in demontažo: vsem izvajalcem (tudi obrtniških in instalacijskih del) mora biti omogočena izvedba del na fasadi,
* po potrebi izdelavo delovnih podov okrog previsov,
* po potrebi izdelavo zaščitnih odrov oz. nadstreškov nad komunikacijami,
* po potrebi izdelava zaščitne zavese (zastor pred neželenimi atmosferskimi vplivi pri izdelavi fasade),
* terminsko usklajevanje del z ostalimi izvajalci,
* uporabnina oz. najemnina za celoten čas, ko bodo odri v uporabi, ne glede na trajanje, število montaž, demontaž, prestavitev,
* souporaba odrov s strani drugih Izvajalcev v času izvajanja vseh naročnikovih del se uskalajuje med Izvajalcema z ozirom na obremenitve odra, koordinacijo souporabe in podobno..
Obračunska določila: 
* delovni, premični in prevozni lahki odri, konzolni in viseči odri, lovilni in podporni odri: upoštevani v enotnih cenah vseh vrst del,
* delovni podi okrog previsnih delov, lovilni in zaščitni odri se ne obračunavajo posebej
* fasadni odri - obračun: izvrši se po bruto površini  (brez odbitkov za odprtine) projekcije odra na vertikalno površino,
* fasadni odri – merjenje: dolžina: zunanja kontura odra (brez vseh dodatkov), višina: razdalja od stojne ploskve odra do 1,0 m nad najvišjim delovnim podom,
* prekinitve del, ki so potrebne za druga vezana dela, je vkalkulirati v c.e.m..
Predpisi, dokumentacija o izvedenih delih:
* Zakon o varnosti in zdravju pri delu – ZVZD (U.l. RS št. 56/1999, 64/2001),
* Uredba o zagotavljanju varnosti in zdravja pri delu na začasnih in premičnih gradbiščih (U l  RS št 83/2005).
Oder po izboru izvajalca za dela na fasadi:
* za prevzem obremenitev, potrebnih za izvedbo lastnih del. 
* na osončenih delih fasade je po potrebi predvideti namestitev sintetičnih zaves, kar je vključiti v ceno e.m..</t>
  </si>
  <si>
    <t>vključno z izvedbo horizontalnih in vertikalnih fasadnih utorov z vgradnimi sistemskimi armirnimi mrežicami s  trapeznimi utori tip 2 (širine 20,00 - 35,00 mm in globine 15,00 mm), skladno z grafičnimi podlogami načrta arhitekture.</t>
  </si>
  <si>
    <t xml:space="preserve"> - Robni Urbanscape L profil  cm za ločitev vegetacije in prodca</t>
  </si>
  <si>
    <t xml:space="preserve">Dobava in vgradnja meteorne vertikale z meteornim kotličkom in priključitvijo na horizontalni izpust s strehe sušilnice. Vertikala fi 110 mm dolžine 3,50 m iz pocinkane in barvne pločevine RAL 9003 signal white se zaključi s prostim iztokom na osnovno streho, opd kotom 90°, vključno z vsemi potrebnimi koleni ter skupaj s konzolnimi nosilci in z vsemi pomožnimi, pripravljalnimi in zaključnimi deli in odri ter vsemi potrebnimi horizontalnimi in vertikalnimi transporti. </t>
  </si>
  <si>
    <t xml:space="preserve">Kompletna dobava in montaža notranji predpražnik, poglobljen, kot npr. Emco marschall Premium z vložkom Care in strgalnim robom 522 PS Care K ali ekvivalentno; v ceni upoštevati predhodno vgradnjo RF okvirja, skupaj s pritrdilnim materialom, z vsemi pomožnimi, pripravljalnimi in zaključnimi deli in odri ter vsemi potrebnimi horizontalnimi in vertikalnimi transporti. </t>
  </si>
  <si>
    <t xml:space="preserve">AKZ premaz skladno z AKZ elaboratom, ki ga izdela izvajalec in potrdi projektant. 
Dvoslojno barvanje. Primarni zaščitni sloj in zgornji pokrivni sloj Barva zaključnega premaza -  RAL 9003 signal white - mat
</t>
  </si>
  <si>
    <t>AKZ premaz skladno z AKZ elaboratom, ki ga izdela izvajalec in potrdi projektant. AKZ                     
Barva zaključnega premaza - RAL 7016 - mat
Izbrani izvajalec pripravi delavniške načrte. Delavniške načrte potrdi in odobri odgovorni projektant gradbenih konstrukcij!</t>
  </si>
  <si>
    <t xml:space="preserve">AKZ premaz skladno z AKZ elaboratom, ki ga izdela izvajalec in potrdi projektant.
Dvoslojno barvanje. Primarni zaščitni sloj in zgornji pokrivni sloj Barva zaključnega premaza -  RAL 9003 signal white - mat
</t>
  </si>
  <si>
    <t>AKZ premaz skladno z AKZ elaboratom, ki ga izdela izvajalec in potrdi projektant. 
Dvoslojno barvanje. Primarni zaščitni sloj in zgornji pokrivni sloj Barva zaključnega premaza -  RAL 9003 signal white - mat</t>
  </si>
  <si>
    <t>AKZ premaz skladno z AKZ elaboratom, ki ga izdela izvajalec in potrdi projektant.
Dvoslojno barvanje. Primarni zaščitni sloj in zgornji pokrivni sloj Barva zaključnega premaza -  RAL 9003 signal white - mat</t>
  </si>
  <si>
    <t xml:space="preserve">AKZ premaz skladno z AKZ elaboratom, ki ga izdela izvajalec in potrdi projektant. 
Dvoslojno barvanje. Primarni zaščitni sloj in zgornji pokrivni sloj 
</t>
  </si>
  <si>
    <t>Enotne cene morajo vsebovati:
* vse iz splošnih določil za vse vrste del,
* delo in material za morebitna odstopanja dejanske površine zasteklitvenih elementov do +- 5% od predvidene,
* dodatke za oteževalne okoliščine, razen kadar je v opisu postavke ali v pravilih obračuna drugače navedeno,
* V ceni vseh postavk, morajo biti zajeta vsa dela, dobava in montaža, osnovni material, steklo, pritrdilni in tesnilni material, okovje, zapiralno okovje ter material za vse zaključke, z vsemi transportnimi in manipulativnimi stroški, 
* vse delo v delavnici in na objektu z vsemi dajatvami.</t>
  </si>
  <si>
    <t xml:space="preserve">V ceni enote je obvezno zajeti izdelavo vseh potrebnih detajlov in dopolnilnih del, ki so potrebna za dokončanje posameznih del, 
tudi če potrebni detajli in zaključki niso podrobno navedeni in opisani v popisu del in so ta dopolnila nujna za pravilno funkcioniranje posameznih sistemov in elementov objekta.	
Vsi proizvodi morajo biti izdelani iz kvalitetnega materiala in skladno z veljavnimi tehnicnim predpisi in harmoniziranimi standardi.
Tehnični pogoji za zagotavljanje kakovosti pri izvedbi	
PRIPRAVA ZGRADBE
Pred vgrajevanjem stavbnega pohištva morajo biti odprtine, v katere vgrajujemo posamezne elemente, ustrezno pripravljene glede velikosti, oblike in lege v objektu. Poleg tega morajo biti pri vgradnji elementov stavbnega pohištva, občutljivih na spremembo vlažnosti (lesena okna in vrata ter okna in vrata iz kompozitnih profilov, ki vključujejo les), konstrukcije dovolj suhe, da ne pride do čezmernega navlaževanja elementov stavbnega pohištva. Odprtine za vgradnjo stavbnega pohištva morajo biti večje od samih elementov.
ZAHTEVANA KAKOVOST	
Dela morajo biti izvedena kakovostno in vestno. Uporabljati se smejo samo materiali, ki so trajni, in na način in v količinah, kot je zanje predvideno. no mora biti nameščeno samozapiralo (pozor: neizpolnjevanje zadnjih dveh zahtev pomeni neveljavno izjavo o skladnosti).	</t>
  </si>
  <si>
    <t xml:space="preserve">Vsa okna in vrata ter zasteklitve morajo biti izdelane v skladu z opisi, načrti in shemami. Uporabiti je treba sistemske rešitve proizvajalcev. Tehnološke risbe za proizvodnjo mora izvajalec del izdelati v skladu s projektno dokumentacijo. Tehnološke risbe in projektno dokumentacijo z detajli mora pregledati in s podpisom potrditi projektant in nadzornik. Izvajalec je dolžan poskrbeti za to, da so upoštevani vsi grafični in tekstualni deli projekta.
Poleg zgoraj omenjenega upoštevati še sledeče, če ni v nadaljevanju podrobneje opisano:
* izvedba elementov stavbnega pohištva le v enovitem sistemu s certificiranmimi komponentami proizvajalca,
* zaključki na gradbeni element morajo biti izvedeni po RAL smernicah montaže (znotraj paro nepropustni, zunaj paropropustni, vodotesni), 
* izvajalec je dolžan za pozicije vezane na požarno centralo in opremljene z električnimi / magnetnimi ključavnicami ali držali zagotoviti ustrezno elektro opremo in povezavo,
* barve profilov, zaključne obloge, tipe kljuk ter ključavnico določi projektant in nadzornik,
* izvajalec mora predhodno predstaviti materiale, obdelave v obliki vzorcev in detajle vgradnje in ostale tehnične rešitve za vgradnjo v obliki tehničnega izvedbenega elaborata. Projektant arhitekture in nadzorni inženir morata pred pričetkom del ta elaborat odobriti,
* izdelavo vzorčnih kosov,
* v ceno za enoto mere morajo biti vračunani stroški za izdelavo delavniških načrtov ter detajlov za izvedbo posameznih konstrukcijskih elementov in izdelava predizmer na objektu,
* pred izdelavo izdelkov, je potrebno izdelati vzorčni kos, ki ga pisno potrdi investitor,
* izvajalec je dolžan izdelati protokol odpiranja vrat s sistemskimi ključi in ga uskladiti z naročnikom.
Izvajalec mora vse mere preveriti na licu mesta in izdelati ustrezno tehnično dokumentacijo in delavniške risbe in dati v potrditev projektantu in nadzornemu inženirju.	</t>
  </si>
  <si>
    <t xml:space="preserve"># stavbno pohištvo in pripadajoča oprema (kljuke, ključavnice, odbojniki,...) se izdeluje po potrjenih shemah iz projekta usklajenih z izmerami na objektu oziroma skladno z dogovorjenimi detajli vgradnje. izvajalec; prehodno izdela delavniške risbe, ki jih potrdi projektant,
# vsi izdelki morajo zadostiti zahtevam, ki izhajajo iz elaboratov požarne varnosti in zaščite pred hrupom in učinkovite rabe energije in veljajo za posamezno pozicijo; 	
#  izvajalec mora predhodno predstaviti materiale, obdelave v obliki vzorcev in detajle vgradnje in ostale tehnične rešitve za vgradnjo v obliki tehničnega izvedbenega elaborata. Projektant ter nadzornik pred pričetkom del ta elaborat odobrita,	
 #  pri vgradnji je potrebno zagotoviti ves material kot npr. slepe profile, za ojačitve v mavčnih stenah, razne kovinske podkonstrukcije za vgradnjo stavbnega pohištva, kovinska pritrdila in kozole... kovinski izdelki, ki so v stiku z vlago morajo biti antikorozijsko zaščiteni,	
#  izvajalec je dolžan izdelati protokol odpiranja vrat s sistemskimi ključi in ga uskladiti z naročnikom. S sistemskim ključem se opremijo vsa notranja vrata skupne rabe (hodniki) ter vhodna vrata posameznega objekta. Za vsako stanovanje se dobavijo po trije kompleti tega ključa ter po trije izvodi posameznega vhoda za naročnika.	
 #  zidarske mere so okvirne in jih je potrebno preveriti na gradbišču.  V primeru kasnejših prilagoditev ali napačne dimenzije zidarske mere je potrebno v ponudbi vključiti izsekavanje stene oz. kakršnekoli druge prilagoditve.	</t>
  </si>
  <si>
    <t>Posebne zahteve - splošna tehnična določila:	
 #  dimenzije vratnega krila: tolerančni razred 2 po SIST EN 1529.	
 #  ravnost vratnega krila: lokalna ravnost: tolerančni razred 2 po SIST EN 1530; splošna ravnost: tolerančni razred 3 po SIST EN 1530.	
 #  mehanska odpornost vrat: razred 2-3 (srednja in zahtevnejša raba) po SIST EN 1192.	
 #  odpornost pri klimatskih obremenitvah: razred 2 v klimatski kategoriji A,	
Varnostna stekla za zasteklitve nadsvetlob in polnil vratnih kril:
* namen vgradnje je doseganje pasivne zaščite pred poškodbami, ki lahko nastanejo pri lomu stekla,	
* če ni drugače navedeno v opisih del, mora biti vgrajeno varnostno kaljeno steklo debeline 6 mm,	
* v primerih, ko prej navedeno steklo ne zadošča svojemu namenu, mora izvajalec na to opozoriti naročnika in predlagati ustrezno varnostno steklo.	 
Enotne cene morajo vsebovati:
* vse iz splošnih določil za vse vrste del,
* delo in material za morebitna odstopanja dejanske površine zasteklitvenih elementov do +- 5% od predvidene,
* dodatke za oteževalne okoliščine, razen kadar je v opisu postavke ali v pravilih obračuna drugače navedeno,
* V ceni vseh postavk, morajo biti zajeta vsa dela, dobava in montaža, osnovni material, steklo, pritrdilni in tesnilni material, okovje, zapiralno okovje ter material za vse zaključke, z vsemi transportnimi in manipulativnimi stroški, 
* vse delo v delavnici in na objektu z vsemi dajatvami.</t>
  </si>
  <si>
    <t xml:space="preserve">V ceni enote je obvezno zajeti izdelavo vseh potrebnih detajlov in dopolnilnih del, ki so potrebna za dokončanje posameznih del, 
tudi če potrebni detajli in zaključki niso podrobno navedeni in opisani v popisu del in so ta dopolnila nujna za pravilno funkcioniranje posameznih sistemov in elementov objekta.	
Vsi proizvodi morajo biti izdelani iz kvalitetnega materiala in skladno z veljavnimi tehnicnim predpisi in harmoniziranimi standardi, predvsem pa:	
* Pravilnik o zaščiti stavb pred hrupom,
* Pravilnik o učinkoviti rabi energije,
* Pravilnik o zaščiti stavb pred vlago,
* SIST EN 14449 :steklo v gradbeništvu.
Tehnični pogoji za zagotavljanje kakovosti pri izvedbi	
PRIPRAVA ZGRADBE
Pred vgrajevanjem stavbnega pohištva morajo biti odprtine, v katere vgrajujemo posamezne elemente, ustrezno pripravljene glede velikosti, oblike in lege v objektu. Poleg tega morajo biti pri vgradnji elementov stavbnega pohištva, občutljivih na spremembo vlažnosti (lesena okna in vrata ter okna in vrata iz kompozitnih profilov, ki vključujejo les), konstrukcije dovolj suhe, da ne pride do čezmernega navlaževanja elementov stavbnega pohištva. Odprtine za vgradnjo stavbnega pohištva morajo biti večje od samih elementov.	
Fasadna okna		
"Nominalna širina reže (projektirane) je odvisna od predvidenega raztezanja in krčenja okna. Pri tem upoštevamo te temperaturne raztezke (v odvisnosti od materiala): 
- les: 0,0 mm/m (temperaturno ne deluje), 
- PVC (beli): 1,6 mm/m, 
- PVC (barvni) in PMMA (barvni): 2,4 mm/m,
 - aluminij: 1,3 mm/m. "	
Ob predvidenem raztezanju in krčenju elementov je predvidena širina reže navadno 10 do 25 mm.	
</t>
  </si>
  <si>
    <t xml:space="preserve">Notranja in zunanja vrata	
Vrata vgradimo v pripravljeno odprtino, dimenzije odprtine so približno 3 cm večje od gabaritov podboja (tako da je reža med podbojem in steno široka približno 0,5 cm). Prag mora biti poravnan in na pravilni poziciji, glede na izbrani tip podboja. Notranja vrata vgrajujemo po opravljenih mokrih delih v stavbi in po položeni finalni talni oblogi.	
Vrata vgradimo v pripravljeno odprtino, dimenzije odprtine so približno 3 cm večje od gabaritov podboja (tako da je reža med podbojem in steno široka približno 0,5 cm). Prag mora biti poravnan in na pravilni poziciji, glede na izbrani tip podboja. Notranja vrata vgrajujemo po opravljenih mokrih delih v stavbi in po položeni finalni talni oblogi.	
Požarna vrata	
Za montažo požarnih vrat veljajo enaka pravila kot za montažo notranjih vrat, s tem da je treba natančno upoštevati zahteve iz tehničnega soglasja oziroma v navodilih proizvajalca iz spremne dokumentacije	
METODE VGRADNJE	
Okna in vrata vgradimo v okenske odprtine po navodilih proizvajalca; če so nejasna ali nezadostna, upoštevamo v nadaljevanju navedena določila, kjer so tudi podrobnosti vgradnje oken. 
Stavbno pohištvo mora biti vgrajeno tako, da je linijska toplotna prehodnost Ψe manjša od 0,2 W/mK. Linijska toplotna prehodnost za principialne načine vgradnje je navedena v standardu SIST EN ISO 14683:2008.
Fasadna okna	
Okna vgradimo s pritrjevanjem v zid z vijaki in s podlaganjem s podložkami. Slednje služijo tudi za uravnavo okna. Pogostost pritrjevanja je odvisna od vrste materiala in je najmanj vsakih 80 cm pri lesenih in aluminijastih oknih in najmanj vsakih 70 cm pri PVC oknih. Možna je tudi montaža s pločevinastim trakom.	
Okna podlagamo z nosilnimi podložkami. Špranjo med okenskim okvirjem in zidom popolnoma (po vsem obodu) zapolnimo s PU-peno. Dodatno je treba na notranji strani režo difuzijsko zatesniti (s silikonskim kitom ali tesnilnimi trakovi), z zunanje strani pa zatesniti pred vdorom vode. Tesnjenje je pomembno tudi za zagotavljanje zvočne izolirnosti vgrajenega okna.
Pri ALU-oknih je treba paziti na pravočasno odstranitev zaščitne folije, sicer obstaja nevarnost trajnega vtisa barve folije na profil (čas je navadno 3 do 6 mesecev po montaži, vendar je odvisen od posameznega profila; podatke da dobavitelj oken).	
</t>
  </si>
  <si>
    <t xml:space="preserve">Vrata
Notranja vrata vgrajujemo v zadnji fazi gradnje objekta (po dokončanju podov in barvanju), da preprečimo navlaževanje vrat in nepotrebna dodatna dela zaradi razlik v višini finalnega tlaka. 
Vrata (podboj) vgradimo tako, da nastavljeno krilo enakomerno zapira vratno odprtino. Podboj podložimo s podložkami in ga nastavimo tako, da je vgrajen pravokotno in v navpični ravnini zidu. Podboj mora biti sidran v steno skozi vsako podložko, režo zapolnimo s PU-peno. 
Če so vrata vgrajena v prostore, ki so lahko pri uporabi mokri, je treba spodnji del podboja zaščititi pred navlaževanjem (velja za podboje, občutljive na vlago). 
Pri požarnih vratih upoštevamo dodatne zahteve, ki izhajajo iz slovenskega tehničnega soglasja oziroma iz navodila za vgradnjo vrat, ki ga predloži proizvajalec vrat.
PRIKLJUČKI	
Pri izvedbi priključka moramo zagotoviti z notranje strani zrakotesnost (in difuzijsko zapornost), z zunanje strani pa zaščito pred dežjem. Če je na zunanji strani okna predvidena toplotna izolacija (običajen primer), to podaljšamo toliko, da povsem prekrije režo med oknom in steno (izolacija na špaleti je debelejša od širine reže).	
Stavbno pohištvo mora biti vgrajeno tako, da je linijska toplotna prehodnost Ψe manjša od 0,2 W/mK.	
Okensko polico vgradimo tako, da odvaja meteorno vodo stran od okna. Naklon okenske police naj bi bil 3° od 5° navzven, odmik odkapnega nosu od fasade pa mora biti 30 mm do 50 mm. Stranski priključek police mora bite tesnjen proti fasadi in odvajati vodo stran od zidu. 	
ZAHTEVANA KAKOVOST	
Dela morajo biti izvedena kakovostno in vestno. Uporabljati se smejo samo materiali, ki so trajni, in na način in v količinah, kot je zanje predvideno. Presežek materialov (PU-pena) je treba ravno obrezati, preveriti je tudi treba polno zapolnjenost pene. 
Dovoljena je le uporaba ustreznih materialov: podložke iz trajnega materiala (ne lesa), pri požarnih vratih mora biti uporabljena požarna PU pena, obvezno mora biti nameščeno samozapiralo (pozor: neizpolnjevanje zadnjih dveh zahtev pomeni neveljavno izjavo o skladnosti). 
OSNOVNE ZAHTEVE (KAKOVOST MATERIALOV)
Fasadna okna in zunanja vrata	
"Med fasadna okna štejemo eno- in večkrilna okna, francoska okna, balkonska vrata, panoramske stene in sestavljene elemente ter druge izvedenke zasteklitev, kot so vrtljiva okna in zložljiva okna. 
Podrobnejša definicija je v standardu SIST EN 14351-1: 2006. 
</t>
  </si>
  <si>
    <t xml:space="preserve">Okna morajo biti konstruirana tako, da so vse deklarirane lastnosti trajne. To je eksplicitno zajeto v oznaki CE. 
Ustrezno teži proizvoda mora biti dimenzionirano tudi okovje. Proizvajalec mora pri načrtovanju proizvoda upoštevati sistemske omejitve. To še posebej velja za panoramske stene. Priporočljivo je, da se pri izbiri konkretnih oken zahteva dokazilo o tem, da okna in panoramske stene ne presegajo največje dovoljene velikosti. Izpolnjevanje te zahteve je mogoče dokazati recimo s sistemskim katalogom dimenzij.
Notranja vrata	
Zahteve za notranja vrata v stanovanju morajo ustrezati projektnim zahtevam. Posebnih zakonodajnih zahtev, razen zahtev za velikost svetle odprtine vrat, ni. Splošne zahteve za vhodna vrata v stanovanja so v tabeli.
	</t>
  </si>
  <si>
    <t xml:space="preserve">Poleg tega morajo vrata v stanovanje, če ni drugih namenskih tehničnih ukrepov, omogočati vizualni nadzor prostora pred vrati. 
Za notranja vrata v stanovanju ni dodatnih zahtev.
Za stanovanjsko gradnjo Pravilnik o minimalnih tehničnih zahtevah za graditev stanovanjskih stavb v pogojih predpisuje minimalne svetle odprtine vrat (praviloma 80 cm x 208 cm), ki morajo biti upoštevane že v projektu.	
Požarna vrata	
Zahteve za požarna vrata so kumulativne z zahtevami za notranja oziroma zunanja vrata. Dodatne zahteve, ki se nanašajo na požar: </t>
  </si>
  <si>
    <t xml:space="preserve">Opomba: v projektni dokumentaciji ni vedno konkretnih navedb, temveč so navedbe zapisane recimo kot El 30 CS. 
Take navedbe je treba razčistiti s projektantom, navadno pa oznaka S pomeni zahtevo za dimotesnost pri ambientalnih pogojih, oznaka C pa zahtevo po samozapiranju.	
Zunanja senčila	
Zahteva za zunanja senčila se nanaša na odpornost proti obremenitvam z vetrom. 	</t>
  </si>
  <si>
    <t xml:space="preserve">Priporočilo: priporoča se vgradnja senčil z nastavljivim senčenjem. 	
Poleg naštetih, reguliranih lastnosti so za senčila pomembne še druge lastnosti, ki jih proizvajalec le deklarira. Lastnosti, ki so projektno morda določene, so še: 
mehanska upornost pri pogonu,
mehanska odpornost pri uporabi.
Zasteklitve		
Stekleni parapeti, ograje in nadstreški:  v steklene parapete in ograje (tudi stopniščne notranje in zunanje ograje), kjer je na obeh straneh višinska razlika in bi ob naletu osebe lahko prišlo do padca v globino, je treba vgraditi lepljena varnostna stekla. Lepljeno steklo je sestavljeno iz dveh ali več steklenih šip, ki so med seboj zlepljene s folijami različnih debelin in lastnosti. Kot osnova za lepljeno steklo se lahko uporabi navadno steklo, toplotno utrjeno steklo, kaljeno steklo ali kombinacija. Folija med šipami popolnoma zadrži nevarne kose, ki bi ob morebitnem razbitju stekla ogrožali varnost ljudi.
Če stekleni parapet ločuje dva prostora enakih ravni, se lahko vgradi kaljeno varnostno steklo, ki je toplotno obdelano steklo s povečano mehansko odpornostjo in odpornostjo proti temperaturnim spremembam. Pri lomu se tvori mreža majhnih delcev z zaokroženimi robovi, ki ne pomenijo takšne nevarnosti poškodb kot delci, ki nastanejo ob lomu navadnega stekla (večji kosi srpastih oblik in ostrih robov).
Izolacijska stekla: obravnavana izolacijska stekla so vgrajena v elemente stavbnega pohištva: okna in vrata. Zahteve za izolacijska stekla, ki izvirajo iz slovenske zakonodaje, so navedene pri vsaki vrsti proizvodov posebej.		
Druga (neizolacijska) stekla: v skupino drugih (neizolacijskih) stekel spadajo osnovna stekla, toplotno utrjena stekla in varnostna stekla, ki so lahko lepljena, kaljena ali kombinacija obojih.		</t>
  </si>
  <si>
    <t xml:space="preserve">Osnovna stekla (EN 572-9) se lahko uporabijo, kadar ni zahtev glede povečane varnosti ali mehanske odpornosti stekel. 	
Toplotno utrjena stekla (EN 1863-2) se uporabljajo, kadar ni zahtev glede povečane varnosti, so pa zahteve po povišani mehanski odpornosti. To se lahko doseže s postopkom toplotnega utrjevanja ali kaljenja, pri čemer so zahteve glede ravnosti površine višje pri toplotno utrjenih steklih.	
S kaljenjem (EN 12150-2) steklo pridobi izboljšano mehansko odpornost in značilen lom (zdrobi se na tisoče drobnih kosov). Uporablja se povsod, kjer bi ob poškodbi stekla lahko prišlo do poškodbe oseb (zunanja, notranja steklena vrata, steklene pregradne stene, tuš kabine, pohištvo … ). 
Laminirano steklo (EN 14449) se uporablja tam, kjer hočemo, da steklo ob lomu ostane pritrjeno na vmesno folijo (nadglavne zasteklitve). Če je treba preprečiti padec oseb v globino, uporabimo laminirano varnostno steklo (lahko tudi laminirano iz kaljenega stekla za izboljšanje mehanske odpornosti). Takšno steklo se uporabi denimo za parapete, stopniščne in druge steklene ograje, kjer je nevarnost padca v globino ... 		</t>
  </si>
  <si>
    <t xml:space="preserve">NAČIN IN POGOJI IZVEDBE ter KAKOVOST	
Preverjanje konstrukcij	
Zidne odprtine morajo biti ustrezno velike, ravne in pravokotne oziroma ustrezne oblike. Odstopanje od zahtevanih mer odprtin (DIN 18202):	</t>
  </si>
  <si>
    <t xml:space="preserve">Konstrukcije morajo biti primerno suhe, da ne pride do čezmernega navlaževanja lesenih delov elementov oziroma da je zagotovljen oprijem tesnilnih mas na konstrukcije (zidove, tla).	
Splošni videz
Delovanje vgrajenih elementov mora biti popolno, nemoteno. Zahtevane sile in navori pri uporabi oken in vrat morajo biti zanemarljivi. Po potrebi je treba nastaviti okovje, ki pa ne sme biti nastavljeno v skrajne pozicije (sicer kasnejša kompenzacija ni več mogoča). Odmik od nevtralne (sredinske) lege sme biti približno ¼ hoda okovja. Pri grobi uporabi (vendar ne zlorabi) recimo loputanje z vrati – ne sme priti do bistvenih premikov ali kakršnihkoli poškodb vrat.	
Okna in vrata morajo biti brez vidnih poškodb, stekla na notranji strani ne smejo imeti napak ali sledov umazanije. 
Vgraditi je treba prava okna in vrata na pravo mesto (glede na konkretne zahteve projekta).
Tolerance mer	
Okna: tolerance mer so zagotovljene s tolerancami mer izdelka. Pravokotnost vgradnje preverjamo z diagonalnimi merami, dovoljeno odstopanje je ± 5 mm. Odstopanje od navpične vgradnje ni dopustno, preverja se z mirovanjem odprtega krila v katerikoli legi.
Vrata: Podboji morajo biti vgrajeni navpično, odstopanje od navpične smeri ni dovoljeno. Podboji morajo biti ravni. Paralelnost obeh strani podboja mora zagotavljati povsem nemoteno zapiranje in odpiranje vrat ter enakomerno naleganje tesnila na vratno krilo. Pozicija praga 9 mora biti nameščena s toleranco – 1 mm/+ 0 mm – prag ne sme segati čez rob podboja in ne sme biti umaknjen od roba podboja več kot 1 mm.	
Druge zahteve: zapolnjenost reže z montažno peno mora biti popolna – okna morajo biti vgrajena zrakotesno in zagotavljati zahtevano raven zvočne zaščite. Sidranje oken mora biti dovolj pogosto. Pri unikatnih rešitvah (okenskih sten – sistemi oken s površino &gt; 9 m2), ki so sestavljene na gradbišču, morajo te zagotavljati tudi vodotesnost. 		</t>
  </si>
  <si>
    <r>
      <t xml:space="preserve">Schüco FWS 50.SI - testi in standardi 
Toplotna izolativnost po EN ISO 10077-2 - Uf &gt; 0,7 W/m2K 
Zvočna izolativnost po EN ISO 140-3 - do 48dB 
Protivlomni razred po ENV 1627 - do RC3 
Zrakotesnost po EN 12152 - razred AE 
Vodotesnost po EN 12154 - RE 1200 
Odpornost na vetrne obremenitve EN 12179 - 2,0kN/m2/3,0kN/m2 
Odpornost na udarce po EN 14019 - I5/E5                                                                                                                                                                                                                                                                                                                                                          
</t>
    </r>
    <r>
      <rPr>
        <b/>
        <sz val="10"/>
        <rFont val="Arial Narrow"/>
        <family val="2"/>
        <charset val="238"/>
      </rPr>
      <t>Opozorilo - navedene vrednosti so maksimalne vrednosti, ki jih je mogoče doseči in so odvisne tudi od vgrajenega stekla in/ali okovja; služijo samo za prikaz 'zmogljivosti' sistema. Dejansko zahtevane vrednosti so zabeležene pri posameznih elementih ali sklopih elementov.</t>
    </r>
  </si>
  <si>
    <r>
      <t xml:space="preserve">Schüco ADS 75 HD. HI - testi in standardi
Toplotna izolativnost po EN ISO 10077-2 - Uf = 2,0 W/m2K 
Zvočna izolativnost po EN ISO 140-3 - do 43 dB 
Protvlomni razred po ENV 1627 - do RC3
Zrakotesnost po EN 12207 - razred 2
Vodotesnost po EN 12208 - razred 5a 
Odpornost na udarni veter EN 12210 - razred 2
Mehanske lastnosti po EN 13115 - razred 3                                                                                       
Mehanske lastnosti po EN 12400 - razred 7                                                                                          
</t>
    </r>
    <r>
      <rPr>
        <b/>
        <sz val="10"/>
        <rFont val="Arial Narrow"/>
        <family val="2"/>
        <charset val="238"/>
      </rPr>
      <t xml:space="preserve">Opozorilo - navedene vrednosti so maksimalne vrednosti, ki jih je mogoče doseči in so odvisne tudi od vgrajenega stekla in/ali okovja; služijo samo za prikaz 'zmogljivosti' sistema. Dejansko zahtevane vrednosti so zabeležene pri posameznih elementih ali sklopih elementov.    </t>
    </r>
    <r>
      <rPr>
        <sz val="10"/>
        <rFont val="Arial Narrow"/>
        <family val="2"/>
        <charset val="238"/>
      </rPr>
      <t xml:space="preserve">                                                                                                                                                                                                                                                                                    </t>
    </r>
  </si>
  <si>
    <r>
      <rPr>
        <sz val="10"/>
        <rFont val="Arial Narrow"/>
        <family val="2"/>
        <charset val="238"/>
      </rPr>
      <t xml:space="preserve">Schüco AWS 75 WF.SI+ - testi in standardi
Toplotna izolativnost po EN ISO 10077-2 - Uf = 1,3...1,6 W/m2K 
Zvočna izolativnost po EN ISO 140-3 - do 44 dB 
Protivlomni razred po ENV 1627
Zrakotesnost po EN 12207 - razred 4 
Vodotesnost po EN 12208 - razred 9a 
Odpornost na udarni veter EN 12210 - razred C5/B5 
Mehanske lastnosti po EN 13115 - razred 4 
Mehanska trajnost po EN 12400 - razred 3 
</t>
    </r>
    <r>
      <rPr>
        <b/>
        <sz val="10"/>
        <rFont val="Arial Narrow"/>
        <family val="2"/>
        <charset val="238"/>
      </rPr>
      <t>Opozorilo - navedene vrednosti so maksimalne vrednosti, ki jih je mogoče doseči in so odvisne tudi od vgrajenega stekla in/ali okovja; služijo samo za prikaz 'zmogljivosti' sistema. Dejansko zahtevane vrednosti so zabeležene pri posameznih elementih ali sklopih elementov.</t>
    </r>
  </si>
  <si>
    <r>
      <t xml:space="preserve">Zasteklitev:
- sončno zaščitno steklo, Ug = 0,5 W/m2K, g &gt; 0,5 
- TGI distančnik stekla
- skupna toplotna prevodnost okna Uww ≤ 0,85 W/m2K 
</t>
    </r>
    <r>
      <rPr>
        <b/>
        <sz val="10"/>
        <rFont val="Arial Narrow"/>
        <family val="2"/>
        <charset val="238"/>
      </rPr>
      <t>- varnostna zasteklitev</t>
    </r>
    <r>
      <rPr>
        <sz val="10"/>
        <rFont val="Arial Narrow"/>
        <family val="2"/>
        <charset val="238"/>
      </rPr>
      <t xml:space="preserve">
    - vsa nezaščitena stekla, ki segajo pod koto 1m od končanega tlaka
    - zaščita pred poškodbami ob razbitju pri naletu ali
    - zaščita pred padcem v globino
    - steklo kaljeno in/ali lepljeno
- debelino in obdelavo posameznih stekel v sestavi določi izvajalec skupaj z izbranim dobaviteljem stekla glede na dimenzije, lokacijo vgradnje, zahteve glede varnosti in zahteve glede zvočne izolativnosti</t>
    </r>
  </si>
  <si>
    <r>
      <t xml:space="preserve">Double Glass Solutions 
Aluminijasti profili dim. 80x54h mm, ki podpirajo 2 laminirani stekli, debeline največ 6 + 6 mm ali melaminske plošče debeline 18 mm. 
Dvojno steklo, v verziji 5 + 5 stratificiranega akustičnega stekla, lahko zagotavlja do 42 dB zvočne izolativnosti. 
</t>
    </r>
    <r>
      <rPr>
        <b/>
        <sz val="10"/>
        <rFont val="Arial Narrow"/>
        <family val="2"/>
        <charset val="238"/>
      </rPr>
      <t xml:space="preserve">*Navedene vrednosti veljajo samo za steklo v takšni sestavi, ne za celotno predelno steno s profili in vrati. </t>
    </r>
  </si>
  <si>
    <t xml:space="preserve"> DECEMBER 2024</t>
  </si>
  <si>
    <t>POPIS DEL S PREDIZMERAMI</t>
  </si>
  <si>
    <t xml:space="preserve">Vse zasteklitve morajo biti izdelane v skladu z opisi, načrti in shemami. Uporabiti je treba sistemske rešitve proizvajalcev. Tehnološke risbe za proizvodnjo mora izvajalec del izdelati v skladu s projektno dokumentacijo. Tehnološke risbe in projektno dokumentacijo z detajli mora pregledati in s podpisom potrditi projektant in nadzornik. Izvajalec je dolžan poskrbeti za to, da so upoštevani vsi grafični in tekstualni deli projekta.
Poleg zgoraj omenjenega upoštevati še sledeče, če ni v nadaljevanju podrobneje opisano:
* izvedba elementov le v enovitem sistemu s certificiranmimi komponentami proizvajalca,
* barve profilov, zaključne obloge določi projektant in nadzornik,
* izvajalec mora predhodno predstaviti materiale, obdelave v obliki vzorcev in detajle vgradnje in ostale tehnične rešitve za vgradnjo v obliki tehničnega izvedbenega elaborata,
* v ceno za enoto mere morajo biti vračunani stroški za izdelavo delavniških načrtov ter detajlov za izvedbo posameznih konstrukcijskih elementov in izdelava predizmer na objektu,
* pred izdelavo izdelkov, je potrebno izdelati vzorčni kos, ki ga pisno potrdi investitor,
Projektant arhitekture in nadzorni inženir morata pred pričetkom del ta elaborat odobriti.
Izvajalec mora vse mere preveriti na licu mesta in izdelati ustrezno tehnično dokumentacijo in delavniške risbe in dati v potrditev projektantu in nadzornemu inženirju.
* vsi izdelki morajo zadostiti zahtevam, ki izhajajo iz elaboratov požarne varnosti in zaščite pred hrupom in učinkovite rabe energije in veljajo za posamezno pozicijo; 	
* pri vgradnji je potrebno zagotoviti ves material, 
* kovinski izdelki, ki so v stiku z vlago morajo biti antikorozijsko zaščiteni,	
* mere so okvirne in jih je potrebno preveriti na gradbišču. 
V primeru kasnejših prilagoditev ali napačne dimenzije mere je potrebno v ponudbi vključiti izsekavanje oz. kakršnekoli druge prilagoditve.		</t>
  </si>
  <si>
    <t>Splošno 
Po izdelavi nove podlage (npr. cementni estrih) je obvezen pregled in prevzem podlage.
Pregled in prevzem opravita izvajalec ter njegov podizvajalec za talne obloge, o čemer sestavita zapisnik oz. ugotovitve vpišeta v gradbeni dnevnik.</t>
  </si>
  <si>
    <t>Podlaga mora zadoščati naslednjim zahtevam:
* geometrijske karakteristike morajo biti znotraj dopustnih toleranc (glej splošna določila za vse vrste del),
* višina podlage mora biti takšna, da bo dokončana talna obloga po vgraditvi na predpisani višini,
* če ni v nadaljevanju navedeno drugače, mora vsebnost preostale vlage biti nižja ali enaka (i) 2 CM% pri cementnih estrihih (merjeno po karbidni metodi) 
* ne sme imeti nekontroliranih razpok in odkruškov ipd., na površini ne sme biti slabo vezanih delcev,
* površina mora biti čista, brez ostankov mavca, ometa, barve, olja ali voska.
V primeru ugotovljenih odstopanj glede na zgornje zahteve mora izvajalec s korektivnimi ukrepi doseči, da bodo zahteve izpolnjene. Ti korektivni ukrepi so lahko:
• brušenje površine (za odstranitev slabo vezanih delcev na površini in/ali za izravnavo površine),
• predpremaz površine za utrditev drobljivih estrihov,
• vezni predpremaz za izboljšanje oprijemljivosti pred nanašanjem naslednjih slojev,
• sanacija nekontroliranih razpok v estrihu,
•  sanacija odkruškov v podlagi,
• izravnava podlage z izravnalnimi masami,
• naravno sušenje ali prisilno razvlaževanje,
• čiščenje-odstranitev ostankov nedopustnih materialov s površine.</t>
  </si>
  <si>
    <t>Enotne cene morajo vsebovati:
* vse iz splošnih določil za vse vrste del,
* predhodni pregled in prevzem podlage v skladu z zahtevami iz teh »posebnih določil«,
* morebitno potrebni korektivni ukrepi za doseganje predpisanih zahtev, kot je določeno v teh »posebnih določilih«,
* ne glede na namembnost, velikost in lokacijo prostora, odstranitev viška nameščenega ločitvenega traku (iz materiala, ki duši prenos udarnega zvoka) debeline do 1 cm,  položenega ob izvedbi estrihov,
* izdelava vseh vrst dilatacij, kjer so potrebne oz. izvedene v podlagi,
* stenske obrobe oz. zaključne letve (če ni v popisu del določeno drugače),
* zaščitni premaz površine poda iz umetnih mas po dokončani vgradnji,
* tesnjenje ali primerna obdelava stikov z ostalimi elementi, vse potrebne obdelave ob prebojih in podobno,
* razne zaključne letve po izboru naročnika (če ni v popisu del določeno drugače),
* razne oteževalne okoliščine in dodatki se upoštevajo v enotnih cenah in se ne obračunajo v količinah, razen če je v opisu postavke drugače navedeno.
Etaže: vse pozicije veljajo neglede na različnost etaž. 
Nakloni: nadomestilo za izvedbo tlakarskih del na obstoječ naklon podlage do 5 %  od vodoravnosti ne bo posebej priznano in ga je vračunati v ceno po enoti mere (c.e.m.). V c.e.m. izvedbe  je vkalkulirati tudi obdelavo morebitnih muld in grebenov.</t>
  </si>
  <si>
    <t xml:space="preserve">Vsi proizvodi morajo biti izdelani iz kvalitetnega materiala in skladno z veljavnimi tehnicnim predpisi in harmoniziranimi standardi, predvsem pa:
* SIST EN 13488: mozaični parketni elementi,
* SIST EN 13489: večslojni parket,
* SIST EN 14041, SIST EN 685, SIST-TS CEN/TS 14472-1,2,3,4: netekstilne, tekstilne in laminatne talne obloge.
Netekstilne, tekstilne in laminirane (plastene) talne obloge;  vse druge talne obloge morajo ustrezati standardu SIST EN 14041: 2004 Netekstile, tekstilne in laminirane (plastene) talne obloge – Lastnosti, ovrednotenje skladnosti in označevanje. 
Standard zajema:
* netekstilne talne obloge, izdelane iz plastike, linoleja, plute ali gume (izvzete so prosto položene obloge);
* tekstilne obloge (izvzete so prosto položene obloge in preproge);
* laminatne talne obloge, talne plošče za prosto polaganje.
Harmonizirani standard se sklicuje tudi druge standarde za talne obloge:
EN 548 –   Netekstilne talne obloge – Specifikacija za linolej brez vzorca in z vzorcem, 
EN 649 –   Netekstilne talne obloge – Homogene in heterogene polivinilkloridne talne obloge -Specifikacija 
EN 651 –   Netekstilne talne obloge – Polivinilkloridne talne obloge s penast o plastjo – Specifikacija 
EN 652 –   Netekstilne talne obloge – Polivinilkloridne talne obloge s hrbtiščem na osnovi plute - Specifikacija 
EN 653 –   Netekstilne talne obloge – Penjene polivinilkloridne talne obloge – Specifikacija 
EN 654 –   Netekstilne talne obloge – Delno upogibljive polivinilkloridne plošče – Specifikacija 
EN 687 –   Netekstilne talne obloge – Specifikacija linoleja na plutinem hrbtišču brez dekorativnega vzorca in z njim 
EN 1816 –  Netekstilne talne obloge – Specifikacija homogenih in heterogenih gladkih gumenih  talnih oblog spenastim hrbtiščem 
EN 1817 –  Netekstilne talne obloge – Specifikacija homogenih in heterogenih gladkih gumenih  talnih oblog 
EN 12199 –  Netekstilne talne obloge – Specifikacija homogenih in heterogenih reliefnih gumenih  talnih oblog 
EN 13329 –  Laminatne talne obloge – Elementi z zunanjo plastjo na osnovi aminoplastičnih termostabilnih smol – Specifikacije, zahteve in preskusne metode 
EN 13553 –  Netekstilne talne obloge – Polivinilkloridne talne obloge za uporabo na izjemno  vlažnih površinah – Specifikacija 
SIST EN 15468:2008 – Laminatne talne obloge – Elementi z direktnim nanosom potiska in sloja iz umetne smole – Specifikacije, zahteve in preskusne metode. </t>
  </si>
  <si>
    <t>Način obračuna popisnih postavk: 
* po neto tlorisni površini tlaka (vse odprtine, preboji ipd., večji od 0,10 m2 se odbijajo),
* dodatki za razne oteževalne okoliščine (razčlenjenost, prostori pod 5 m2, ipd) se upoštevajo v enotnih cenah in se ne obračunajo v količinah, razen če je v opisu postavke drugače navedeno,
* izdelava vseh vrst dilatacij se upošteva v enotnih cenah in se ne obračunajo v ločeno ali v dodatkih na količine, razen če je v opisu postavke drugače navedeno.</t>
  </si>
  <si>
    <t xml:space="preserve">Tehnični pogoji za zagotavljanje kakovosti pri izvedbi
NAČIN IN POGOJI IZVEDBE
Vodenje del na gradbišču:
* dostopnost projektov (DGD, PZI); 
* izvajanje ustreznega nadzora nad deli – to naj bi zagotovilo izvedbo, skladno z zahtevami projektne dokumentacije; 
* vodenje gradbišča, ki zagotavlja organizacijo del ter pravilno in varno uporabo opreme in mehanizacije, uporabo materialov ustrezne kakovosti, izvedbo glede na zahteve projektne dokumentacije in varno uporabo objekta do predaje naročniku oziroma uporabniku; 
* dostopnost certifikatov oziroma izjav o lastnostih proizvodov; 
* dostava navodil za vgradnjo s specificiranimi pogoji (recimo ravnost in vlaga podlage). 
Terminski plan - planiranje v normalnih razmerah:
* pri polaganju talnih oblog je treba upoštevati, da morajo imeti podlage primerno vsebnost vlage (za lesene talne obloge priporočljiva 2 % vlažnost podlage); 
* da bi se izognili odzivu lesa na vlago, naj se leseni elementi vgrajujejo z vsebnostjo vlage, ki bo čimbolj podobna ravnotežni vlagi lesa pri predvideni relativni vlažnosti prostorov. Zato naj se predvsem lesene talne obloge hranijo v prostorih, kjer bodo položene, vsaj 10 dni – pri tem moramo doseči, da se bo vlaga lesa uravnotežila. </t>
  </si>
  <si>
    <t>Prisilno sušenje:
Izvajalci se pogosto srečujejo z zahtevo, da zaradi različnih vzrokov za normalne postopke sušenja zmanjka časa. V tem primeru uporabljajo metodo prisilnega sušenja. Z različnimi grelnimi telesi in ventilatorji se ob zvišanju temperature okoliškega zraka doseže izhlapevanje vode iz estriha, nato pa se ta odvečna vlaga odstrani iz prostora. Pri tem se moramo zavedati, da bo vlaga izhlapela predvsem iz površinske plasti, v notranjosti estzriha pa bo ostala. Zato je treba predvsem tam, kjer je predvidena vgradnja lesenih talnih oblog, po sušenju izmeriti vlago v spodnjih plasteh estriha (najbolje z odvzemom vzorcev in sušenjem), saj samo površinske meritve ne zadostujejo. 
V zadnjem času nekateri izvajalci uporabljajo premaze, ki ločijo vlažne estrihe od končne talne obloge, vendar je njihova uporaba omejena, saj ob tem zelo upočasnijo izhlapevanje vlage, ki ostane v estrihu. Zato uporabe premazov zaradi negativnih praktičnih izkušenj ne priporočamo. Včasih se polaganje končnih oblog (keramičnih ploščic in kamna) izvaja ob višji vlagi, kot je priporočeno, saj prevladuje splošno mnenje, da ti materiali na pojave poškodb niso tako občutljivi. Vendar lahko ob prehitri izvedbi oblog pride do izbočenja estriha in preloma. Če se namreč spodnji del zaradi neustreznega izsuševanja nenadzorovano krči, se estrih dvigne, obloga pa se lahko prelomi. 
Drugi problem so nizke temperature (okoli ledišča): izvajalci včasih mešanici dodajajo antifrize, vendar se njihova uporaba zaradi slabih izkušenj ne priporoča. Navedeno problematiko je deloma možno reševati z uporabo specialnih cementnih veziv. 
Hranjenje materialov in proizvodov:
Proizvodi, zlasti lesene obloge, morajo biti hranjeni pod pogoji, ki jih priporočajo proizvajalci, da obdržijo svoje lastnosti. Lesene obloge morajo biti pred dostavo v prostore, kjer bodo položene, hranjene v suhih prostorih v zaprtih zavitkih. 
Lepila naj bodo prav tako hranjena skladno s priporočili proizvajalcev. Če pa teh ni, naj temperatura pri hranjenju ne bo nižja kot 15 °C.</t>
  </si>
  <si>
    <t xml:space="preserve">VGRADNJA ELEMENTOV/PROIZVODOV
Vgradnja estrihov
Gladkost površine: mora biti takšna, da ni opaznih sledov glajenja oz. morebitna poraba izravnalne mase ne sme biti večja kot 0,60 kg/m2.
Pred vgradnjo obloge je treba preveriti pravilnost vgradnje plavajočih estrihov (ločenost od sten) in ugotoviti, ali masa konstrukcije zagotavlja zvočno izolirnost pred zvokom v zraku, ki je predpisana v projektu. 
Razen splošnih zahtevo ustreznosti podlage (biti mora ravna, očiščena in primerno čvrsta) morajo biti za posamezne obloge izpolnjeni še dodatni pogoji – gre predvsem za vlago podlage in kemijsko kompatibilnost obloge s podlago (recimo pri magnezitnih estrihih). 
Za netekstilne, tekstilne in laminirane talne obloge upoštevamo navodila za polaganje iz tehničnega poročila CEN/TS 14472-1 : 2003 Resilient, textile and laminate floor coverings – Design, preparation and installation: 
Pomembno je, da se vsi, ki se vključujejo v polaganje oblog (dobavitelji, polagalci, nadzor), seznanijo z zahtevami projekta glede vrste obloge in dopustnih odstopanj (recimo zahteve glede odboja svetlobe oziroma videza pri tekstilnih oblogah). Ker se te obloge večinoma lepijo, je pomembno izbrati pravilno lepilo (važno je sproščanje nevarnih snovi – ne sme preseči 500μg/m3). Najustrezneje je izbrati lepilo, ki ga priporoča proizvajalec obloge, da ne bi prišlo do nezaželenih kemijskih reakcij. </t>
  </si>
  <si>
    <t>Vgradnja robnih oz. zaključnih letev:
Robniki iz plastike ali gume na stopnicah se pritrjujejo samo na pohodni ploskvi. Inovativne robne in dilatacijske letve se pritrjujejo po navodilih proizvajalcev.</t>
  </si>
  <si>
    <t>KAKOVOST IZVEDBE:
Za doseganje kakovostne izvedbe je treba dosledno upoštevati navodila proizvajalcev gradbenih proizvodov za vgradnjo, ki so jih ti predpisali v pripadajočih tehničnih specifikacijah, zlasti pa pogoje pri vgradnji iz navedenih dokumentov</t>
  </si>
  <si>
    <t>NAVODILA ZA IZDELAVO TEHNOLOŠKEGA ELABORATA
Pred začetkom izvajanja posamezne vrste del mora izvajalec del pripraviti tehnološki elaborat (TE) in ga dati nadzornemu inženirju v potrditev. Nadzorni inženir je lahko posameznik ali institucija, ki opravlja naloge nadzora v imenu investitorja. 
TE dopolni projekt za izvedbo s konkretnimi podatki o uporabljenih materialih in polizdelkih, predvsem o njihovem izvoru in kakovosti, s podrobnejšim opisom tehnologije izvajanja del in planom zagotavljanja kakovosti. 
Tehnološka mapa vključuje: 
• navodila za vgradnjo proizvodov, 
• navodila za rokovanje in vzdrževanje proizvodov,
• izjave o lastnostih vseh proizvodov po ZGPro-1. 
Ta priročnik opredeljuje minimalne zahteve za vsebino TE in postopke potrjevanja. 
TE mora imeti ta poglavja: 
• splošne informacije o izvajalcu in konstrukcijskih značilnosti objekta,
• opis posameznih faz del,
• terminski plan izvajanja del. 
TE je možno dopolnjevati skladno z napredovanjem del. Splošne informacije je možno dati le enkrat, druge dele elaborata pa za vsak sklop del posebej. 
TE mora obravnavati te sklope del: 
• kontrolo pripravljene podlage za izvajanje tlakarskih del,
• način izdelave estrihov (iz pripravljenih suhih mešanic, izdelanih na objektu, suhomontažni ... ), 
• kontrolo ravnosti in načine sušenja izdelanih estrihov (če je predvideno dodatno sušenje), - hranjenje lesenih talnih oblog v predvidenih razmerah,
• polaganje talnih oblog, 
• dodatna obdelava talnih oblog, če je ta predvidena (recimo brušenje, lakiranje ... ), 
• kontrolo izvedene talne obloge, 
• druga dela, ki niso zajeta, so pa nujna.</t>
  </si>
  <si>
    <t>Izvajalec del mora nadzornemu inženirju in projektantu gradbenih konstrukcij predložiti TE najmanj 15 dni pred začetkom izvajanja posamezne faze del, opredeljene v tehnološkem elaboratu. 
Nadzorni inženir ali statik morata najpozneje v roku 8 dni tehnološki elaborat pisno potrditi oziroma zaradi neustreznosti zavrniti. 
Pri pripravi plana zagotavljanja kakovosti mora izvajalec upoštevati veljavne predpise in standarde. Ukrepi zagotavljanja kakovosti morajo biti prilagojeni terminskemu planu in morebitnim neugodnim vremenskim razmeram za izvajanje del (mraz, visoka vlaga ... ).
Pred polaganjem izvajalec skupaj z nadzorom in projektantom arhitekture pregleda površine oblaganja ter določi lokacije, način in smer oblaganja tlaka in polaganja talnih oblog. Pred polaganjem talnih oblog je potrebno zagotoviti ustrezno vlažnost estriha.</t>
  </si>
  <si>
    <t>V postavki upoštevati potrebno ustrezno pripravo podlage, vključno z brezprašnim strojnim diamantnim brušenjem obstoječe podlage.</t>
  </si>
  <si>
    <t>Kompletna dobava in izvedba premaza talnih betonskih površin z enokomponentnim akril premazom za beton, tipa Mipa betonacryl ali ekvivalentno. Barva tlaka po barvni karti dobavitelja (RAL 7032 ali RAL 7035). Vključno z vsemi pomožnimi iz zaključnimi deli ter materialom</t>
  </si>
  <si>
    <t>V postavki upoštevati potrebno ustrezno pripravo podlage, brez prašnih delcev, suha, brez smole in oljnih matežev ter trdna.</t>
  </si>
  <si>
    <t>Kompletna dobava in polaganje, enomer talne obloge, sestavljena iz  60 % naravnih mineralov in 40 % termo plastičnih polimerov, v rolah širine 145 cm, deb 2 mm, barva po izbiri projektanta. 
Talna obloga mora ustrezati naslednjim zahtevam:
• primerna za visoko obremenjene prostore, 
• odporna proti obrabi, 
• ne toksična brez vsebnosti PVC-ja plastifikatorjev, halogenov, 
nitrozaminov, vinil klorida, phtalatov
• obrabni sloj impregniran z ionomerom (odlična odpornost na praske
kemikalije in kisline ….) 
• enostavna za vzdrževanje in ne potrebuje dodatnega 
zaščitnega premaza, 
• odporna na cigaretne ogorke po EN 1399, 
• ognjeodpornost po EN 13501-1 Cfl-s1 
• protizdrstnost po EN 13893, 
• elektrostatičnost EN 1815 - antistatičen, 
• antibaktericidna in antifungicidna (ne omogoča razvoj bakterij)
• odporna na koleščke stolov po EN 425 in 
• točkovna odpornost na odtis po EN 433, (po 2,5h), manjša od 0,05 mm
• dimenzijska stabilnost po EN 434, (manjša od 0,2 %)
• primerna za talno gretje
• certifikati za kakovost zraka v prostoru 
(FloorScore, DGNB, der Blaue Engel, EPD, Baubook)
• ne škoduje okolju (možno uničenje s sežigom)
• je 100 % razgradljiva</t>
  </si>
  <si>
    <t>Cene po e.m. morajo vsebovati:
* vse iz splošnih določil za vse vrste del,
* dodatke za oteževalne okoliščine, razen kadar je v opisu postavke drugače navedeno.
*  v ceni enote je obvezno vključiti dobavo in montažo za pravilno funkcioniranje posameznih sistemov in elementov objekta, navedenih v tem popisu del.
* v ceni enote je obvezno zajeti izdelavo vseh potrebnih detajlov in dopolnilnih del, ki so potrebna za dokončanje posameznih del, tudi če potrebni detajli in zaključki niso podrobno navedeni in opisani v popisu del in so ta dopolnila nujna za pravilno funkcioniranje posameznih sistemov in opreme.
* stroške vseh predpisanih kontrol materialov, meritev, atestov in garancij za materiale vgrajene v objekt, stroške nostrifikacije in meritev pooblaščenih institucij, potrebnih za uspešno primopredajo del, pri čemer morajo biti dokumenti obvezno prevedeni v slovenščino in nostrificirani od pooblaščene institucije v RS.
* V ceni je zajeta tudi vsa potrebna dokumentacija, ki je potrebna za tehnični pregled objektov in pridobitev uporabnega dovoljenja.
Dvigalo mora biti načertovano in izdelano skladno s standardom SIST EN81-1 in skladno s Pravilnikom o vrnosti dvigal (Ur.l.RS št. 83/07). Po končani montaži dvigala priglašeni organ oprvi tehnični pregled dvigala in izda certifikat (obratovalno dovoljenje) v breme izvajalca.</t>
  </si>
  <si>
    <r>
      <rPr>
        <b/>
        <sz val="10"/>
        <rFont val="Arial Narrow"/>
        <family val="2"/>
      </rPr>
      <t>notranje mere:</t>
    </r>
    <r>
      <rPr>
        <sz val="10"/>
        <rFont val="Arial Narrow"/>
        <family val="2"/>
      </rPr>
      <t>775</t>
    </r>
    <r>
      <rPr>
        <sz val="10"/>
        <color rgb="FFFF0000"/>
        <rFont val="Arial Narrow"/>
        <family val="2"/>
        <charset val="238"/>
      </rPr>
      <t>0</t>
    </r>
    <r>
      <rPr>
        <sz val="10"/>
        <rFont val="Arial Narrow"/>
        <family val="2"/>
      </rPr>
      <t>x2750x2500 mm (šxgxv)</t>
    </r>
  </si>
  <si>
    <t>Odstranitev drogov JR in kasnejša postavitev na enako lokacijo (demontaža, ponovna montaža s priklopm, hraniti na gradbišču). Kompletno z vsemi preddeli, gradbenimi in elektro deli.</t>
  </si>
  <si>
    <t xml:space="preserve">Dobava in kompletna montaža linijskih dežnih kanalet kot naprimer ACO Deckline P150 ali ekvivalentno za odvodnjavanje manipulativnih platojev na koti pritličja. Kanalete iz polimernega betona, svetle širine 15 cm, gradbene širine 22,50 cm, gradbene višine 10,00 cm. 
</t>
  </si>
  <si>
    <t>SKUPAJ 0. + A. + B. + C. + D. + E. + F.  (brez DDV)</t>
  </si>
  <si>
    <t>D/1.0</t>
  </si>
  <si>
    <t>D/2.0</t>
  </si>
  <si>
    <t>D/3.0</t>
  </si>
  <si>
    <t>D/4.0</t>
  </si>
  <si>
    <t>D/5.0</t>
  </si>
  <si>
    <t>D/6.0</t>
  </si>
  <si>
    <t>D/7.0</t>
  </si>
  <si>
    <t>D/8.0</t>
  </si>
  <si>
    <t>D/9.0</t>
  </si>
  <si>
    <t>D0 - SPLOŠNA DOLOČILA ZA ELEKTRIČNE INŠTALACIJE</t>
  </si>
  <si>
    <t>E0 - SPLOŠNA DOLOČILA ZA STROJNE INŠTALACIJE</t>
  </si>
  <si>
    <t>TEHNOLOŠKI PARK VELENJE - TecHUB</t>
  </si>
  <si>
    <t>TEHNOLOŠKI PARK VELENJE - TECHUB</t>
  </si>
  <si>
    <t>Gradnja objekta 
"TEHNOLOŠKI PARK VELENJE - TecHUB"</t>
  </si>
  <si>
    <t>Popis del s predizmerami za gradnjo objekta "TEHNOLOŠKI PARK VELENJE - TecHUB"</t>
  </si>
  <si>
    <t>V ceni je zajeta tudi vsa potrebna dokumentacija, ki je potrebna za tehnični pregled, pridobitev uporabnega dovoljenja in vris v kataster GJI (PVE) – Projekt za vpis v uradne evidence.
Črpanje vode iz gradbene jame v času gradnje brez doplačila za otežkočeno delo zaradi podtalnice ali površinske vode s stroški prečrpavanja vode iz izkopa, izdelavo dodatnih nasipov ali jarkov za preusmeritev dotekajoče ali izčrpane vode (izviri, melioracijski kanali, mulde, prepusti ali naravni odvodniki površinske vode ali podtalnice). 
Vsi stroški razpiranja gradbene jame/jarka, ki zagotavlja varno delo. Dodatek za otežkočen izkop v predmetnem jarku je vključiti v ceno po e.m.
Vsa zemeljska dela je potrebno izvajati na najracionalnejši način v količinah, ki so neobhodne za nadaljne izvajanje del, vse pa v skladu z veljavnimi tehničnimi predpisi.
Prostor za začasno deponijo določi Izvajalec v dogovoru z Naročnikom.
Pred pričetkom del se mora Izvajalec informirati o legi komunalnih ali drugih pod in nadzemnih vodov na gradbišču. Preveriti mora tudi stanje zgradb na sosednjih zemljiščih.
Obračunska določila:
• faktor raztrosa se ne upošteva ločeno,
• obračunska enota za vse izkope je prostornina izkopane zemljine (m3) v raščenem stanju,
• obračunska enota za vse nasipe in zasipe je prostornina zemljine (m3) v vgrajenem stanju,
• obračunska enota za površinsko popisne postavke je m2.</t>
  </si>
  <si>
    <t>* snemanje potrebnih izmer na gradbišču in po načrtih, usklajevanje s projektantom;*</t>
  </si>
  <si>
    <t>Nobene odobritve,  kontrole, potrdila, soglasja, navodila, zahteve itd. …. s strani naročnika,  projektanta  ali  nadzornika ne razrešijo Izvajalca izpolnitve njegovih dolžnosti/obveznosti vključno z odgovornostjo za napake.</t>
  </si>
  <si>
    <t>250x250mm</t>
  </si>
  <si>
    <t>220x120mm</t>
  </si>
  <si>
    <t>različni preboji do vel. 0,1m2</t>
  </si>
  <si>
    <t>140x50mm</t>
  </si>
  <si>
    <r>
      <t xml:space="preserve">Dobava in polaganje opozorilnega traku
(z napisom "Pozor, energetski kabel!") 
v kabelski jarek nad kabli. </t>
    </r>
    <r>
      <rPr>
        <b/>
        <sz val="11"/>
        <rFont val="Arial"/>
        <family val="2"/>
        <charset val="238"/>
      </rPr>
      <t>Zajeto v splošnih določilih  in se v tej postavki ne obračuna!</t>
    </r>
  </si>
  <si>
    <t xml:space="preserve">Obračun po urah. </t>
  </si>
  <si>
    <r>
      <t>SPLOŠNA OPOMBA</t>
    </r>
    <r>
      <rPr>
        <sz val="10"/>
        <rFont val="Arial Narrow"/>
        <family val="2"/>
        <charset val="238"/>
      </rPr>
      <t xml:space="preserve">:
Popis del s predizmerami je izdelan na podlagi projektne dokumentacije faze DGD in PZI. 
Popis zajema gradbeno obrtniška, instalaterska dela, zunanjo ureditev ter nabavo opreme za območje novogradnje in objekta. 
Pred izdelavo ponudbe je obvezen ogled lokacije objekta in projektne dokumentacije. 
Izvajalec je dolžan pri sestavi ponudbe upoštevati grafične in tekstualne dele projektne dokumentacije faze DGD in PZI. 
</t>
    </r>
    <r>
      <rPr>
        <b/>
        <u/>
        <sz val="10"/>
        <rFont val="Arial Narrow"/>
        <family val="2"/>
        <charset val="238"/>
      </rPr>
      <t xml:space="preserve">Projektna dokumentacija v celoti je sestavni del tega popisa. 
</t>
    </r>
    <r>
      <rPr>
        <sz val="10"/>
        <rFont val="Arial Narrow"/>
        <family val="2"/>
        <charset val="238"/>
      </rPr>
      <t xml:space="preserve">V primeru tiskarskih napak in neskladij v projektu je dolžan pripravljalec ponudbe (izvajalec) na to opozoriti projektanta in naročnika pred oddajo ponudbe.  </t>
    </r>
  </si>
  <si>
    <t>* končno finalno čiščenje objekta in odnos vsega materiala in opreme z gradbišča, vključno s končnim finim čiščenje stavbnega pohištva in vseh površin objekta (notranjih in zunanjih) ter vseh instalacijskih elementov.</t>
  </si>
  <si>
    <t>Kompletna geodetska zakoličba objekta (uradna zakoličba objekta) pred pričetkom gradnje, po projektu zakoličbe: 
* zakoličba osi objekta, temeljev in kasneje zidov na profilih,
* prenos višinskih kot za objekt na terenu,  
* vse skupaj z zavarovanjem višin, geodetskih točk in osi objekta,
* izdelava, postavitev in demontaža gradbenih profilov za izkop gradbene jame in prenos višin objekta na profile z uporabo merilnega instrumenta,
* groba in fina zakoličba profilov,
* postavitev in zavarovanje gradbenih profilov za čas gradnje in prenos geodetskih točk na profile.
Zakoličba mora biti izvedena po navodilih geodetskega načrta in v skladu s situacijo projekta. 
Upoštevati zakoličba z zapisnikom za potrebe prijave začetka del!
V ceno zajeti strošek geodeta, izmere in izdelavo zapisnika o zakoličbi objekta. Le tega je dostaviti naročniku za postopek priglasitve del na UE.
Obračun po kompletni zakoličbi objekta in zunanje ureditve.</t>
  </si>
  <si>
    <r>
      <rPr>
        <b/>
        <sz val="10"/>
        <rFont val="Arial Narrow"/>
        <family val="2"/>
      </rPr>
      <t>Komplet organizacija, ureditev in priprava gradbišča v stanje za nemoteno delo, vzdrževanje in demontaža gradbišča</t>
    </r>
    <r>
      <rPr>
        <sz val="10"/>
        <rFont val="Arial Narrow"/>
        <family val="2"/>
      </rPr>
      <t>, z vsemi potrebnimi / spremljajočimi deli in materiali, vključno s stroji in napravami, gradbiščno napeljavo ter stroški njihove uporabe (izvedba priključkov na javno ali obstoejče interno omrežje, po potrebi s predhodno pridobitvijo soglasij, stroški merjenja porabe), dovoznimi in delovnimi potmi, ograjami, gradbišno tablo, ukrepi za varnost in zdravje pri delu, z deponijami in začasnimi objekti, vzdrževanje v času gradnje in odstranitev po koncu gradnje v skladu z Varnostnim načrtom in Načrtom ureditve gradbišča.</t>
    </r>
  </si>
  <si>
    <t>Priprava del in rušitev dela zgornje grede pilotne stene varovanja gradbene jame v območju izdelave temeljne plošče zunanjega stopnišča, v dolžini cca. 10,00 m, vključno z vsemi pomožnimi, pripravljalnimi in zaključnimi deli ter  vsemi  potrebnimi horizontalnimi in vertikalnimi transporti, z odvozom odpadkov na trajno deponijo in plačilom komunalne takse. Izvajalec je dolžan nadzoru predložiti evidenčne liste za gradbene odpadke.</t>
  </si>
  <si>
    <t>Nabava, dobava in zidanje  podpornih zidov poglobitve temeljne plošče, kot podlaga za vgradnjo toplotne in hidroizolacije, s porobeton bloketi (kot npr. Ytong-Xella ali ekvivalentno) deb. 15 cm z kot npr. YTONG ali ekvivalentno tankoslojno lepilno malto, vključno z vsemi pripravljalnimi, pomožnimi in zaključnimi deli, V in H transporti ter potrebnimi delovnimi odri. Dela izvesti po navodilih proizvajalca porobeton zidakov.</t>
  </si>
  <si>
    <t>Nabava,  dobava  in vgradnja toplotne izolacije pod dilatirano AB ploščo - celica 2,  deb. d=5 cm, iz ekstrudiranega polistirena z gladko površino in z robovi, obdelanimi v obliki črke L, tlačne trdnosti min. 300 kPa, λmax = 0,035 W/mK, npr. Fibran XPS300L ali ekvivalentno tankoslojno, vključno z vsemi pomožnimi, pripravljalnimi in zaključnimi deli ter  vsemi  potrebnimi horizontalnimi in vertikalnimi transporti.</t>
  </si>
  <si>
    <t>Nabava,  dobava  in vgradnja toplotne izolacije pod temeljno ploščo,  deb. d=18 cm, iz ekstrudiranega polistirena z gladko površino in z robovi, obdelanimi v obliki črke L, tlačne trdnosti min. 500 kPa, λmax = 0,035 W/mK, npr. Fibran XPS500L ali ekvivalentno, vključno z vsemi pomožnimi, pripravljalnimi in zaključnimi deli ter  vsemi  potrebnimi horizontalnimi in vertikalnimi transporti</t>
  </si>
  <si>
    <r>
      <t>Enotne cene morajo vsebovati:
*</t>
    </r>
    <r>
      <rPr>
        <sz val="10"/>
        <rFont val="Arial Narrow"/>
        <family val="2"/>
      </rPr>
      <t xml:space="preserve"> vse iz splošnih določil za vse vrste del,
* dobavo in izdelavo malt, vključno s prenosi na mesto uporabe ne glede na način in razdaljo, 
* uporabo vogalnikov in ometnih tesnilnih/zaščitnih profilov
* predhodno čiščenje in priprava podlag,
* razne oteževalne okoliščine in dodatki se upoštevajo v enotnih cenah in se ne obračunajo v količinah, razen če je v opisu postavke drugače navedeno, 
* dolbenje utorov in izvedba prebojev (ročno ali strojno) se ne obračunava posebej, v kolikor so podatki o poteku inštalacij ali vgradnji raznih izdelkov bili podani s PZI in jih je bilo možno izvesti sproti med izvedbo AB in zidarskih del,
* ta dela (dolbenje utorov in izvedba prebojev (ročno ali strojno)) se lahko obračunajo posebej, v kolikor podatki o poteku inštalacij ali vgradnji raznih izdelkov niso bili podani s PZI oz. so predmet prilagoditev izvedbe na zahtevo naročnika in jih ni bilo možno izvesti sproti med izvedbo AB in zidarskih del.</t>
    </r>
    <r>
      <rPr>
        <b/>
        <sz val="10"/>
        <rFont val="Arial Narrow"/>
        <family val="2"/>
      </rPr>
      <t xml:space="preserve">
* </t>
    </r>
    <r>
      <rPr>
        <sz val="10"/>
        <rFont val="Arial Narrow"/>
        <family val="2"/>
      </rPr>
      <t xml:space="preserve">dolbljenje kanalov do širine 10 cm, v porobeton stenah za vgraditev raznih instalacijskih vodinkov in cevi, 
* zidarska obdelava porobeton sten po prehodno izdolbljenih kanalih instalacijskih razvodov, špric in groba zidarska obdelava izdolbljenih kanalov v stenah.
</t>
    </r>
  </si>
  <si>
    <r>
      <rPr>
        <b/>
        <u/>
        <sz val="10"/>
        <rFont val="Arial Narrow"/>
        <family val="2"/>
        <charset val="238"/>
      </rPr>
      <t>Posebne zahteve naročnika - splošna določila:</t>
    </r>
    <r>
      <rPr>
        <sz val="10"/>
        <rFont val="Arial Narrow"/>
        <family val="2"/>
        <charset val="238"/>
      </rPr>
      <t xml:space="preserve">
Poleg predpisov in standardov, katerih uporaba je obvezna (predpisana v veljavnih predpisih), so v projektni dokumentaciji, popisih del ter v teh splošnih opisih navedeni tudi drugi standardi in tehnične specifikacije, skladno s katerimi mora izvajalec izvesti dela oz. dobaviti proizvode ter to tudi dokazati.
Po dokončanju del in predaji objekta v uporabo morajo biti električne instalacije izvedene skladno z veljavnimi predpisi, njihovo obratovanje pa varno.
'Po dokončanju del morajo biti vgrajene vse zahtevane svetilke (vključno s sijalkami).
'Na vseh ostalih izvodih mora biti napeljava zaključena z vrstnimi sponkami ali na drug primeren varen način (uporaba izolirnih trakov ni dopustna). 
V popisu del navedeni proizvodi ali storitve določenega gospodarskega subjekta ali blagovne znamke so izjemoma dovoljene, če ni mogoče dovolj natančno in razumljivo opisati predmeta naročila. Pri vseh takšnih navedba je razumeti, da ponudnik lahko ponudi produkt ali storitev drugega proizvajalca, ki je v popisu navedenemu vsaj enakovreden.
V kolikor v poziciji ni navedeno drugače, veljajo kot kriteriji enakovrednosti kot za primer navedenim proizvodom ali storitvam določenega gospodarskega subjekta ali blagovne znamke vse tehnične specifikacije navedenega za posamezne elemente ali pa za sistem, navedene v tehničnih podlogah proizvajalca, katerega posamezni elementi ali pa za sistem je naveden kot primer načina izvedbe in doseganja zahtevane kakovosti.
Izbrana oprema mora biti skladna s standardi za opremo, ki je navedena v projektni dokumentaciji in popisu del.
</t>
    </r>
    <r>
      <rPr>
        <b/>
        <u/>
        <sz val="10"/>
        <rFont val="Arial Narrow"/>
        <family val="2"/>
        <charset val="238"/>
      </rPr>
      <t>Zapisnik o pregledu električnih inštalacij:</t>
    </r>
    <r>
      <rPr>
        <sz val="10"/>
        <rFont val="Arial Narrow"/>
        <family val="2"/>
        <charset val="238"/>
      </rPr>
      <t xml:space="preserve">
* naveden mora biti točen podatek o prostoru (naslov, št. stavbe, št. dela stavbe),
* vsebina in podatki morajo biti takšni, kot so zahtevani v veljavnih predpisih in tehničnih smernicah,
* oblikovanje zapisnika, označbe, zapis naslovnih podatkov ipd. bo izvajalec prilagodil zahtevam naročnika in le-te uporabljal izključno za zapisnike za naročnika.
</t>
    </r>
    <r>
      <rPr>
        <b/>
        <u/>
        <sz val="10"/>
        <rFont val="Arial Narrow"/>
        <family val="2"/>
        <charset val="238"/>
      </rPr>
      <t>Označevanje:</t>
    </r>
    <r>
      <rPr>
        <sz val="10"/>
        <rFont val="Arial Narrow"/>
        <family val="2"/>
        <charset val="238"/>
      </rPr>
      <t xml:space="preserve">
'V razdelilnikih morajo bit zaščitne stikalne naprave oz. vsi elementi jasno označeni po namenu in tokokrogu, ki mu pripadajo (TSG-N-002; poglavje 3.6.). Imena tokokrogov morajo biti izpisana z besedami tako, da bodo zlahka prepoznavna vsakokratnemu uporabniku posameznega prostora.
V glavni TK omari morajo biti z napisnimi tablicami označeni vsi dovodi (z imenom operaterja) ter vsa interna napeljava (z imenom prostora, do katerega je napeljana).
</t>
    </r>
    <r>
      <rPr>
        <b/>
        <u/>
        <sz val="10"/>
        <rFont val="Arial Narrow"/>
        <family val="2"/>
        <charset val="238"/>
      </rPr>
      <t>Enotne cene morajo vsebovati:</t>
    </r>
    <r>
      <rPr>
        <sz val="10"/>
        <rFont val="Arial Narrow"/>
        <family val="2"/>
        <charset val="238"/>
      </rPr>
      <t xml:space="preserve">
Če ni s pogodbo ali tehničnimi pogoji oziroma s postavkami predračuna/popisa del določeno drugače, morajo biti v enotnih cenah upoštevan stroški za izvedbo posameznega dela, med katere spadajo tudi:
* vse iz splošnih določil za vse vrste del,
* dodatke za oteževalne okoliščine, razen kadar je v opisu postavke drugače navedeno.
* v ceni enote je obvezno vključiti dobavo in montažo za pravilno funkcioniranje posameznih sistemov in elementov objekta, navedenih v tem popisu del,
* meritve električnih inštalacij, funkcoonalni preizkus in izdelava dokazila zanesljivosti za vsak prostor v objektu po navodilih nadzora, projektanta in naročnika,* dolbenje utorov in izvedba prebojev (ročno ali strojno) se ne obračunava posebej, v kolikor so podatki o poteku inštalacij ali vgradnji raznih izdelkov bili podani s PZI in jih je bilo možno izvesti sproti med izvedbo AB in zidarskih del,
* ta dela (dolbenje utorov in izvedba prebojev (ročno ali strojno)) se lahko obračunajo posebej, v kolikor podatki o poteku inštalacij ali vgradnji raznih izdelkov niso bili podani s PZI oz. so predmet prilagoditev izvedbe na zahtevo naročnika in jih ni bilo možno izvesti sproti med izvedbo AB in zidarskih del.
* dolbljenje kanalov do širine 10 cm, v porobeton stenah za vgraditev raznih instalacijskih vodinkov in cevi, 
* zidarska obdelava porobeton sten po prehodno izdolbljenih kanalih instalacijskih razvodov, špric in groba zidarska obdelava izdolbljenih kanalov v stenah.
* pregled, meritve  in funkcionalni test s strani pooblaščene organizacije in priprava poročila ter potrdila o brezhibnem delovanju sistema (zasilna razsvetljava, strelovod, aktivne požarne zaščite in sistema za gašenje, ...),
* izdelava predvidenih in nepredvidenih prebojev,
* nadzor, kolodacija prevzem s strani Elektro Celja za merilne elektro omare, vsa  dobavljena oprema  merilna oprema mora ustrezati naboru merilne opreme in tipizaciji merilnih mest katera velja v trenutku izdelave merilnega mesta, izvedba meritev na kablih, izvedba meritve ozemljitvene upornosti, označevanje kablov, priklopi kablov v elektro omarah. 
* transport.
</t>
    </r>
    <r>
      <rPr>
        <b/>
        <u/>
        <sz val="10"/>
        <rFont val="Arial Narrow"/>
        <family val="2"/>
        <charset val="238"/>
      </rPr>
      <t>Predpisi, standardi:</t>
    </r>
    <r>
      <rPr>
        <sz val="10"/>
        <rFont val="Arial Narrow"/>
        <family val="2"/>
        <charset val="238"/>
      </rPr>
      <t xml:space="preserve">
Izvedba del ter vgrajeni material morata ustrezati veljavnim predpisom in standardom, predvsem pa:
* Pravilnik o zahtevah za nizkonapetostne električne inštalacije v stavbah, tehnična smernica TSG-N-002: nizkonapetostne električne inštalacije.
* v ceni enote je obvezno zajeti izdelavo vseh potrebnih detajlov in dopolnilnih del, ki so potrebna za dokončanje posameznih del, tudi če potrebni detajli in zaključki niso podrobno navedeni in opisani v popisu del in so ta dopolnila nujna za pravilno funkcioniranje posameznih sistemov in elementov SI objekta.
</t>
    </r>
    <r>
      <rPr>
        <b/>
        <u/>
        <sz val="10"/>
        <rFont val="Arial Narrow"/>
        <family val="2"/>
        <charset val="238"/>
      </rPr>
      <t>IZJAVA O LASTNOSTIH (DOP) IN OZNAČEVANJE PROIZVODOV Z OZNAKO CE:</t>
    </r>
    <r>
      <rPr>
        <sz val="10"/>
        <rFont val="Arial Narrow"/>
        <family val="2"/>
        <charset val="238"/>
      </rPr>
      <t xml:space="preserve">
Proizvajalec z izdajo izjave o lastnostih prevzame odgovornost za skladnost gradbenega proizvoda z navedenimi lastnostmi. Informacije, ki jih je potrebno navesti, so navedene v Dodatku ZA v harmoniziranem standardu ali v ustreznem poglavju EAD.
Za vsak  proizvod, za katerega obstaja evropski harmonizirani standard (hEN), ali kadar proizvajalec zanj pridobi evropsko tehnično oceno (ETA), je potrebno pripraviti izjavo o lastnostih in ga označiti z oznako CE.
</t>
    </r>
    <r>
      <rPr>
        <b/>
        <u/>
        <sz val="10"/>
        <rFont val="Arial Narrow"/>
        <family val="2"/>
        <charset val="238"/>
      </rPr>
      <t>Splošna in ostala določila:</t>
    </r>
    <r>
      <rPr>
        <u/>
        <sz val="10"/>
        <rFont val="Arial Narrow"/>
        <family val="2"/>
        <charset val="238"/>
      </rPr>
      <t xml:space="preserve">
</t>
    </r>
    <r>
      <rPr>
        <sz val="10"/>
        <rFont val="Arial Narrow"/>
        <family val="2"/>
        <charset val="238"/>
      </rPr>
      <t>Dobava, montaža, prevozi vnos materiala in opreme, iznos in odvoz embalaže.
Vsi manipulativni in njim sorodni stroški ter režijski stroški gradbišča.
Ves drobni montažni, pritrdilni in spojni ter tesnilni material, potreben za izvedbo posamezne postavke.
Zarisovanje in  vsklajevanje z ostalimi izvajalci del.
Zavarovanje, vsa pripravljalna, zaključna in njim sorodna dela.
Zagon, nastavitve, programiranje in preizkušanje delovanja sistema.
Montaža opreme na položene instalacije in zaključene kabelske povezave.
Končna montaža elementov sistema domofonije in kontrole pristopa na pripravljene instalacije, parametriranje, preizkušanje spuščanje sistema v pogon, šolanje osebja ter sodelovanje pri pridobivanju potrdila o brezhibnem delovanju.
Tesnenje kabelskih prehodov skozi stene in stropove z namensko tesnilno maso, ter tesnenje vseh kabelskih prehodov na mejah požarnih sektorjev z ognjevarno tesnilno maso - požarno tesnenje po navodilh izdelovalca izkaza požarne vanosti, projektanta, nadzornika in naročnika vključno z vrisom oz. označevanjem na situacijih.    
Skrb za pravilno vgradnjo vseh inštalacijskih cevi v medetažne ab plošče (zadosten medsebojni odmik cevi, namestitev cevi v območja po navodilu nadzora).
Vsa začasna morebitno potrebna zaščitna obbetoniranja instalacij.
Vsa dokazna dokumentacija (meritve, a – testi, garancijski listi, izjave o skladnosti itd), prevedena v slovenski jezik, navodila za vzdrževanje .
Poizkusni zagon naprav in funkcionalna predaja naprav uporabniku.
Vris vseh sprememb med gradnjo v PZI projekt (podlage za izdelavo projektne dokumentacije faze PID), najkasneje 30 dni pred tehničnim pregledom objekta.
V kolikor v popisu del ni zajetih odgovarjajočih postavk, je v cenah po enoti meri zajeti tudi (betonske stene, zidane stene, medetažne plošče, ...) tudi izvedbo odprtin in utorov v stropnih in stenskih ploščah za prehodo inštalacij in podobnih, ki so bili poznani pred izvedbo dela. Oteževanje  dela ob polaganju vodnikov in cevi  v opaž s strani drugih Izvajalcev ne bo stroškovno nadomeščeno, v kolikor se ostali Izvajalci prilagodijo/sledijo predvidenemu običajnemu poteku dela.
Vsi elementi inštalacije morajo biti izdelani strokovno in kvalitetno po detajlih in iz materiala kot je navedeno v opisu.
Ves vgrajeni material mora po kvaliteti ustrezati veljavnim tehničnim predpisom in normam.
Vsa vgrajena oprema in instalacije na objektu je do prevzema s strani investitorja (pooblaščene osebe) v lasti izvajalca.
"Izvajalec je dolžan imeti znanja, ki so predpisano zahtevana v  Gradbenem zakonu  (GZ)  in
Zakon o arhitekturni in inženirski dejavnosti (ZAID)"
Pred pričetkom del mora izvajalec del pripraviti in predati tehnične predloge ponujene strojne opreme v potrditev, ki zajemajo vse iz popisa zahtevane tehnične podatke, tovarniške risbe postavitve in dokazila s potrdili o ustreznosti.
Pri tem morajo biti podani tehnični podatki in risbe povsem usklajeni z zahtevanim obsegom in se morajo povsem nanašati na natančno ponujeni tip in velikost ter ne samo na vrsto opreme (enostavne fotokopije iz generalnega kataloga proizvajalcev v namen potjevanja opreme niso sprejemljive).
Nobeno naročilo ponujene opreme ne more biti sprovedeno, dokler ni s strani investitorja pooblaščen(e)ih oseb(e) izvedena preverba ustreznosti in ta tudi pisno potrjena.
Dobava in postavitev opreme in sistemov se izvede po priloženi dokumentaciji, načrtih in tekstualnem delu, ki se dopolnijo s podrobnejšimi risbami posameznih izbranih dobaviteljev opreme.
lzvajalec mora predvidena dela izvesti v zahtevani kvaliteti in lahko vgrajuje samo materiale in opremo, ki ima ustrezne ateste in certifikate (potrdila o skladnosti) ter je potrjena tudi s strani predstavnika investitorja.
Prav tako se mora držati navodil proizvajalca opreme za postavitev te oprerne in sicer tako, da se po izvedbi zagonov pridobi dogovorjena garancija.
Vgrajena oprema in material mora biti do dobave neuporabljena, nova in opremljena z zahtevano dokazno dokumentacijo.
Izvajalec je dolžan izvesti preizkusni pogon posameznih sistemov po opravljeni izvedbi, tlačnemu preizkusu, dezinfekciji sitemov in pisnem obvestilu investitorju, da je sistem pripravljen za preizkusni pogon.
Preizkusni pogon se izvrši v sodelovanju z predstavniki tehničnih služb, poblaščenim serviserjem vgrajenih naprav, izvajalcem električnih napeljav, CNS in investitorjem po načinu, ki ga določa izvajalska pogodba (standard) oziroma jo predstavi investitor.
V času preskusnega pogona mora sistem obratovati s predvidenimi zahtevami glede pretoka in tlaka v inštalaciji.
Sodelovanje vseh izvajalcev na validaciji funkcionalnem testiranju s sistemskimi integratorji.
Podroben tehnični opis opreme in elementov z jasno navedenimi robnimi pogoji je podan v nadaljevanju. Negativna odstopanja od razpisanih tehničnih zmogljivosti, učinkovitosti in kakovosti strojne opreme, materiala in del niso sprejemljiva, saj se razpisane obravnavajo kot najmanjše potrebne. 
Vsi tipi izdelkov - trgovska imena in proizvajalci, ki so morebiti navedeni v popisu del in materiala so omenjeni izključno zaradi natančnega definiranja tehničnih karakteristik, standardov in predpisov po katerih so izdelani, certifikatov ter atestov, ki jih imajo z namenom natančneje opredeliti tehnične zahteve in postopke izdelave za podobne izdelke, ki jih nudi izvajalec del. Možno je ponuditi kvalitetno enakovredne ali boljše izdelke različnih proizvajalcev od navedenih. Posebno pozornost posvetiti gabaritom alternativno ponujene opreme.
Pri ponudbi enakovredne ali boljše opreme mora ponudnik preveriti tudi vpliv in medsebojne povezave z ostalimi instalacijami. Morebitne spremembe, ki nastajajo iz tega naslova (gradbeni posegi, elektro instalacije, sprememba projektne dokumentacije, detajli, ...)  finančno ne bremenijo investitorja in jih mora ponudnik pokriti v svojem strošku.
V primeru sprememb ali zamenjav, ki so nastale v toku gradnje in pomenijo odstopanje od projekta za izvedbo ali v primeru ugotovljenih pomanjkljivosti in neskladja s projektom za izvedbo morata izvajalec in strokovni nadzor postopati v skladu z GZ
Popis je veljaven le v kombinaciji z vsemi grafičnimi prilogami, risbami, načrti, tehničnim poročilom, sestavami konstrukcij, geomehanskim oziroma geološkim poročilom in ostalimi sestavinami PZI projekta. Natančnejši opisi, način in kvaliteta izdelave, barve, velikost elementov, načini pritrjevanja, načini stikovanja z ostalimi elementi objekta, morebitna požarna varnost konstrukcij ali gradbenih elementov in podobno so razvidni iz prej naštetih sestavin PZI projekta. Ponudba mora vsebovati ves pritrdilni, vezni, spojni, tesnilni material in ustrezne podkostrukcije, dobavo in vgradnjo zaključnih profilov, pločevin in kotnikov, izdelavo vseh potrebnih podkonstrukcij, dodatnega izsekavanja AB in zidanih sten, ponovnega odpiranja montažnih sten in podobna dela potrebna za vgradnjo posameznega elementa objekta, izvedbo vseh drobnih gradbenih, obrtniških in instalacijskih del ter ostalega če tudi to ni neposredno navedeno popisu del, a je kljub temu razvidno iz grafičnih prilog in ostalih prej naštetih sestavnih delov PZI projekta. Nujna je tudi kombinacija popisa s požarnim elaboratom, ki opredeljuje požarno varnost posameznih konstrukcij in gradbenih elementov objekta. Obvezno je upoštevati vse zahteve iz študije požarne varnosti. Ponudba, ki se sklicuje zgolj na tekstualni del popisa ni veljavna oziroma je nepopolna in nepravilna. Z oddajo ponudbe vsak ponudnik izjavlja, da je skrbno preučil vse prej omenjene sestavne dele PZI projekta in da je v skupno vrednost vključil vsa dodatna, nepredvidena in presežna dela ter material, ki zagotavljajo popolno, zaključeno in celostno izvedbo objekta, ki ga obravnava projekt  kot tudi vsa dela, ki niso neposredno opisana ali našteta v tekstualnem delu popisa, a so kljub temu razvidna iz grafičnih prilog in ostalih prej naštetih sestavnih delov PZI projekta. Za vse nejasnosti mora ponudnik v razpisnem roku, ki je namenjen postavljanju vprašanj, pisno kontaktirati investitorja. Kontaktiranje ali postavljanje vprašanj neposredno odgovornemu vodji projekta, projektantskim organizacijam, ki so sodelovale pri izdelavi projekta ali posameznim odgovornim projektantom ni dovoljeno.
Vsi jekleni elementi (četudi ni v načrtu ali popisu del posebej označeno) morajo biti primerno protikorozijsko zaščiteni (vroče cinkanje in barvanje v RAL po izboru odg. proj. arhitekture ali drugo zahtevano zaščito za jeklene konstrukcije) tako, da je zagotovljen garancijski rok in življenjska doba, ki jo zahteva investitor.</t>
    </r>
  </si>
  <si>
    <t>Nabava,  dobava  in vgradnja toplotne izolacije zunanjih AB zidov kot toplotna izolacija in zaščita HI,  deb. d=18 cm, iz ekstrudiranega polistirena z gladko površino in z robovi, obdelanimi v obliki črke L, tlačne trdnosti min. 300 kPa, λmax = 0,036 W/mK, npr. Fibran XPS300L ali ekvivalentno, vključno z vsemi pomožnimi, pripravljalnimi in zaključnimi deli ter  vsemi  potrebnimi horizontalnimi in vertikalnimi transporti.</t>
  </si>
  <si>
    <t>Nabava,  dobava  in vgradnja toplotne izolacije zunanjih AB zidov kot toplotna izolacija in zaščita HI,  deb. d=15 cm, iz ekstrudiranega polistirena z gladko površino in z robovi, obdelanimi v obliki črke L, tlačne trdnosti min. 300 kPa, λmax = 0,035 W/mK, npr. Fibran XPS300L ali ekvivalentno, vključno z vsemi pomožnimi, pripravljalnimi in zaključnimi deli ter  vsemi  potrebnimi horizontalnimi in vertikalnimi transporti.</t>
  </si>
  <si>
    <t>Nabava,  dobava  in vgradnja toplotne izolacije zunanjih AB zidov kot toplotna izolacija in zaščita HI,  deb. d=10 cm, iz ekstrudiranega polistirena z gladko površino in z robovi, obdelanimi v obliki črke L, tlačne trdnosti min. 300 kPa, λmax = 0,035 W/mK, npr. Fibran XPS300L ali ekvivalentno, vključno z vsemi pomožnimi, pripravljalnimi in zaključnimi deli ter  vsemi  potrebnimi horizontalnimi in vertikalnimi transporti</t>
  </si>
  <si>
    <t>Nanos hladnega bitumenskega premaza (npr. IBITOL ali ekvivalentno) na suho in brezprašno površino AB konstrukcije, poraba 0,3 l/m2, sušenje premaza 24 ur.</t>
  </si>
  <si>
    <t>Nanos hladnega bitumenskega premaza (npr. IBITOL  ali ekvivalentno) na suho in brezprašno površino AB konstrukcije, poraba 0,3 l/m2, sušenje premaza 24 ur.</t>
  </si>
  <si>
    <t>►toplotna izolacija iz lamelnih plošč z vertikalno usmerjenimi mineralnimi vlakni - visoka razplastna trdnost. Lamele z enostransko obdelano vidno stranjo s silkatnim obrizgom in posnetimi robovi 45°, tipa KI CLT C1 Thermal ali ekvivalentno,  
(λmax=0,037 w/mk, razplastna trdnost ≥ 40 kpa, razred gorljivosti A1)
debeline 10,00 cm, lepljenje na ustrezno pripravljeno podlago</t>
  </si>
  <si>
    <t>►toplotna izolacija iz plošč kamene volne 
za kontaktne fasade, tipa ki FKD-N Thermal ali ekvivalentno, 
(λmax=0,034 w/mk, razplastna trdnost ≥ 7,5 kpa, razred gorljivosti A1)
debeline 10,00 cm, lepljenje in poglobljeno sidranje plošč z namenskimi vijačnimi fasadnimi pritrdili tipa PPV ali ekvivalentno, dolžine min 140 mm, 6 kosov/m2 po sistemu W, vgradnja pokrivnih čepov iz kamene volne tipa FKD, debelina 20,00 mm</t>
  </si>
  <si>
    <t>►toplotna izolacija iz plošč kamene volne 
za kontaktne fasade, tipa ki FKD-N Thermal ali ekvivalentno, 
(λmax=0,034 w/mk, razplastna trdnost ≥ 7,5 kpa, razred gorljivosti A1)
debeline 4,00 cm, lepljenje in poglobljeno sidranje plošč z namenskimi vijačnimi fasadnimi pritrdili tipa PPV ali ekvivalentno, dolžine min 80 mm, 6 kosov/m2 po sistemu W</t>
  </si>
  <si>
    <t>►toplotna izolacija iz plošč kamene volne 
za kontaktne fasade, tipa ki FKD-N Thermal ali ekvivalentno, 
(λmax=0,034 w/mk, razplastna trdnost ≥ 7,5 kpa, razred gorljivosti A1)
debeline 18,00 cm, lepljenje in poglobljeno sidranje plošč z namenskimi vijačnimi fasadnimi pritrdili tipa PPV, dolžine min 240 mm, 6 kosov/m2 po sistemu W, vgradnja pokrivnih čepov iz kamene volne tipa FKD ali ekvivalentno, debelina 20,00 mm</t>
  </si>
  <si>
    <t>►toplotna izolacija iz plošč kamene volne 
za kontaktne fasade, tipa ki FKD-N Thermal ali ekvivalentno, 
(λmax=0,034 w/mk, razplastna trdnost ≥ 7,5 kpa, razred gorljivosti A1)
debeline 10,00 cm, lepljenje in poglobljeno sidranje plošč z namenskimi vijačnimi fasadnimi pritrdili tipa PPV, dolžine min 140 mm, 6 kosov/m2 po sistemu W, vgradnja pokrivnih čepov iz kamene volne tipa FKD ali ekvivalentno, debelina 20,00 mm</t>
  </si>
  <si>
    <t>►toplotna izolacija iz plošč kamene volne 
za kontaktne fasade, tipa ki FKD-N Thermal ali ekvivalentno, 
(λmax=0,034 w/mk, razplastna trdnost ≥ 7,5 kpa, razred gorljivosti A1)
debeline 20,00 cm, lepljenje in poglobljeno sidranje plošč z namenskimi vijačnimi fasadnimi pritrdili tipa PPV, dolžine min 240 mm, 6 kosov/m2 po sistemu W, vgradnja pokrivnih čepov iz kamene volne tipa FKD ali ekvivalentno, debelina 20,00 mm</t>
  </si>
  <si>
    <t>►toplotna izolacija iz plošč kamene volne 
za kontaktne fasade, tipa ki FKD-N Thermal ali ekvivalentno, 
(λmax=0,034 w/mk, razplastna trdnost ≥ 7,5 kpa, razred gorljivosti A1)
debeline 24,00 cm, lepljenje in poglobljeno sidranje plošč z namenskimi vijačnimi fasadnimi pritrdili tipa PPV ali ekvivalentno, dolžine min 280 mm, 6 kosov/m2 po sistemu W, vgradnja pokrivnih čepov iz kamene volne tipa FKD, debelina 20,00 mm</t>
  </si>
  <si>
    <r>
      <rPr>
        <u/>
        <sz val="10"/>
        <rFont val="Arial Narrow"/>
        <family val="2"/>
        <charset val="238"/>
      </rPr>
      <t>PREGLED ELEMENTOV ODRA PRED MONTAŽO</t>
    </r>
    <r>
      <rPr>
        <sz val="10"/>
        <rFont val="Arial Narrow"/>
        <family val="2"/>
        <charset val="238"/>
      </rPr>
      <t xml:space="preserve">
* pred začetkom montaže se pregledajo vsi elementi in poškodovani izločijo,
* vodja montaže odra mora dosledno upoštevati namen in karakteristike odra,
* vzpostavi se kontrolni list odra.
</t>
    </r>
    <r>
      <rPr>
        <u/>
        <sz val="10"/>
        <rFont val="Arial Narrow"/>
        <family val="2"/>
        <charset val="238"/>
      </rPr>
      <t>DIMENZIJE ODRA</t>
    </r>
    <r>
      <rPr>
        <sz val="10"/>
        <rFont val="Arial Narrow"/>
        <family val="2"/>
        <charset val="238"/>
      </rPr>
      <t xml:space="preserve">
* širina = min. 60 cm do 100 cm,
* oddaljenost odra od objekta = 30 cm (če je oddaljenost večja je potrebno z notranje strani izdelati varnostno ograjo,
*višina etaže odra = 200 cm.
V primeru da posamezne postavke v popisu ne zajemajo celotnega opisa potrebnega za funkcionalno dokončanje dela, mora ponudnik izvedbo le tega vključiti v ceno na enoto. Dodatni stroški vezani na odre se ne priznajo. Za vse postavke, ki neposredno ali posredno vključujejo izedlavo odrov veljajo naslednja določila:
* za vse odre je izdelati statični izračun s strani odgovornega statika. Odre je izdelati, pregledovati in voditi dokumentacijo v skladu s predpisi. Stroške za morebitne statične presoje stabilnosti, sidranja in preiskuse delovnega odra, varovalnih ali pomičnih odrov je vkalkulirati v c.e.m.,
* vsi odri na zgradbi morajo biti napravljeni, premeščeni in odstranjeni z delavci predpisane kvalifikacije in pod nadzorstvom odgovorne strokovne osebe,
* ves material za napravo odrov mora biti kvaliteten in ustreznih dimenzij, kar je treba pred vgraditvijo preveriti,
* pred uporabo ter vsaj enkrat tedensko med uporabo in pred ponovno uporabo po daljši prekinitvi del, mora vse pregledati odgovorna strokovna oseba, 
* izvajalec mora v času izvajanja del zagotavljati stalno nemoteno delo in delovanje celotnega objekta, če je ta v uporabi,
* izvajalec mora izdelati in zagotoviti takšno vrsto zaščite objekta, prostorov..., katera v popolnosti preprečuje onesnaževanje objekta ali njegovih delov v času izvajanja del (prah, odpadki, hrup...). </t>
    </r>
  </si>
  <si>
    <r>
      <rPr>
        <b/>
        <u/>
        <sz val="10"/>
        <rFont val="Arial Narrow"/>
        <family val="2"/>
        <charset val="238"/>
      </rPr>
      <t>Delovni, premični in prevozni lahki odri, konzolni in viseči odri, lovilni, zaščitni in podporni odri</t>
    </r>
    <r>
      <rPr>
        <sz val="10"/>
        <rFont val="Arial Narrow"/>
        <family val="2"/>
        <charset val="238"/>
      </rPr>
      <t xml:space="preserve">
Namenjeni so za izvedbo vseh vrst del (gradbena, obrtniška in instalacijska), razen del na fasadi. Tu so mišljeni predvsem odri za delo v vseh notranjih  prostorih objekta. Pri odrih višine nad 1 m upoštevati tudi zaščitne ograje in izdelavo dostopa na tak oder. Varovalni odri, ki služiju varovanju življenja ali zdravja zaposlenih Izvajalca ter ostalih na Gradbišču zaposlenih oseb, se za čas izvajanja del ne obračunavajo posebej. V kolikor so po dokončanju del ti odri še potrebni, se po naročilu obračunajo posebej.
Cevni fasadni odri
</t>
    </r>
    <r>
      <rPr>
        <u/>
        <sz val="10"/>
        <rFont val="Arial Narrow"/>
        <family val="2"/>
        <charset val="238"/>
      </rPr>
      <t>NAMEN</t>
    </r>
    <r>
      <rPr>
        <sz val="10"/>
        <rFont val="Arial Narrow"/>
        <family val="2"/>
        <charset val="238"/>
      </rPr>
      <t xml:space="preserve">
* zavarovanje delovnih mest na višini - delo na fasadi objekta ipd., 
* za opravljanje gradbenih del na višini več kot 200 cm od tal.
</t>
    </r>
    <r>
      <rPr>
        <u/>
        <sz val="10"/>
        <rFont val="Arial Narrow"/>
        <family val="2"/>
        <charset val="238"/>
      </rPr>
      <t>SPLOŠNO</t>
    </r>
    <r>
      <rPr>
        <sz val="10"/>
        <rFont val="Arial Narrow"/>
        <family val="2"/>
        <charset val="238"/>
      </rPr>
      <t xml:space="preserve">
* fasadni odri do višine 40 m se izdelujejo v skladu s spodaj navedenimi podatki,
* za višje fasadne odre je potreben nov statični izračun,
* o začetku montaže fasadnega odra je potrebno obvestiti vse prisotne,
* omejiti gibanje delavcev na gradbišču v neposredni bližini odra v času montaže,
* izvesti primopredajo odra med izvajalcem, ki je montiral oder in uporabniki, ki ga bodo uporabljali.
</t>
    </r>
    <r>
      <rPr>
        <u/>
        <sz val="10"/>
        <rFont val="Arial Narrow"/>
        <family val="2"/>
        <charset val="238"/>
      </rPr>
      <t>ODRI ZA KATERE JE POTREBNA STATIČNA PRESOJA</t>
    </r>
    <r>
      <rPr>
        <sz val="10"/>
        <rFont val="Arial Narrow"/>
        <family val="2"/>
        <charset val="238"/>
      </rPr>
      <t xml:space="preserve">
* vsi fasadni odri nad 40 m višine,
* konzolni nosilni odri,
* previsni cevni odri,
* premični odri – odri na kolesih,
* sprejemni podesti za gradbeni material,
* prehodi v odru (nad večjimi odprtinami),
* jambori (odri pri katerih višina prevladuje nad ostalimi dimenzijami).
</t>
    </r>
  </si>
  <si>
    <t xml:space="preserve">Kompletna izdelava, dobava in montaža svetlobne kupole s satinato pokrovom in nastavnim vgradnim vencem, vključno s standardno nadgradnjo venca, zaradi debeline toplotne izolacije, vezana na AJP, odpiranje preko elektromotorja, baterijsko rezervno napajanje, tipa Alux Viss Akripol  ali ekvivalentno 116/146 cm, skupaj z vsemi pomožnimi, pripravljalnimi in zaključnimi deli in odri ter vsemi potrebnimi horizontalnimi in vertikalnimi transporti. </t>
  </si>
  <si>
    <t xml:space="preserve"> - strešni trapezni paneli tipa Kingspan KS-1000 XD 80  ali ekvivalentno, t=0,9 (X-DEK)
</t>
  </si>
  <si>
    <t xml:space="preserve"> - strešni trapezni paneli tipa Kingspan KS-1000 XD 80 ali ekvivalentno, t=0,9 (X-DEK)
</t>
  </si>
  <si>
    <t>Kompletna dobava in montaža stekleni nadstrešek nad glavnim vhodom Kemijskega inštituta,  lepljeno kaljeno steklo 2x 10 mm, konzolno montirano na obešeno fasado, upoštevati nerjavne napenjalke, skupaj s pritrdilnim materialom in vsemi potrebnimi preboji in fasadnih panelov za vpenjanje v nosilno podlago, vključno z finalno obdelavo prebojev, z vsemi pomožnimi, pripravljalnimi in zaključnimi deli in odri ter vsemi potrebnimi horizontalnimi in vertikalnimi transporti. 
Lepljeno steklo je sestavljeno iz dveh steklenih šip, ki so med seboj zlepljene s folijami ustrezne debeline in lastnosti. Kot osnova za lepljeno steklo se lahko uporabi  kaljeno steklo. Folija med šipami popolnoma zadrži nevarne kose, ki bi ob morebitnem razbitju stekla ogrožali varnost ljudi.</t>
  </si>
  <si>
    <t>Kompletna izdelava, dobava in montaža varnostne konzolne steklene ograje mosta v nadstropju, točkovno konzolno vpetje z jeklenimi distančniki bele barve, kaljeno lepljeno steklo 2x10 mm - optiwhite, brez zgornjega profila, višina cca. 1,25 m, skupaj s pritrdilnim materialom, z vsemi pomožnimi, pripravljalnimi in zaključnimi deli in odri ter vsemi potrebnimi horizontalnimi in vertikalnimi transporti. 
Lepljeno steklo je sestavljeno iz dveh steklenih šip, ki so med seboj zlepljene s folijami ustrezne debeline in lastnosti. Kot osnova za lepljeno steklo se lahko uporabi  kaljeno steklo. Folija med šipami popolnoma zadrži nevarne kose, ki bi ob morebitnem razbitju stekla ogrožali varnost ljudi.</t>
  </si>
  <si>
    <t>Kompletna izdelava, dobava in montaža varnostne konzolne steklene ograje galerije v nadstropju, linijsko vpetje v talnem alu profilu vgrajen pod nivo tlaka, kaljeno lepljeno steklo 2x10 mm - optiwhite, brez zgornjega profila, višina 1,10 m nad finalnim tlakom, skupaj s pritrdilnim materialom, z vsemi pomožnimi, pripravljalnimi in zaključnimi deli in odri ter vsemi potrebnimi horizontalnimi in vertikalnimi transporti. Pred vgradnjo profila je potrebno ustrezno pripraviti podlago, da se zagotovi vodoravnost profila za vpetje.
Lepljeno steklo je sestavljeno iz dveh steklenih šip, ki so med seboj zlepljene s folijami ustrezne debeline in lastnosti. Kot osnova za lepljeno steklo se lahko uporabi  kaljeno steklo. Folija med šipami popolnoma zadrži nevarne kose, ki bi ob morebitnem razbitju stekla ogrožali varnost ljudi.</t>
  </si>
  <si>
    <t>Kompletna izdelava, dobava in montaža varnostne konzolne steklene ograje galerije v veznem hodniku medetaže, linijsko vpetje v talnem alu profilu vgrajen pod nivo tlaka, kaljeno lepljeno steklo 2x10 mm - optiwhite, brez zgornjega profila, višina 1,10 m nad finalnim tlakom, skupaj s pritrdilnim materialom, z vsemi pomožnimi, pripravljalnimi in zaključnimi deli in odri ter vsemi potrebnimi horizontalnimi in vertikalnimi transporti. Pred vgradnjo profila je potrebno ustrezno pripraviti podlago, da se zagotovi vodoravnost profila za vpetje.
Lepljeno steklo je sestavljeno iz dveh steklenih šip, ki so med seboj zlepljene s folijami ustrezne debeline in lastnosti. Kot osnova za lepljeno steklo se lahko uporabi  kaljeno steklo. Folija med šipami popolnoma zadrži nevarne kose, ki bi ob morebitnem razbitju stekla ogrožali varnost ljudi.</t>
  </si>
  <si>
    <t>Kompletna izdelava, dobava in montaža steklene strehe nadstrešnice nad uvozno klančino, kaljeno lepljeno steklo 2x10mm, s sitotiskom - vzorec po detajlih projektanta; skupaj s pritrdilnim materialom in tesnilnimi profili, z vsemi pomožnimi, pripravljalnimi in zaključnimi deli in odri ter vsemi potrebnimi horizontalnimi in vertikalnimi transporti. 
Lepljeno steklo je sestavljeno iz dveh steklenih šip, ki so med seboj zlepljene s folijami ustrezne debeline in lastnosti. Kot osnova za lepljeno steklo se lahko uporabi  kaljeno steklo. Folija med šipami popolnoma zadrži nevarne kose, ki bi ob morebitnem razbitju stekla ogrožali varnost ljudi.</t>
  </si>
  <si>
    <r>
      <t xml:space="preserve">Notranja zasteklitev je iz sistema Schüco FWS 50.
Samonosilna, toplotno izolirana fasadna konstrukcija iz stebrov in prečk. Vidna širina stebrov in prečk znaša 50 mm.
Oblika in globina pokrivnih profilov po katalogu. Vertikalni profili imajo integrirane tipske konzolne nosilce s prekinjenim toplotnim mostom za vpetje nosilne konstrukcije PV panelov
Konstrukcija v  izvedbi SI - visokoizolativni sistem (SI - Super Insulation), ki omogoča faktor toplotne prevodnosti konstrukcije Uf do 0,7 W/m²K (z upoštevanjem faktorja vijačnih zvez) - SI izolator posebne oblike za preprečevanje kroženja zraka v steklitvenem prostoru, steklitvena letvica v PVC ali ALU izvedbi z reflektivno površino na notranji strani za zmanjšanje toplotnih izgub zaradi radiacije. Možna je vgradnja stekel in izolacijskih polnil do debeline 86 mm in teže do 910 kg. Sistem je certificiran za 'pasivno' gradnjo pri Passivhaus Institut Darmstadt.
Zaključki na gradbeni element morajo biti izvedeni po RAL smernicah montaže - znotraj paronepropustni, zunaj paropropustni, vodotesni. V fasado so vstavljene fiksne zasteklitve in paneli
Schüco FWS 50.SI - testi in standardi 
Toplotna izolativnost po EN ISO 10077-2 - Uf &gt; 0,7 W/m2K 
Zvočna izolativnost po EN ISO 140-3 - do 48dB 
Protivlomni razred po ENV 1627 - do RC3 
Zrakotesnost po EN 12152 - razred AE 
Vodotesnost po EN 12154 - RE 1200 
Odpornost na vetrne obremenitve EN 12179 - 2,0kN/m2/3,0kN/m2 
Odpornost na udarce po EN 14019 - I5/E5                                                                                                                                                                                                                                                                                                                                        
</t>
    </r>
    <r>
      <rPr>
        <b/>
        <sz val="10"/>
        <rFont val="Arial Narrow"/>
        <family val="2"/>
        <charset val="238"/>
      </rPr>
      <t>Opozorilo - navedene vrednosti so maksimalne vrednosti, ki jih je mogoče doseči in so odvisne tudi od vgrajenega stekla in/ali okovja; služijo samo za prikaz 'zmogljivosti' sistema. Dejansko zahtevane vrednosti so zabeležene pri posameznih elementih ali sklopih elementov.</t>
    </r>
  </si>
  <si>
    <t>Odvoz viškov humusnega materiala na deponijo, skupaj s stroški deponije.     
Odvoz materiala na stalno deponijo oddaljeno. V postavki mora biti zajeto tudi plačilo komunalnega prispevka za stalno deponijo. Izvajalec je dolžan nadzoru predložiti evidenčne liste.
lokacija: v trajno deponijo po izbiri Izvajalca če ni s strani Naročnika določeno drugače.                                                                                                                                                                                                                                                    144,00 - 120,00 = 24,00 m3</t>
  </si>
  <si>
    <t xml:space="preserve">Površinski strojno - ročni (90 - 10%) izkop zemlje III./IV. kat.za pripravo planuma spodnjega ustroja pod predvidenimi pohodnimi površinami ob severni fasadi objekta. Ocena: izkop v povprečni debelini 0,40 m pod obstoječimi zelenimi površinami z nalaganjem izkopane zemljine na kamione in odvozom na deponijo, skupaj s stroški deponije.
Odvoz materiala na stalno deponijo oddaljeno. V postavki mora biti zajeto tudi plačilo komunalnega prispevka za stalno deponijo. Izvajalec je dolžan nadzoru predložiti evidenčne liste.
lokacija: v trajno deponijo po izbiri Izvajalca če ni s strani Naročnika določeno drugače.
55,00 x 0,40 = 22,00 m3
</t>
  </si>
  <si>
    <t xml:space="preserve">Površinski strojno - ročni (90 - 10%) izkop zemlje III./IV. kat.za pripravo planuma spodnjega ustroja pod rekonstruiranimi utrjenimi povoznimi asfaltiranimi površinami. Ocena: izkop v povprečni debelini 0,50 m pod obstoječimi povoznimi površinami z nalaganjem izkopane zemljine na kamione in odvozom na deponijo na, skupaj s stroški deponije. 
Odvoz materiala na stalno deponijo oddaljeno. V postavki mora biti zajeto tudi plačilo komunalnega prispevka za stalno deponijo. Izvajalec je dolžan nadzoru predložiti evidenčne liste.
lokacija: v trajno deponijo po izbiri Izvajalca če ni s strani Naročnika določeno drugače.
390,00 x 0,20 = 195,00 m3
</t>
  </si>
  <si>
    <t xml:space="preserve">Površinski strojno - ročni (90 - 10%) izkop zemlje III./IV. kat.za pripravo planuma spodnjega ustroja pod rekonstruiranimi utrjenimi pohodnimi asfaltiranimi površinami. Ocena: izkop v povprečni debelini cca 0,20 m pod obstoječimi pohodnimi površinami z nalaganjem izkopane zemljine na kamione in odvozom na deponijo, skupaj s stroški deponije. 
Odvoz materiala na stalno deponijo oddaljeno. V postavki mora biti zajeto tudi plačilo komunalnega prispevka za stalno deponijo. Izvajalec je dolžan nadzoru predložiti evidenčne liste.
lokacija: v trajno deponijo po izbiri Izvajalca če ni s strani Naročnika določeno drugače.
180,00 x 0,20 = 36,00 m3
</t>
  </si>
  <si>
    <t>Rušenje obstoječih cestnih in vrtnih robnikov, z nalaganjem ruševin na kamione in odvozom na deponijo gradbenih odpadkov, skupaj s stroški deponije.
Odvoz materiala na stalno deponijo oddaljeno. V postavki mora biti zajeto tudi plačilo komunalnega prispevka za stalno deponijo. Izvajalec je dolžan nadzoru predložiti evidenčne liste.
lokacija: v trajno deponijo po izbiri Izvajalca če ni s strani Naročnika določeno drugače</t>
  </si>
  <si>
    <t>Rušenje obstoječih linijskih rešetk na parceli 675/10 z nalaganjem ruševin na kamione in odvozom na deponijo gradbenih odpadkov, skupaj s stroški deponije.
Odvoz materiala na stalno deponijo oddaljeno. V postavki mora biti zajeto tudi plačilo komunalnega prispevka za stalno deponijo. Izvajalec je dolžan nadzoru predložiti evidenčne liste.
lokacija: v trajno deponijo po izbiri Izvajalca če ni s strani Naročnika določeno drugače.</t>
  </si>
  <si>
    <t>Nalaganje viškov izkopanega materiala III./IV. na kamione in odvoz na deponijo na, skupaj s stroški deponije.
Odvoz materiala na stalno deponijo oddaljeno. V postavki mora biti zajeto tudi plačilo komunalnega prispevka za stalno deponijo. Izvajalec je dolžan nadzoru predložiti evidenčne liste.
lokacija: v trajno deponijo po izbiri Izvajalca če ni s strani Naročnika določeno drugače.
34,47 + 79,50 + 58,00 = 171,97 m3</t>
  </si>
  <si>
    <r>
      <t xml:space="preserve">Dobava in polaganje opozorilnega traku
(z napisom "Pozor, energetski kabel!") 
v kabelski jarek nad kabli - vsaj 2x po celotni trasi. </t>
    </r>
    <r>
      <rPr>
        <b/>
        <sz val="11"/>
        <rFont val="Arial"/>
        <family val="2"/>
        <charset val="238"/>
      </rPr>
      <t>Zajeto v splošnih določilih  in se v tej postavki ne obračuna!</t>
    </r>
  </si>
  <si>
    <t>A.4.0</t>
  </si>
  <si>
    <t>A.3.0</t>
  </si>
  <si>
    <t>A.6.0</t>
  </si>
  <si>
    <t>A.7.0</t>
  </si>
  <si>
    <r>
      <rPr>
        <u/>
        <sz val="10"/>
        <rFont val="Arial Narrow"/>
        <family val="2"/>
      </rPr>
      <t xml:space="preserve">* OPREMA, STROŠKI: </t>
    </r>
    <r>
      <rPr>
        <sz val="10"/>
        <rFont val="Arial Narrow"/>
        <family val="2"/>
      </rPr>
      <t xml:space="preserve">
Izvedba in storitev obsegajo postavitev v brezhibno in uporabno stanje, vključno z dostavo, postavitvijo in montažo, kot tudi razgradnjo, demontažo in odnos z gradbišča ter vse stroške delovana v času gradnje, v aktivnem in mirujočem stanju. *
Dobava, postavitev, odstranitev in najemnina ročnih gasilnih aparatov in opreme,  namestitev omaric za nudenje prve pomoči,
Dobava, postavitev, odstranitev in najemnina sanitarij (sanitarnih kabin) - ustrezno število kemo stranišč brez priključkov za vodo in odpadno vodo, zagotavljanje v času gradnje, vključno z dnevnim čiščenjem in z potrošnim materialom (npr. toaletni papir, brisače).
* postavitev gradbiščih provizorijev za potrebe delovanja gradbišča (pisarne, skladišča, sanitarije, garderobe, jedilnica, umivalnica, ...), postavitev mobilne pralne ploščadi na izhodu iz gradbišča.
Komplet stroški vzdrževanja gradbišča za čas gradnje vključno s stroški izvajanja del za zagotavljajnje zdravja in varstva pri delu, vključno s stroški za vodenje gradbišča - za izvedbo in funkcionalnost gradbišča poskrbi odgovorni vodja gradbišča oz. vodja del za posamezne faze del na gradbišču.</t>
    </r>
  </si>
  <si>
    <t xml:space="preserve">Geosintetik za določen namen uporabe in predvidene pogoje gradnje (lastnost geookolja) mora izbrati projektant. Na izbiro geosintetika vplivajo namen uporabe in lastnosti zemljine, v katero bo geosintetik vgrajen, značilnost toka podzemne vode, vrste mehanskih obremenitev, tehnologija polaganja ipd.
Dela z geosintetiki morajo biti opravljena kakovostno, po predpisih, projektu in zahtevah tehničnih pogojev.
ČRPANJE METEORNIH IN PODTALNIH VOD: 
Izdelava projekta izsuševanja in celotno črpanje meteornih in podtalnih vod. Ustrezno število potopnih vodnih črpalk, potrebnih za čas po izkopu gradbene jame in priprave terena za izvedbo kletne etaže objekta in v nadaljevanju ostalih del. Črpalke morajo zagotavljati izsuševanje gradbene jame in objekta v celotnem času gradnje.  Odvajanje načrpane vode mora biti usklajena z naročnikom oziroma pristojno komunalno službo. </t>
  </si>
  <si>
    <t xml:space="preserve">Enotne cene morajo vsebovati:
* vsa potrebna dokumentacija za začetek del,
* vsa potrebna pripravljalna in pospravljalna dela,
* pregled in čiščenje podloge, nanos izravnalne mase, kjer je to potrebno,
* snemanje potrebnih izmer na gradbišču in po načrtih,
* prenos in obeleževanje višinskih točk na objektu,
* po potrebi izdelava vzorca in vgradnja le-tega na objektu,
* ves potrebni material: glavni, pomožni, pritrdilni in vezni material,
* vse potrebne transporte in prenose,
* ustrezno začasno skladiščenje na delovišču,
* vsa potrebna pomožna sredstva za montažo in demontažo na objektu,
* uporabo vse potrebne mehanizacije ali drugih delovnih sredstev z vsemi stroški povezanimi s tem,
* usklajevanje z osnovnim načrtom in posvetovanje s projektantom,
* vso potrebno delo do končnega izdelka,
* vso potrebno zunanje (tehnolog, laboratorij) in notranje kontrole kakovosti,
* vsa potrebna dokazovanja kakovosti materiala, pravilnega načina izvedbe in izvedenih del (certifikati uporabljenih materialov, meritve tlačne trdnosti, poročila, itd.),
* terminsko usklajevanje del z ostalimi izvajalci na objektu,
* vse potrebne ukrepe za doseganje zahtevane kakovosti in rokov iz potrjenega terminskega plana izvajalca,
* popravilo morebitne povzročene škode ostalim izvajalcem na gradbišču,
* čiščenje prostorov, nakladanje in odvoz odpadnega materiala na stalno deponijo.
* plačilo komunalnega prispevka za stalno deponijo odpadnega materiala,
* projektantski in geotehnični nadzor,
</t>
  </si>
  <si>
    <t xml:space="preserve">ČRPANJE METEORNIH IN PODTALNIH VOD: 
Izdelava projekta izsuševanja in celotno črpanje meteornih in podtalnih vod. Ustrezno število potopnih vodnih črpalk, potrebnih za čas po izkopu gradbene jame in priprave terena za izvedbo kletne etaže objekta in v nadaljevanju ostalih del. Črpalke morajo zagotavljati izsuševanje gradbene jame in objekta v celotnem času gradnje.  Odvajanje načrpane vode mora biti usklajena z naročnikom oziroma pristojno komunalno službo. </t>
  </si>
  <si>
    <t>Izvedba požarnega tesnenja skladno s požarno študijo, pooblaščenega izvajalca ter pregled vseh stenskih, talnih ter stropnih prebojev s strani pooblaščenega preglednika. Upoštevati prehode različnih presekov. Prehod cevi do fi100</t>
  </si>
  <si>
    <t>Izvedba pregleda požarnih prehodov s strani pobolaščenega preglednika, ki o pregledu poda pisno izjavo potrdilo o ustrezni izvedbi požarnih prehodov.</t>
  </si>
  <si>
    <r>
      <t xml:space="preserve">Zakoličba obstoječih vodov GJI - zakoličbo izvedejo vsi upravljalci sistemom GJI (kot npr. Elektro Celje d.d., Telekom Slovenije d.d., Telemach d.o.o., T2 d.o.o., KP Velenje d.o.o. ...) </t>
    </r>
    <r>
      <rPr>
        <b/>
        <sz val="11"/>
        <rFont val="Arial"/>
        <family val="2"/>
        <charset val="238"/>
      </rPr>
      <t>Zajeto v splošnih določilih  in se v tej postavki ne obračuna!</t>
    </r>
  </si>
  <si>
    <r>
      <t xml:space="preserve">Izdelava preboja na streho skladno z detajlom v načrtu arhitekture - prehod iz prehoda je požarno tesnjen </t>
    </r>
    <r>
      <rPr>
        <b/>
        <sz val="11"/>
        <rFont val="Arial"/>
        <family val="2"/>
        <charset val="238"/>
      </rPr>
      <t>Zajeto v splošnih določilih  in se v tej postavki ne obračuna!</t>
    </r>
  </si>
  <si>
    <r>
      <rPr>
        <sz val="11"/>
        <rFont val="Arial"/>
        <family val="2"/>
        <charset val="238"/>
      </rPr>
      <t xml:space="preserve">OPOMBA: Preboje na streho vključno z vsemi pripadajočimi deli tesnjenja izvede izvajalec strehe, da se zagotovi ustreznost ter garancija. </t>
    </r>
    <r>
      <rPr>
        <b/>
        <sz val="11"/>
        <rFont val="Arial"/>
        <family val="2"/>
        <charset val="238"/>
      </rPr>
      <t>Zajeto v splošnih določilih  in se v tej postavki ne obračuna!</t>
    </r>
  </si>
  <si>
    <r>
      <t xml:space="preserve">Izvedba stenskih, talnih ter stropnih prebojev - z vsemi pripadajočimi zidarskimi in pleskarskimi zaključnimi deli. Upoštevati prehode različnih presekov: </t>
    </r>
    <r>
      <rPr>
        <b/>
        <sz val="11"/>
        <rFont val="Arial"/>
        <family val="2"/>
        <charset val="238"/>
      </rPr>
      <t>Zajeto v splošnih določilih  in se v tej postavki ne obračuna!</t>
    </r>
  </si>
  <si>
    <r>
      <rPr>
        <b/>
        <sz val="10"/>
        <rFont val="Arial Narrow"/>
        <family val="2"/>
      </rPr>
      <t xml:space="preserve">svetle dimenzije kabine </t>
    </r>
    <r>
      <rPr>
        <sz val="10"/>
        <rFont val="Arial Narrow"/>
        <family val="2"/>
      </rPr>
      <t xml:space="preserve">(min): 1400 mm (širina) x </t>
    </r>
    <r>
      <rPr>
        <sz val="10"/>
        <color rgb="FFFF0000"/>
        <rFont val="Arial Narrow"/>
        <family val="2"/>
        <charset val="238"/>
      </rPr>
      <t>2100 mm</t>
    </r>
    <r>
      <rPr>
        <sz val="10"/>
        <rFont val="Arial Narrow"/>
        <family val="2"/>
      </rPr>
      <t xml:space="preserve"> (dolžina) x 2300 mm (višina) </t>
    </r>
  </si>
  <si>
    <t>- 16 x regulacijska omarica kemijski inštitut + posluževalni tablo občitljiv na dotik za vizualno signalizacijo, posluževanje in opozarjanje (alarmiranje).</t>
  </si>
  <si>
    <t>Programiranje sistema SCADA kot npr. PROG_SCADA.</t>
  </si>
  <si>
    <r>
      <t xml:space="preserve">Izvedba požarnega tesnenja skladno s požarno študijo, pooblaščenega izvajalca ter pregled vseh stenskih, talnih ter stropnih prebojev s strani pooblaščenega preglednika. Upoštevati prehode različnih presekov - </t>
    </r>
    <r>
      <rPr>
        <sz val="10"/>
        <color rgb="FFFF0000"/>
        <rFont val="Arial Narrow"/>
        <family val="2"/>
        <charset val="238"/>
      </rPr>
      <t>prehod cevi do DN125</t>
    </r>
  </si>
  <si>
    <r>
      <t>Izvedba požarnega tesnenja skladno s požarno študijo, pooblaščenega izvajalca ter pregled vseh stenskih, talnih ter stropnih prebojev s strani pooblaščenega preglednika. Upoštevati prehode različnih presekov -</t>
    </r>
    <r>
      <rPr>
        <sz val="10"/>
        <color rgb="FFFF0000"/>
        <rFont val="Arial Narrow"/>
        <family val="2"/>
        <charset val="238"/>
      </rPr>
      <t xml:space="preserve"> prehod cevi do fi54</t>
    </r>
    <r>
      <rPr>
        <sz val="10"/>
        <rFont val="Arial Narrow"/>
        <family val="2"/>
      </rPr>
      <t>.</t>
    </r>
  </si>
  <si>
    <r>
      <t>Izvedba požarnega tesnenja skladno s požarno študijo, pooblaščenega izvajalca ter pregled vseh stenskih, talnih ter stropnih prebojev s strani pooblaščenega preglednika. Upoštevati prehode različnih presekov -</t>
    </r>
    <r>
      <rPr>
        <sz val="10"/>
        <color rgb="FFFF0000"/>
        <rFont val="Arial Narrow"/>
        <family val="2"/>
        <charset val="238"/>
      </rPr>
      <t xml:space="preserve"> prehod cevi do fi54.</t>
    </r>
  </si>
  <si>
    <r>
      <t xml:space="preserve">Izvedba požarnega tesnenja skladno s požarno študijo, pooblaščenega izvajalca ter pregled vseh stenskih, talnih ter stropnih prebojev s strani pooblaščenega preglednika. Upoštevati prehode različnih presekov - </t>
    </r>
    <r>
      <rPr>
        <sz val="10"/>
        <color rgb="FFFF0000"/>
        <rFont val="Arial Narrow"/>
        <family val="2"/>
        <charset val="238"/>
      </rPr>
      <t>prehod cevi do fi110.</t>
    </r>
  </si>
  <si>
    <t>OPOMBA: Cevi se polagajo na sistemske plošče iz mineralne volne z integrirano alu armirano folijo kot npr.: KI smartFloor-Fix ali ekvivalentno, debeline 3,00 cm. Pritrjevanje s pomočjo PVC pritrdilcev.</t>
  </si>
  <si>
    <t>OPOMBA: Sistemske plošče zajete v gradbenem delu popisa in je vpis cene v tej postavki onemogočen.</t>
  </si>
  <si>
    <t>7.8.</t>
  </si>
  <si>
    <t>Lokalni klic v sili - sanitarije invalidi</t>
  </si>
  <si>
    <t>Dobava in montaža - Signal klic v sili (vizualni in akustični signal) - višina montaže po navodilih proizvajalca 1,5-2,0m od gotovih tal - vgrajeno v dozo fi60mm - upoštevati vse potrebno za montažo in priklop</t>
  </si>
  <si>
    <t>Dobava in montaža - Tipkalo za razrešitev (reset) - višina montaže 1,25m od gotovih tal - vgrajeno ob obstoječih stikalih v dozo fi60mm - upoštevati vse potrebno za montažo in priklop</t>
  </si>
  <si>
    <t>Dobava in montaža - Tipkalo s potezno vrvico za klic v slili - višina montaže po navodilih proizvajalca 1,5-2,0m od gotovih tal - vgrajeno v dozo fi60mm - upoštevati vse potrebno za montažo in priklop</t>
  </si>
  <si>
    <t>Dobava in montaža - Napajalna enota 230VAC/24VDC - višina montaže 1,25m od gotovih tal - vgrajeno ob obstoječih stikalih v dozo fi60mm - upoštevati vse potrebno za montažo in priklop</t>
  </si>
  <si>
    <t>Dobava in montaža - Servisna enota z vizualnim in akustičnim signalom klica v sili ter razrešitveno tipko (reset) - višina montaže 1,25m od gotovih tal - vgrajeno ob obstoječih stikalih v dozo fi60mm - upoštevati vse potrebno za montažo in priklop</t>
  </si>
  <si>
    <t>Drobni montažni in spojni material</t>
  </si>
  <si>
    <t>Parametriranje (nastavitve in preizkus) sistema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</si>
</sst>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 #,##0.00\ &quot;€&quot;_-;\-* #,##0.00\ &quot;€&quot;_-;_-* &quot;-&quot;??\ &quot;€&quot;_-;_-@_-"/>
    <numFmt numFmtId="164" formatCode="_-* #,##0.00\ _€_-;\-* #,##0.00\ _€_-;_-* &quot;-&quot;??\ _€_-;_-@_-"/>
    <numFmt numFmtId="165" formatCode="_-* #,##0.00\ &quot;SIT&quot;_-;\-* #,##0.00\ &quot;SIT&quot;_-;_-* &quot;-&quot;??\ &quot;SIT&quot;_-;_-@_-"/>
    <numFmt numFmtId="166" formatCode="_-* #,##0.00\ _S_I_T_-;\-* #,##0.00\ _S_I_T_-;_-* &quot;-&quot;??\ _S_I_T_-;_-@_-"/>
    <numFmt numFmtId="167" formatCode="#,##0.00\ [$€-1]"/>
    <numFmt numFmtId="168" formatCode="#,##0.00\ &quot;€&quot;"/>
    <numFmt numFmtId="169" formatCode="_-* #,##0.00\ [$€-1]_-;\-* #,##0.00\ [$€-1]_-;_-* &quot;-&quot;??\ [$€-1]_-"/>
    <numFmt numFmtId="170" formatCode="_-* #,##0.00\ [$€-1]_-;\-* #,##0.00\ [$€-1]_-;_-* &quot;-&quot;??\ [$€-1]_-;_-@_-"/>
    <numFmt numFmtId="171" formatCode="&quot;C/&quot;0.0"/>
    <numFmt numFmtId="172" formatCode="###0;\-###0"/>
    <numFmt numFmtId="173" formatCode="#,##0.000"/>
    <numFmt numFmtId="174" formatCode="#,##0.000\ &quot;€&quot;"/>
    <numFmt numFmtId="175" formatCode="#,##0.000\ _€"/>
  </numFmts>
  <fonts count="143">
    <font>
      <sz val="11"/>
      <color indexed="8"/>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alibri"/>
      <family val="2"/>
      <charset val="238"/>
    </font>
    <font>
      <sz val="11"/>
      <name val="Arial Narrow"/>
      <family val="2"/>
    </font>
    <font>
      <b/>
      <sz val="14"/>
      <color indexed="8"/>
      <name val="Arial Narrow"/>
      <family val="2"/>
    </font>
    <font>
      <sz val="11"/>
      <color indexed="8"/>
      <name val="Arial Narrow"/>
      <family val="2"/>
    </font>
    <font>
      <b/>
      <sz val="10"/>
      <color indexed="8"/>
      <name val="Arial Narrow"/>
      <family val="2"/>
    </font>
    <font>
      <b/>
      <sz val="11"/>
      <color indexed="8"/>
      <name val="Arial Narrow"/>
      <family val="2"/>
    </font>
    <font>
      <sz val="10"/>
      <name val="Arial Narrow"/>
      <family val="2"/>
    </font>
    <font>
      <b/>
      <sz val="16"/>
      <color indexed="8"/>
      <name val="Arial Narrow"/>
      <family val="2"/>
    </font>
    <font>
      <sz val="10"/>
      <color indexed="8"/>
      <name val="Arial Narrow"/>
      <family val="2"/>
    </font>
    <font>
      <b/>
      <sz val="9"/>
      <color indexed="8"/>
      <name val="Arial Narrow"/>
      <family val="2"/>
    </font>
    <font>
      <sz val="11"/>
      <color indexed="8"/>
      <name val="Arial Narrow"/>
      <family val="2"/>
      <charset val="238"/>
    </font>
    <font>
      <b/>
      <sz val="11"/>
      <color indexed="8"/>
      <name val="Arial Narrow"/>
      <family val="2"/>
      <charset val="238"/>
    </font>
    <font>
      <b/>
      <sz val="14"/>
      <color indexed="8"/>
      <name val="Arial Narrow"/>
      <family val="2"/>
      <charset val="238"/>
    </font>
    <font>
      <sz val="14"/>
      <color indexed="8"/>
      <name val="Arial Narrow"/>
      <family val="2"/>
      <charset val="238"/>
    </font>
    <font>
      <sz val="10"/>
      <name val="Arial CE"/>
      <family val="2"/>
      <charset val="238"/>
    </font>
    <font>
      <sz val="10"/>
      <name val="Arial"/>
      <family val="2"/>
      <charset val="238"/>
    </font>
    <font>
      <b/>
      <sz val="11"/>
      <name val="Arial Narrow"/>
      <family val="2"/>
    </font>
    <font>
      <sz val="9"/>
      <color indexed="8"/>
      <name val="Arial Narrow"/>
      <family val="2"/>
    </font>
    <font>
      <sz val="9"/>
      <name val="Arial Narrow"/>
      <family val="2"/>
    </font>
    <font>
      <sz val="10"/>
      <name val="Arial CE"/>
      <charset val="238"/>
    </font>
    <font>
      <b/>
      <sz val="9"/>
      <name val="Arial Narrow"/>
      <family val="2"/>
    </font>
    <font>
      <sz val="11"/>
      <name val="Calibri"/>
      <family val="2"/>
      <charset val="238"/>
    </font>
    <font>
      <sz val="11"/>
      <color indexed="9"/>
      <name val="Calibri"/>
      <family val="2"/>
      <charset val="238"/>
    </font>
    <font>
      <sz val="11"/>
      <color indexed="17"/>
      <name val="Calibri"/>
      <family val="2"/>
      <charset val="238"/>
    </font>
    <font>
      <b/>
      <sz val="11"/>
      <color indexed="63"/>
      <name val="Calibri"/>
      <family val="2"/>
      <charset val="238"/>
    </font>
    <font>
      <sz val="11"/>
      <color indexed="10"/>
      <name val="Calibri"/>
      <family val="2"/>
      <charset val="238"/>
    </font>
    <font>
      <sz val="9"/>
      <name val="Courier New CE"/>
      <charset val="238"/>
    </font>
    <font>
      <sz val="5"/>
      <name val="Courier New CE"/>
      <family val="3"/>
      <charset val="238"/>
    </font>
    <font>
      <b/>
      <sz val="10"/>
      <name val="Courier New CE"/>
      <family val="3"/>
      <charset val="238"/>
    </font>
    <font>
      <sz val="9"/>
      <name val="Courier New"/>
      <family val="3"/>
      <charset val="238"/>
    </font>
    <font>
      <u/>
      <sz val="10"/>
      <color indexed="12"/>
      <name val="Trebuchet MS"/>
      <family val="2"/>
    </font>
    <font>
      <sz val="9"/>
      <name val="Arial CE"/>
      <charset val="238"/>
    </font>
    <font>
      <sz val="10"/>
      <name val="Arial CE"/>
    </font>
    <font>
      <b/>
      <sz val="15"/>
      <color indexed="56"/>
      <name val="Calibri"/>
      <family val="2"/>
      <charset val="238"/>
    </font>
    <font>
      <b/>
      <sz val="18"/>
      <color indexed="56"/>
      <name val="Cambria"/>
      <family val="2"/>
      <charset val="238"/>
    </font>
    <font>
      <sz val="12"/>
      <name val="Courier"/>
      <family val="3"/>
    </font>
    <font>
      <sz val="10"/>
      <name val="SL Dutch"/>
    </font>
    <font>
      <sz val="11"/>
      <name val="Arial Narrow CE"/>
      <family val="2"/>
      <charset val="238"/>
    </font>
    <font>
      <sz val="11"/>
      <color indexed="60"/>
      <name val="Calibri"/>
      <family val="2"/>
      <charset val="238"/>
    </font>
    <font>
      <sz val="8"/>
      <name val="Calibri"/>
      <family val="2"/>
      <charset val="238"/>
    </font>
    <font>
      <i/>
      <sz val="10"/>
      <name val="Arial Narrow"/>
      <family val="2"/>
    </font>
    <font>
      <sz val="11"/>
      <color theme="1"/>
      <name val="Calibri"/>
      <family val="2"/>
      <charset val="238"/>
      <scheme val="minor"/>
    </font>
    <font>
      <sz val="10"/>
      <color theme="1"/>
      <name val="Arial"/>
      <family val="2"/>
      <charset val="238"/>
    </font>
    <font>
      <sz val="11"/>
      <color theme="1"/>
      <name val="Calibri"/>
      <family val="2"/>
      <scheme val="minor"/>
    </font>
    <font>
      <sz val="10"/>
      <color rgb="FF000000"/>
      <name val="Arial Narrow"/>
      <family val="2"/>
    </font>
    <font>
      <sz val="10"/>
      <color rgb="FFFF0000"/>
      <name val="Arial Narrow"/>
      <family val="2"/>
    </font>
    <font>
      <sz val="11"/>
      <color rgb="FFFF0000"/>
      <name val="Arial Narrow"/>
      <family val="2"/>
    </font>
    <font>
      <b/>
      <sz val="11"/>
      <color rgb="FFFF0000"/>
      <name val="Arial Narrow"/>
      <family val="2"/>
    </font>
    <font>
      <sz val="11"/>
      <color theme="4" tint="0.39997558519241921"/>
      <name val="Arial Narrow"/>
      <family val="2"/>
    </font>
    <font>
      <sz val="11"/>
      <color theme="9" tint="-0.249977111117893"/>
      <name val="Arial Narrow"/>
      <family val="2"/>
    </font>
    <font>
      <i/>
      <sz val="10"/>
      <name val="Arial CE"/>
      <charset val="238"/>
    </font>
    <font>
      <sz val="10"/>
      <color theme="1"/>
      <name val="Verdana"/>
      <family val="2"/>
      <charset val="238"/>
    </font>
    <font>
      <b/>
      <sz val="11"/>
      <color indexed="81"/>
      <name val="Tahoma"/>
      <family val="2"/>
      <charset val="238"/>
    </font>
    <font>
      <b/>
      <sz val="18"/>
      <color indexed="8"/>
      <name val="Arial Narrow"/>
      <family val="2"/>
    </font>
    <font>
      <b/>
      <sz val="14"/>
      <name val="Arial Narrow"/>
      <family val="2"/>
    </font>
    <font>
      <b/>
      <sz val="12"/>
      <name val="Arial Narrow"/>
      <family val="2"/>
    </font>
    <font>
      <sz val="12"/>
      <name val="Arial Narrow"/>
      <family val="2"/>
    </font>
    <font>
      <b/>
      <u/>
      <sz val="10"/>
      <name val="Arial Narrow"/>
      <family val="2"/>
    </font>
    <font>
      <sz val="10"/>
      <name val="Arial Narrow"/>
      <family val="2"/>
      <charset val="238"/>
    </font>
    <font>
      <b/>
      <sz val="10"/>
      <name val="Arial Narrow"/>
      <family val="2"/>
    </font>
    <font>
      <b/>
      <i/>
      <u/>
      <sz val="10"/>
      <name val="Arial Narrow"/>
      <family val="2"/>
    </font>
    <font>
      <i/>
      <u/>
      <sz val="10"/>
      <name val="Arial Narrow"/>
      <family val="2"/>
    </font>
    <font>
      <i/>
      <sz val="9"/>
      <name val="Arial Narrow"/>
      <family val="2"/>
    </font>
    <font>
      <b/>
      <i/>
      <u/>
      <sz val="9"/>
      <color indexed="8"/>
      <name val="Arial Narrow"/>
      <family val="2"/>
      <charset val="238"/>
    </font>
    <font>
      <sz val="9"/>
      <name val="Times New Roman"/>
      <family val="1"/>
      <charset val="238"/>
    </font>
    <font>
      <sz val="10"/>
      <color theme="1"/>
      <name val="Arial Narrow"/>
      <family val="2"/>
      <charset val="238"/>
    </font>
    <font>
      <sz val="10"/>
      <name val="Arial"/>
      <family val="2"/>
    </font>
    <font>
      <sz val="10"/>
      <color indexed="8"/>
      <name val="Calibri"/>
      <family val="2"/>
      <charset val="238"/>
    </font>
    <font>
      <i/>
      <u/>
      <sz val="10"/>
      <name val="Arial Narrow"/>
      <family val="2"/>
      <charset val="238"/>
    </font>
    <font>
      <sz val="8"/>
      <color indexed="8"/>
      <name val="Arial Narrow"/>
      <family val="2"/>
    </font>
    <font>
      <i/>
      <sz val="8"/>
      <name val="Arial Narrow"/>
      <family val="2"/>
      <charset val="238"/>
    </font>
    <font>
      <u/>
      <sz val="10"/>
      <name val="Arial Narrow"/>
      <family val="2"/>
    </font>
    <font>
      <u/>
      <sz val="10"/>
      <name val="Arial Narrow"/>
      <family val="2"/>
      <charset val="238"/>
    </font>
    <font>
      <sz val="9"/>
      <color theme="1"/>
      <name val="Arial Narrow"/>
      <family val="2"/>
      <charset val="238"/>
    </font>
    <font>
      <i/>
      <sz val="9"/>
      <name val="Arial Narrow"/>
      <family val="2"/>
      <charset val="238"/>
    </font>
    <font>
      <b/>
      <i/>
      <u/>
      <sz val="10"/>
      <color indexed="8"/>
      <name val="Arial Narrow"/>
      <family val="2"/>
    </font>
    <font>
      <sz val="10"/>
      <color indexed="8"/>
      <name val="Arial Narrow"/>
      <family val="2"/>
      <charset val="238"/>
    </font>
    <font>
      <i/>
      <sz val="8"/>
      <color indexed="8"/>
      <name val="Arial Narrow"/>
      <family val="2"/>
      <charset val="238"/>
    </font>
    <font>
      <sz val="8"/>
      <color rgb="FF000000"/>
      <name val="Arial Narrow"/>
      <family val="2"/>
    </font>
    <font>
      <i/>
      <sz val="8"/>
      <color rgb="FF000000"/>
      <name val="Arial Narrow"/>
      <family val="2"/>
    </font>
    <font>
      <sz val="10"/>
      <color theme="1"/>
      <name val="Arial Narrow"/>
      <family val="2"/>
    </font>
    <font>
      <sz val="14"/>
      <color indexed="8"/>
      <name val="Arial Narrow"/>
      <family val="2"/>
    </font>
    <font>
      <sz val="9"/>
      <color indexed="8"/>
      <name val="Calibri"/>
      <family val="2"/>
      <charset val="238"/>
    </font>
    <font>
      <sz val="9"/>
      <color rgb="FFFF0000"/>
      <name val="Arial Narrow"/>
      <family val="2"/>
    </font>
    <font>
      <b/>
      <sz val="10"/>
      <name val="Arial Narrow"/>
      <family val="2"/>
      <charset val="238"/>
    </font>
    <font>
      <u/>
      <sz val="10"/>
      <color indexed="8"/>
      <name val="Arial Narrow"/>
      <family val="2"/>
      <charset val="238"/>
    </font>
    <font>
      <b/>
      <sz val="10"/>
      <color indexed="8"/>
      <name val="Arial Narrow"/>
      <family val="2"/>
      <charset val="238"/>
    </font>
    <font>
      <b/>
      <sz val="10"/>
      <color theme="4"/>
      <name val="Arial Narrow"/>
      <family val="2"/>
    </font>
    <font>
      <b/>
      <sz val="10"/>
      <color rgb="FF000000"/>
      <name val="Arial Narrow"/>
      <family val="2"/>
    </font>
    <font>
      <b/>
      <u/>
      <sz val="10"/>
      <color rgb="FF000000"/>
      <name val="Arial Narrow"/>
      <family val="2"/>
    </font>
    <font>
      <u/>
      <sz val="10"/>
      <color indexed="8"/>
      <name val="Arial Narrow"/>
      <family val="2"/>
    </font>
    <font>
      <u/>
      <sz val="10"/>
      <color rgb="FF000000"/>
      <name val="Arial Narrow"/>
      <family val="2"/>
    </font>
    <font>
      <b/>
      <sz val="11"/>
      <name val="Arial Narrow"/>
      <family val="2"/>
      <charset val="238"/>
    </font>
    <font>
      <sz val="10"/>
      <color rgb="FF000000"/>
      <name val="Arial Narrow"/>
      <family val="2"/>
      <charset val="238"/>
    </font>
    <font>
      <sz val="9"/>
      <name val="Arial Narrow"/>
      <family val="2"/>
      <charset val="238"/>
    </font>
    <font>
      <sz val="11"/>
      <color rgb="FF9C6500"/>
      <name val="Calibri"/>
      <family val="2"/>
      <charset val="238"/>
      <scheme val="minor"/>
    </font>
    <font>
      <b/>
      <sz val="11"/>
      <name val="Arial"/>
      <family val="2"/>
      <charset val="238"/>
    </font>
    <font>
      <sz val="11"/>
      <name val="Arial"/>
      <family val="2"/>
      <charset val="238"/>
    </font>
    <font>
      <sz val="11"/>
      <color theme="1"/>
      <name val="Arial"/>
      <family val="2"/>
      <charset val="238"/>
    </font>
    <font>
      <b/>
      <sz val="11"/>
      <color theme="1"/>
      <name val="Arial"/>
      <family val="2"/>
      <charset val="238"/>
    </font>
    <font>
      <sz val="11"/>
      <color indexed="8"/>
      <name val="Arial"/>
      <family val="2"/>
      <charset val="238"/>
    </font>
    <font>
      <b/>
      <sz val="11"/>
      <color indexed="8"/>
      <name val="Arial"/>
      <family val="2"/>
      <charset val="238"/>
    </font>
    <font>
      <b/>
      <sz val="11"/>
      <name val="Arial"/>
      <family val="2"/>
    </font>
    <font>
      <sz val="11"/>
      <name val="Arial"/>
      <family val="2"/>
    </font>
    <font>
      <sz val="11"/>
      <color theme="1"/>
      <name val="Arial"/>
      <family val="2"/>
    </font>
    <font>
      <b/>
      <sz val="11"/>
      <color theme="1"/>
      <name val="Arial"/>
      <family val="2"/>
    </font>
    <font>
      <sz val="11"/>
      <color indexed="8"/>
      <name val="Arial"/>
      <family val="2"/>
    </font>
    <font>
      <b/>
      <sz val="11"/>
      <color indexed="8"/>
      <name val="Arial"/>
      <family val="2"/>
    </font>
    <font>
      <sz val="11"/>
      <color rgb="FFFF0000"/>
      <name val="Arial"/>
      <family val="2"/>
      <charset val="238"/>
    </font>
    <font>
      <sz val="10"/>
      <color indexed="8"/>
      <name val="Arial"/>
      <family val="2"/>
      <charset val="238"/>
    </font>
    <font>
      <b/>
      <u/>
      <sz val="10"/>
      <name val="Arial Narrow"/>
      <family val="2"/>
      <charset val="238"/>
    </font>
    <font>
      <u/>
      <sz val="10"/>
      <color indexed="10"/>
      <name val="Arial Narrow"/>
      <family val="2"/>
      <charset val="238"/>
    </font>
    <font>
      <b/>
      <u/>
      <sz val="11"/>
      <name val="Arial Narrow"/>
      <family val="2"/>
      <charset val="238"/>
    </font>
    <font>
      <u/>
      <sz val="10"/>
      <color rgb="FF000000"/>
      <name val="Arial Narrow"/>
      <family val="2"/>
      <charset val="238"/>
    </font>
    <font>
      <sz val="10"/>
      <name val="Aptos Narrow"/>
      <family val="2"/>
    </font>
    <font>
      <sz val="11"/>
      <color rgb="FF1F1F1F"/>
      <name val="Calibri"/>
      <family val="2"/>
      <charset val="238"/>
      <scheme val="minor"/>
    </font>
    <font>
      <sz val="8"/>
      <name val="Arial"/>
      <family val="2"/>
    </font>
    <font>
      <sz val="8"/>
      <color theme="1"/>
      <name val="Arial"/>
      <family val="2"/>
    </font>
    <font>
      <b/>
      <sz val="8"/>
      <color theme="1"/>
      <name val="Arial"/>
      <family val="2"/>
    </font>
    <font>
      <sz val="8"/>
      <color indexed="8"/>
      <name val="Arial"/>
      <family val="2"/>
    </font>
    <font>
      <sz val="8"/>
      <name val="Arial"/>
      <family val="2"/>
      <charset val="238"/>
    </font>
    <font>
      <sz val="8"/>
      <color theme="1"/>
      <name val="Arial"/>
      <family val="2"/>
      <charset val="238"/>
    </font>
    <font>
      <b/>
      <sz val="8"/>
      <color theme="1"/>
      <name val="Arial"/>
      <family val="2"/>
      <charset val="238"/>
    </font>
    <font>
      <sz val="8"/>
      <color indexed="8"/>
      <name val="Arial"/>
      <family val="2"/>
      <charset val="238"/>
    </font>
    <font>
      <sz val="11"/>
      <color rgb="FF000000"/>
      <name val="Arial Narrow"/>
      <family val="2"/>
    </font>
    <font>
      <sz val="10"/>
      <color rgb="FFFF0000"/>
      <name val="Arial Narrow"/>
      <family val="2"/>
      <charset val="238"/>
    </font>
    <font>
      <sz val="12"/>
      <name val="Arial"/>
      <family val="2"/>
      <charset val="238"/>
    </font>
    <font>
      <b/>
      <u/>
      <sz val="11"/>
      <color theme="4" tint="0.39997558519241921"/>
      <name val="Arial Narrow"/>
      <family val="2"/>
      <charset val="238"/>
    </font>
    <font>
      <b/>
      <u/>
      <sz val="11"/>
      <color theme="9" tint="-0.249977111117893"/>
      <name val="Arial Narrow"/>
      <family val="2"/>
      <charset val="238"/>
    </font>
    <font>
      <b/>
      <sz val="16"/>
      <name val="Arial Narrow"/>
      <family val="2"/>
    </font>
    <font>
      <b/>
      <sz val="14"/>
      <name val="Arial Narrow"/>
      <family val="2"/>
      <charset val="238"/>
    </font>
    <font>
      <b/>
      <sz val="12"/>
      <name val="Arial Narrow"/>
      <family val="2"/>
      <charset val="238"/>
    </font>
    <font>
      <sz val="12"/>
      <name val="Arial Narrow"/>
      <family val="2"/>
      <charset val="238"/>
    </font>
    <font>
      <sz val="11"/>
      <name val="Arial Narrow"/>
      <family val="2"/>
      <charset val="238"/>
    </font>
    <font>
      <sz val="11"/>
      <name val="Verdana"/>
      <family val="2"/>
      <charset val="238"/>
    </font>
    <font>
      <b/>
      <sz val="10"/>
      <color rgb="FFFF0000"/>
      <name val="Arial Narrow"/>
      <family val="2"/>
      <charset val="238"/>
    </font>
    <font>
      <b/>
      <sz val="11"/>
      <color rgb="FFFF0000"/>
      <name val="Arial"/>
      <family val="2"/>
      <charset val="238"/>
    </font>
  </fonts>
  <fills count="38">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26"/>
        <bgColor indexed="43"/>
      </patternFill>
    </fill>
    <fill>
      <patternFill patternType="solid">
        <fgColor indexed="22"/>
        <bgColor indexed="31"/>
      </patternFill>
    </fill>
    <fill>
      <patternFill patternType="solid">
        <fgColor theme="9" tint="0.59996337778862885"/>
        <bgColor indexed="64"/>
      </patternFill>
    </fill>
    <fill>
      <patternFill patternType="solid">
        <fgColor theme="6" tint="0.3999450666829432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rgb="FFFFEB9C"/>
      </patternFill>
    </fill>
    <fill>
      <patternFill patternType="solid">
        <fgColor rgb="FFFABF8F"/>
        <bgColor indexed="64"/>
      </patternFill>
    </fill>
    <fill>
      <patternFill patternType="solid">
        <fgColor rgb="FFB8CCE4"/>
        <bgColor indexed="64"/>
      </patternFill>
    </fill>
    <fill>
      <patternFill patternType="solid">
        <fgColor theme="5" tint="0.39997558519241921"/>
        <bgColor indexed="64"/>
      </patternFill>
    </fill>
    <fill>
      <patternFill patternType="solid">
        <fgColor theme="9" tint="-0.249977111117893"/>
        <bgColor indexed="64"/>
      </patternFill>
    </fill>
    <fill>
      <patternFill patternType="solid">
        <fgColor theme="9" tint="-0.249977111117893"/>
        <bgColor indexed="31"/>
      </patternFill>
    </fill>
    <fill>
      <patternFill patternType="solid">
        <fgColor theme="7" tint="0.79998168889431442"/>
        <bgColor indexed="64"/>
      </patternFill>
    </fill>
    <fill>
      <patternFill patternType="solid">
        <fgColor theme="0"/>
        <bgColor indexed="64"/>
      </patternFill>
    </fill>
  </fills>
  <borders count="41">
    <border>
      <left/>
      <right/>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right/>
      <top/>
      <bottom style="double">
        <color indexed="8"/>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thin">
        <color indexed="64"/>
      </top>
      <bottom/>
      <diagonal/>
    </border>
    <border>
      <left/>
      <right style="double">
        <color indexed="64"/>
      </right>
      <top style="thin">
        <color indexed="64"/>
      </top>
      <bottom/>
      <diagonal/>
    </border>
    <border>
      <left/>
      <right/>
      <top style="medium">
        <color indexed="8"/>
      </top>
      <bottom style="double">
        <color indexed="8"/>
      </bottom>
      <diagonal/>
    </border>
  </borders>
  <cellStyleXfs count="165">
    <xf numFmtId="0" fontId="0" fillId="0" borderId="0"/>
    <xf numFmtId="0" fontId="6" fillId="2"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6"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6"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2" borderId="0" applyNumberFormat="0" applyBorder="0" applyAlignment="0" applyProtection="0"/>
    <xf numFmtId="0" fontId="28" fillId="16" borderId="0" applyNumberFormat="0" applyBorder="0" applyAlignment="0" applyProtection="0"/>
    <xf numFmtId="0" fontId="28" fillId="14" borderId="0" applyNumberFormat="0" applyBorder="0" applyAlignment="0" applyProtection="0"/>
    <xf numFmtId="0" fontId="28" fillId="17"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2" borderId="0" applyNumberFormat="0" applyBorder="0" applyAlignment="0" applyProtection="0"/>
    <xf numFmtId="0" fontId="28" fillId="16" borderId="0" applyNumberFormat="0" applyBorder="0" applyAlignment="0" applyProtection="0"/>
    <xf numFmtId="0" fontId="28" fillId="14" borderId="0" applyNumberFormat="0" applyBorder="0" applyAlignment="0" applyProtection="0"/>
    <xf numFmtId="0" fontId="28" fillId="17" borderId="0" applyNumberFormat="0" applyBorder="0" applyAlignment="0" applyProtection="0"/>
    <xf numFmtId="4" fontId="48" fillId="20" borderId="0">
      <alignment horizontal="right" wrapText="1"/>
      <protection locked="0"/>
    </xf>
    <xf numFmtId="164" fontId="32" fillId="0" borderId="0" applyFont="0" applyFill="0" applyBorder="0" applyAlignment="0" applyProtection="0"/>
    <xf numFmtId="166" fontId="25"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0" fontId="29" fillId="5" borderId="0" applyNumberFormat="0" applyBorder="0" applyAlignment="0" applyProtection="0"/>
    <xf numFmtId="0" fontId="21" fillId="0" borderId="0"/>
    <xf numFmtId="0" fontId="21" fillId="0" borderId="0"/>
    <xf numFmtId="0" fontId="29" fillId="5" borderId="0" applyNumberFormat="0" applyBorder="0" applyAlignment="0" applyProtection="0"/>
    <xf numFmtId="0" fontId="36" fillId="0" borderId="0" applyNumberFormat="0" applyFill="0" applyBorder="0" applyAlignment="0" applyProtection="0">
      <alignment vertical="top"/>
      <protection locked="0"/>
    </xf>
    <xf numFmtId="0" fontId="30" fillId="8" borderId="1" applyNumberFormat="0" applyAlignment="0" applyProtection="0"/>
    <xf numFmtId="0" fontId="35" fillId="21" borderId="0">
      <protection locked="0"/>
    </xf>
    <xf numFmtId="0" fontId="39" fillId="0" borderId="2" applyNumberFormat="0" applyFill="0" applyAlignment="0" applyProtection="0"/>
    <xf numFmtId="4" fontId="34" fillId="0" borderId="0">
      <alignment horizontal="left" vertical="top"/>
      <protection locked="0"/>
    </xf>
    <xf numFmtId="0" fontId="40" fillId="0" borderId="0" applyNumberFormat="0" applyFill="0" applyBorder="0" applyAlignment="0" applyProtection="0"/>
    <xf numFmtId="0" fontId="21" fillId="0" borderId="0"/>
    <xf numFmtId="0" fontId="25" fillId="0" borderId="0"/>
    <xf numFmtId="0" fontId="47" fillId="0" borderId="0"/>
    <xf numFmtId="0" fontId="47" fillId="0" borderId="0"/>
    <xf numFmtId="0" fontId="25" fillId="0" borderId="0"/>
    <xf numFmtId="0" fontId="6" fillId="0" borderId="0"/>
    <xf numFmtId="0" fontId="21" fillId="0" borderId="0"/>
    <xf numFmtId="0" fontId="6" fillId="0" borderId="0"/>
    <xf numFmtId="0" fontId="25" fillId="0" borderId="0"/>
    <xf numFmtId="0" fontId="25" fillId="0" borderId="0"/>
    <xf numFmtId="0" fontId="20" fillId="0" borderId="0"/>
    <xf numFmtId="0" fontId="47" fillId="0" borderId="0"/>
    <xf numFmtId="0" fontId="47" fillId="0" borderId="0"/>
    <xf numFmtId="0" fontId="21" fillId="0" borderId="0"/>
    <xf numFmtId="169" fontId="47" fillId="0" borderId="0"/>
    <xf numFmtId="0" fontId="21" fillId="0" borderId="0"/>
    <xf numFmtId="0" fontId="25" fillId="0" borderId="0"/>
    <xf numFmtId="0" fontId="43" fillId="0" borderId="0"/>
    <xf numFmtId="0" fontId="37" fillId="0" borderId="0"/>
    <xf numFmtId="0" fontId="21" fillId="0" borderId="0"/>
    <xf numFmtId="0" fontId="32" fillId="0" borderId="0"/>
    <xf numFmtId="0" fontId="38" fillId="0" borderId="0"/>
    <xf numFmtId="0" fontId="21" fillId="0" borderId="0"/>
    <xf numFmtId="0" fontId="27" fillId="0" borderId="0"/>
    <xf numFmtId="0" fontId="21" fillId="0" borderId="0"/>
    <xf numFmtId="0" fontId="49" fillId="0" borderId="0"/>
    <xf numFmtId="0" fontId="48" fillId="0" borderId="0"/>
    <xf numFmtId="0" fontId="20" fillId="0" borderId="0"/>
    <xf numFmtId="0" fontId="44" fillId="11" borderId="0" applyNumberFormat="0" applyBorder="0" applyAlignment="0" applyProtection="0"/>
    <xf numFmtId="0" fontId="44" fillId="11" borderId="0" applyNumberFormat="0" applyBorder="0" applyAlignment="0" applyProtection="0"/>
    <xf numFmtId="0" fontId="32" fillId="0" borderId="0"/>
    <xf numFmtId="0" fontId="21" fillId="0" borderId="0"/>
    <xf numFmtId="166" fontId="41" fillId="0" borderId="0"/>
    <xf numFmtId="0" fontId="2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5" fillId="0" borderId="0"/>
    <xf numFmtId="9" fontId="32" fillId="0" borderId="0" applyFont="0" applyFill="0" applyBorder="0" applyAlignment="0" applyProtection="0"/>
    <xf numFmtId="9" fontId="32" fillId="0" borderId="0" applyFont="0" applyFill="0" applyBorder="0" applyAlignment="0" applyProtection="0"/>
    <xf numFmtId="9" fontId="6" fillId="0" borderId="0" applyFill="0" applyBorder="0" applyAlignment="0" applyProtection="0"/>
    <xf numFmtId="9" fontId="47" fillId="0" borderId="0" applyFont="0" applyFill="0" applyBorder="0" applyAlignment="0" applyProtection="0"/>
    <xf numFmtId="9" fontId="6" fillId="0" borderId="0" applyFont="0" applyFill="0" applyBorder="0" applyAlignment="0" applyProtection="0"/>
    <xf numFmtId="9" fontId="25" fillId="0" borderId="0" applyFont="0" applyFill="0" applyBorder="0" applyAlignment="0" applyProtection="0"/>
    <xf numFmtId="9" fontId="6" fillId="0" borderId="0" applyFont="0" applyFill="0" applyBorder="0" applyAlignment="0" applyProtection="0"/>
    <xf numFmtId="9" fontId="4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3" applyNumberFormat="0" applyAlignment="0" applyProtection="0"/>
    <xf numFmtId="0" fontId="31" fillId="0" borderId="0" applyNumberFormat="0" applyFill="0" applyBorder="0" applyAlignment="0" applyProtection="0"/>
    <xf numFmtId="0" fontId="30" fillId="8" borderId="1" applyNumberFormat="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4" fontId="33" fillId="0" borderId="0">
      <alignment vertical="top"/>
      <protection hidden="1"/>
    </xf>
    <xf numFmtId="4" fontId="34" fillId="0" borderId="0" applyProtection="0">
      <alignment horizontal="left"/>
      <protection locked="0"/>
    </xf>
    <xf numFmtId="0" fontId="20" fillId="0" borderId="0"/>
    <xf numFmtId="4" fontId="35" fillId="22" borderId="0">
      <alignment horizontal="right"/>
      <protection locked="0"/>
    </xf>
    <xf numFmtId="0" fontId="20" fillId="0" borderId="0"/>
    <xf numFmtId="0" fontId="40" fillId="0" borderId="0" applyNumberFormat="0" applyFill="0" applyBorder="0" applyAlignment="0" applyProtection="0"/>
    <xf numFmtId="4" fontId="34" fillId="0" borderId="0">
      <alignment horizontal="left" vertical="top"/>
      <protection locked="0"/>
    </xf>
    <xf numFmtId="165" fontId="32" fillId="0" borderId="0" applyFont="0" applyFill="0" applyBorder="0" applyAlignment="0" applyProtection="0"/>
    <xf numFmtId="44" fontId="48" fillId="0" borderId="0" applyFont="0" applyFill="0" applyBorder="0" applyAlignment="0" applyProtection="0"/>
    <xf numFmtId="44" fontId="25" fillId="0" borderId="0" applyFont="0" applyFill="0" applyBorder="0" applyAlignment="0" applyProtection="0"/>
    <xf numFmtId="166" fontId="32" fillId="0" borderId="0" applyFont="0" applyFill="0" applyBorder="0" applyAlignment="0" applyProtection="0"/>
    <xf numFmtId="166" fontId="25" fillId="0" borderId="0" applyFont="0" applyFill="0" applyBorder="0" applyAlignment="0" applyProtection="0"/>
    <xf numFmtId="166" fontId="32" fillId="0" borderId="0" applyFont="0" applyFill="0" applyBorder="0" applyAlignment="0" applyProtection="0"/>
    <xf numFmtId="166" fontId="37" fillId="0" borderId="0" applyFont="0" applyFill="0" applyBorder="0" applyAlignment="0" applyProtection="0"/>
    <xf numFmtId="164" fontId="48" fillId="0" borderId="0" applyFont="0" applyFill="0" applyBorder="0" applyAlignment="0" applyProtection="0"/>
    <xf numFmtId="0" fontId="31" fillId="0" borderId="0" applyNumberFormat="0" applyFill="0" applyBorder="0" applyAlignment="0" applyProtection="0"/>
    <xf numFmtId="0" fontId="57" fillId="0" borderId="0"/>
    <xf numFmtId="0" fontId="42" fillId="0" borderId="0"/>
    <xf numFmtId="0" fontId="5" fillId="0" borderId="0"/>
    <xf numFmtId="0" fontId="101" fillId="30" borderId="0" applyNumberFormat="0" applyBorder="0" applyAlignment="0" applyProtection="0"/>
    <xf numFmtId="0" fontId="4" fillId="0" borderId="0"/>
    <xf numFmtId="164" fontId="4" fillId="0" borderId="0" applyFont="0" applyFill="0" applyBorder="0" applyAlignment="0" applyProtection="0"/>
    <xf numFmtId="164" fontId="72" fillId="0" borderId="0" applyFill="0" applyBorder="0" applyAlignment="0" applyProtection="0"/>
    <xf numFmtId="169" fontId="3" fillId="0" borderId="0"/>
    <xf numFmtId="0" fontId="3" fillId="0" borderId="0"/>
    <xf numFmtId="169" fontId="2" fillId="0" borderId="0"/>
    <xf numFmtId="0" fontId="2" fillId="0" borderId="0"/>
    <xf numFmtId="169" fontId="2" fillId="0" borderId="0"/>
    <xf numFmtId="0" fontId="2" fillId="0" borderId="0"/>
    <xf numFmtId="0" fontId="1" fillId="0" borderId="0"/>
    <xf numFmtId="0" fontId="1" fillId="0" borderId="0"/>
    <xf numFmtId="0" fontId="1" fillId="0" borderId="0"/>
    <xf numFmtId="0" fontId="1" fillId="0" borderId="0"/>
    <xf numFmtId="169" fontId="1" fillId="0" borderId="0"/>
    <xf numFmtId="9" fontId="1" fillId="0" borderId="0" applyFont="0" applyFill="0" applyBorder="0" applyAlignment="0" applyProtection="0"/>
    <xf numFmtId="9" fontId="1" fillId="0" borderId="0" applyFont="0" applyFill="0" applyBorder="0" applyAlignment="0" applyProtection="0"/>
    <xf numFmtId="44" fontId="48" fillId="0" borderId="0" applyFont="0" applyFill="0" applyBorder="0" applyAlignment="0" applyProtection="0"/>
    <xf numFmtId="44" fontId="25" fillId="0" borderId="0" applyFont="0" applyFill="0" applyBorder="0" applyAlignment="0" applyProtection="0"/>
    <xf numFmtId="0" fontId="1" fillId="0" borderId="0"/>
    <xf numFmtId="44" fontId="6" fillId="0" borderId="0" applyFont="0" applyFill="0" applyBorder="0" applyAlignment="0" applyProtection="0"/>
    <xf numFmtId="0" fontId="1" fillId="0" borderId="0"/>
    <xf numFmtId="164" fontId="1" fillId="0" borderId="0" applyFont="0" applyFill="0" applyBorder="0" applyAlignment="0" applyProtection="0"/>
    <xf numFmtId="169" fontId="1" fillId="0" borderId="0"/>
    <xf numFmtId="0" fontId="1" fillId="0" borderId="0"/>
    <xf numFmtId="169" fontId="1" fillId="0" borderId="0"/>
    <xf numFmtId="0" fontId="1" fillId="0" borderId="0"/>
    <xf numFmtId="169" fontId="1" fillId="0" borderId="0"/>
    <xf numFmtId="0" fontId="1" fillId="0" borderId="0"/>
  </cellStyleXfs>
  <cellXfs count="1070">
    <xf numFmtId="0" fontId="0" fillId="0" borderId="0" xfId="0"/>
    <xf numFmtId="0" fontId="9" fillId="0" borderId="0" xfId="0" applyFont="1"/>
    <xf numFmtId="0" fontId="11" fillId="0" borderId="0" xfId="0" applyFont="1" applyAlignment="1">
      <alignment vertical="top"/>
    </xf>
    <xf numFmtId="0" fontId="11" fillId="0" borderId="0" xfId="0" applyFont="1"/>
    <xf numFmtId="0" fontId="11" fillId="19" borderId="4" xfId="0" applyFont="1" applyFill="1" applyBorder="1" applyAlignment="1">
      <alignment vertical="top"/>
    </xf>
    <xf numFmtId="0" fontId="11" fillId="19" borderId="4" xfId="0" applyFont="1" applyFill="1" applyBorder="1" applyAlignment="1">
      <alignment horizontal="center"/>
    </xf>
    <xf numFmtId="0" fontId="9" fillId="0" borderId="0" xfId="0" applyFont="1" applyAlignment="1">
      <alignment vertical="top"/>
    </xf>
    <xf numFmtId="167" fontId="9" fillId="0" borderId="0" xfId="0" applyNumberFormat="1" applyFont="1"/>
    <xf numFmtId="0" fontId="11" fillId="0" borderId="0" xfId="0" applyFont="1" applyAlignment="1">
      <alignment horizontal="right"/>
    </xf>
    <xf numFmtId="167" fontId="11" fillId="0" borderId="0" xfId="0" applyNumberFormat="1" applyFont="1"/>
    <xf numFmtId="0" fontId="14" fillId="0" borderId="0" xfId="0" applyFont="1"/>
    <xf numFmtId="0" fontId="16" fillId="0" borderId="0" xfId="0" applyFont="1"/>
    <xf numFmtId="0" fontId="11" fillId="0" borderId="5" xfId="0" applyFont="1" applyBorder="1"/>
    <xf numFmtId="167" fontId="16" fillId="0" borderId="0" xfId="0" applyNumberFormat="1" applyFont="1"/>
    <xf numFmtId="0" fontId="9" fillId="0" borderId="6" xfId="0" applyFont="1" applyBorder="1"/>
    <xf numFmtId="167" fontId="9" fillId="0" borderId="7" xfId="0" applyNumberFormat="1" applyFont="1" applyBorder="1"/>
    <xf numFmtId="0" fontId="9" fillId="0" borderId="8" xfId="0" applyFont="1" applyBorder="1"/>
    <xf numFmtId="0" fontId="13" fillId="23" borderId="8" xfId="0" applyFont="1" applyFill="1" applyBorder="1"/>
    <xf numFmtId="0" fontId="9" fillId="23" borderId="6" xfId="0" applyFont="1" applyFill="1" applyBorder="1"/>
    <xf numFmtId="167" fontId="9" fillId="23" borderId="7" xfId="0" applyNumberFormat="1" applyFont="1" applyFill="1" applyBorder="1"/>
    <xf numFmtId="0" fontId="11" fillId="0" borderId="6" xfId="0" applyFont="1" applyBorder="1"/>
    <xf numFmtId="0" fontId="9" fillId="0" borderId="16" xfId="0" applyFont="1" applyBorder="1"/>
    <xf numFmtId="0" fontId="9" fillId="0" borderId="19" xfId="0" applyFont="1" applyBorder="1"/>
    <xf numFmtId="0" fontId="9" fillId="0" borderId="21" xfId="0" applyFont="1" applyBorder="1"/>
    <xf numFmtId="0" fontId="11" fillId="0" borderId="17" xfId="0" applyFont="1" applyBorder="1"/>
    <xf numFmtId="0" fontId="9" fillId="0" borderId="17" xfId="0" applyFont="1" applyBorder="1"/>
    <xf numFmtId="0" fontId="9" fillId="0" borderId="5" xfId="0" applyFont="1" applyBorder="1"/>
    <xf numFmtId="167" fontId="9" fillId="0" borderId="18" xfId="0" applyNumberFormat="1" applyFont="1" applyBorder="1"/>
    <xf numFmtId="167" fontId="9" fillId="0" borderId="20" xfId="0" applyNumberFormat="1" applyFont="1" applyBorder="1"/>
    <xf numFmtId="167" fontId="9" fillId="0" borderId="22" xfId="0" applyNumberFormat="1" applyFont="1" applyBorder="1"/>
    <xf numFmtId="4" fontId="14" fillId="0" borderId="0" xfId="0" applyNumberFormat="1" applyFont="1" applyAlignment="1">
      <alignment horizontal="right"/>
    </xf>
    <xf numFmtId="0" fontId="12" fillId="0" borderId="0" xfId="0" applyFont="1" applyAlignment="1">
      <alignment horizontal="justify" vertical="top" wrapText="1"/>
    </xf>
    <xf numFmtId="0" fontId="23" fillId="0" borderId="0" xfId="0" applyFont="1" applyAlignment="1">
      <alignment vertical="top"/>
    </xf>
    <xf numFmtId="0" fontId="11" fillId="19" borderId="4" xfId="0" applyFont="1" applyFill="1" applyBorder="1"/>
    <xf numFmtId="0" fontId="22" fillId="0" borderId="0" xfId="0" applyFont="1"/>
    <xf numFmtId="0" fontId="7" fillId="0" borderId="0" xfId="0" applyFont="1"/>
    <xf numFmtId="0" fontId="7" fillId="0" borderId="0" xfId="0" applyFont="1" applyAlignment="1">
      <alignment vertical="top"/>
    </xf>
    <xf numFmtId="0" fontId="24" fillId="0" borderId="0" xfId="0" applyFont="1"/>
    <xf numFmtId="4" fontId="12" fillId="0" borderId="0" xfId="0" applyNumberFormat="1" applyFont="1" applyAlignment="1">
      <alignment horizontal="right" vertical="top"/>
    </xf>
    <xf numFmtId="0" fontId="51" fillId="0" borderId="0" xfId="0" applyFont="1" applyAlignment="1">
      <alignment horizontal="right" vertical="top"/>
    </xf>
    <xf numFmtId="0" fontId="52" fillId="0" borderId="0" xfId="0" applyFont="1" applyAlignment="1">
      <alignment vertical="top"/>
    </xf>
    <xf numFmtId="0" fontId="12" fillId="0" borderId="0" xfId="0" applyFont="1" applyAlignment="1">
      <alignment horizontal="right" vertical="top"/>
    </xf>
    <xf numFmtId="49" fontId="12" fillId="0" borderId="0" xfId="0" applyNumberFormat="1" applyFont="1" applyAlignment="1">
      <alignment vertical="top"/>
    </xf>
    <xf numFmtId="168" fontId="14" fillId="0" borderId="0" xfId="0" applyNumberFormat="1" applyFont="1" applyProtection="1">
      <protection locked="0"/>
    </xf>
    <xf numFmtId="0" fontId="15" fillId="0" borderId="0" xfId="0" applyFont="1" applyAlignment="1">
      <alignment horizontal="left"/>
    </xf>
    <xf numFmtId="0" fontId="12" fillId="24" borderId="0" xfId="0" applyFont="1" applyFill="1" applyAlignment="1">
      <alignment horizontal="justify" vertical="top" wrapText="1"/>
    </xf>
    <xf numFmtId="0" fontId="12" fillId="24" borderId="0" xfId="0" applyFont="1" applyFill="1" applyAlignment="1">
      <alignment horizontal="right" vertical="top"/>
    </xf>
    <xf numFmtId="4" fontId="12" fillId="24" borderId="0" xfId="0" applyNumberFormat="1" applyFont="1" applyFill="1" applyAlignment="1">
      <alignment horizontal="right" vertical="top"/>
    </xf>
    <xf numFmtId="0" fontId="12" fillId="25" borderId="0" xfId="0" applyFont="1" applyFill="1" applyAlignment="1">
      <alignment horizontal="justify" vertical="top" wrapText="1"/>
    </xf>
    <xf numFmtId="0" fontId="12" fillId="25" borderId="0" xfId="0" applyFont="1" applyFill="1" applyAlignment="1">
      <alignment horizontal="right" vertical="top"/>
    </xf>
    <xf numFmtId="4" fontId="12" fillId="25" borderId="0" xfId="0" applyNumberFormat="1" applyFont="1" applyFill="1" applyAlignment="1">
      <alignment horizontal="right" vertical="top"/>
    </xf>
    <xf numFmtId="0" fontId="23" fillId="0" borderId="0" xfId="0" applyFont="1" applyAlignment="1">
      <alignment horizontal="left"/>
    </xf>
    <xf numFmtId="49" fontId="14" fillId="0" borderId="0" xfId="0" applyNumberFormat="1" applyFont="1" applyAlignment="1">
      <alignment vertical="top" wrapText="1"/>
    </xf>
    <xf numFmtId="49" fontId="14" fillId="0" borderId="0" xfId="0" applyNumberFormat="1" applyFont="1" applyAlignment="1">
      <alignment horizontal="right" vertical="justify"/>
    </xf>
    <xf numFmtId="168" fontId="14" fillId="0" borderId="0" xfId="0" applyNumberFormat="1" applyFont="1"/>
    <xf numFmtId="168" fontId="14" fillId="0" borderId="0" xfId="0" applyNumberFormat="1" applyFont="1" applyAlignment="1">
      <alignment horizontal="right" vertical="justify"/>
    </xf>
    <xf numFmtId="49" fontId="14" fillId="0" borderId="0" xfId="0" applyNumberFormat="1" applyFont="1" applyAlignment="1">
      <alignment horizontal="right" vertical="top" wrapText="1"/>
    </xf>
    <xf numFmtId="168" fontId="14" fillId="0" borderId="0" xfId="0" applyNumberFormat="1" applyFont="1" applyAlignment="1">
      <alignment horizontal="right" vertical="top" wrapText="1"/>
    </xf>
    <xf numFmtId="168" fontId="14" fillId="0" borderId="0" xfId="0" applyNumberFormat="1" applyFont="1" applyAlignment="1">
      <alignment vertical="top" wrapText="1"/>
    </xf>
    <xf numFmtId="49" fontId="11" fillId="0" borderId="0" xfId="0" applyNumberFormat="1" applyFont="1" applyAlignment="1">
      <alignment vertical="top" wrapText="1"/>
    </xf>
    <xf numFmtId="49" fontId="12" fillId="0" borderId="14" xfId="0" applyNumberFormat="1" applyFont="1" applyBorder="1" applyAlignment="1">
      <alignment vertical="top"/>
    </xf>
    <xf numFmtId="49" fontId="14" fillId="0" borderId="15" xfId="0" applyNumberFormat="1" applyFont="1" applyBorder="1" applyAlignment="1">
      <alignment vertical="top" wrapText="1"/>
    </xf>
    <xf numFmtId="49" fontId="11" fillId="0" borderId="15" xfId="0" applyNumberFormat="1" applyFont="1" applyBorder="1" applyAlignment="1">
      <alignment vertical="top" wrapText="1"/>
    </xf>
    <xf numFmtId="49" fontId="12" fillId="24" borderId="0" xfId="0" applyNumberFormat="1" applyFont="1" applyFill="1" applyAlignment="1">
      <alignment vertical="top"/>
    </xf>
    <xf numFmtId="49" fontId="14" fillId="24" borderId="0" xfId="0" applyNumberFormat="1" applyFont="1" applyFill="1" applyAlignment="1">
      <alignment vertical="top" wrapText="1"/>
    </xf>
    <xf numFmtId="49" fontId="14" fillId="24" borderId="0" xfId="0" applyNumberFormat="1" applyFont="1" applyFill="1" applyAlignment="1">
      <alignment horizontal="right" vertical="top" wrapText="1"/>
    </xf>
    <xf numFmtId="168" fontId="14" fillId="24" borderId="0" xfId="0" applyNumberFormat="1" applyFont="1" applyFill="1" applyAlignment="1">
      <alignment horizontal="right" vertical="top" wrapText="1"/>
    </xf>
    <xf numFmtId="49" fontId="12" fillId="25" borderId="0" xfId="0" applyNumberFormat="1" applyFont="1" applyFill="1" applyAlignment="1">
      <alignment vertical="top"/>
    </xf>
    <xf numFmtId="49" fontId="14" fillId="25" borderId="0" xfId="0" applyNumberFormat="1" applyFont="1" applyFill="1" applyAlignment="1">
      <alignment vertical="top" wrapText="1"/>
    </xf>
    <xf numFmtId="0" fontId="11" fillId="0" borderId="17" xfId="0" applyFont="1" applyBorder="1" applyAlignment="1">
      <alignment horizontal="left"/>
    </xf>
    <xf numFmtId="0" fontId="17" fillId="0" borderId="0" xfId="0" applyFont="1"/>
    <xf numFmtId="0" fontId="59" fillId="0" borderId="0" xfId="0" applyFont="1" applyAlignment="1">
      <alignment horizontal="center" vertical="center"/>
    </xf>
    <xf numFmtId="0" fontId="11" fillId="0" borderId="18" xfId="0" applyFont="1" applyBorder="1" applyAlignment="1">
      <alignment horizontal="left"/>
    </xf>
    <xf numFmtId="0" fontId="11" fillId="0" borderId="0" xfId="0" applyFont="1" applyAlignment="1">
      <alignment horizontal="left"/>
    </xf>
    <xf numFmtId="0" fontId="11" fillId="0" borderId="20" xfId="0" applyFont="1" applyBorder="1" applyAlignment="1">
      <alignment horizontal="left"/>
    </xf>
    <xf numFmtId="0" fontId="11" fillId="0" borderId="5" xfId="0" applyFont="1" applyBorder="1" applyAlignment="1">
      <alignment horizontal="left"/>
    </xf>
    <xf numFmtId="0" fontId="9" fillId="0" borderId="8" xfId="0" applyFont="1" applyBorder="1" applyAlignment="1">
      <alignment horizontal="left" vertical="top"/>
    </xf>
    <xf numFmtId="0" fontId="9" fillId="0" borderId="0" xfId="0" applyFont="1" applyAlignment="1">
      <alignment horizontal="left" vertical="top"/>
    </xf>
    <xf numFmtId="0" fontId="11" fillId="0" borderId="0" xfId="0" applyFont="1" applyAlignment="1">
      <alignment horizontal="left" vertical="top" wrapText="1"/>
    </xf>
    <xf numFmtId="0" fontId="11" fillId="0" borderId="6" xfId="0" applyFont="1" applyBorder="1" applyAlignment="1">
      <alignment horizontal="left"/>
    </xf>
    <xf numFmtId="0" fontId="9" fillId="0" borderId="18" xfId="0" applyFont="1" applyBorder="1"/>
    <xf numFmtId="0" fontId="9" fillId="0" borderId="20" xfId="0" applyFont="1" applyBorder="1"/>
    <xf numFmtId="0" fontId="17" fillId="0" borderId="5" xfId="0" applyFont="1" applyBorder="1"/>
    <xf numFmtId="0" fontId="9" fillId="0" borderId="22" xfId="0" applyFont="1" applyBorder="1"/>
    <xf numFmtId="0" fontId="9" fillId="0" borderId="8" xfId="0" applyFont="1" applyBorder="1" applyAlignment="1">
      <alignment wrapText="1"/>
    </xf>
    <xf numFmtId="0" fontId="11" fillId="0" borderId="6" xfId="0" applyFont="1" applyBorder="1" applyAlignment="1">
      <alignment vertical="top"/>
    </xf>
    <xf numFmtId="0" fontId="9" fillId="0" borderId="7" xfId="0" applyFont="1" applyBorder="1"/>
    <xf numFmtId="0" fontId="15" fillId="0" borderId="6" xfId="0" applyFont="1" applyBorder="1"/>
    <xf numFmtId="0" fontId="15" fillId="0" borderId="7" xfId="0" applyFont="1" applyBorder="1"/>
    <xf numFmtId="0" fontId="60" fillId="0" borderId="0" xfId="0" applyFont="1" applyAlignment="1">
      <alignment vertical="top"/>
    </xf>
    <xf numFmtId="0" fontId="61" fillId="0" borderId="0" xfId="0" applyFont="1" applyAlignment="1">
      <alignment vertical="top"/>
    </xf>
    <xf numFmtId="0" fontId="62" fillId="0" borderId="0" xfId="0" applyFont="1" applyAlignment="1">
      <alignment vertical="top"/>
    </xf>
    <xf numFmtId="0" fontId="22" fillId="0" borderId="0" xfId="0" applyFont="1" applyAlignment="1">
      <alignment vertical="top"/>
    </xf>
    <xf numFmtId="0" fontId="12" fillId="0" borderId="0" xfId="0" applyFont="1" applyAlignment="1">
      <alignment vertical="top"/>
    </xf>
    <xf numFmtId="0" fontId="14" fillId="0" borderId="0" xfId="0" applyFont="1" applyAlignment="1">
      <alignment horizontal="justify" vertical="top" wrapText="1"/>
    </xf>
    <xf numFmtId="0" fontId="12" fillId="0" borderId="0" xfId="0" applyFont="1" applyAlignment="1">
      <alignment horizontal="left" vertical="top" wrapText="1"/>
    </xf>
    <xf numFmtId="0" fontId="11" fillId="23" borderId="8" xfId="0" applyFont="1" applyFill="1" applyBorder="1"/>
    <xf numFmtId="0" fontId="9" fillId="0" borderId="0" xfId="0" applyFont="1" applyAlignment="1">
      <alignment horizontal="right"/>
    </xf>
    <xf numFmtId="0" fontId="11" fillId="23" borderId="6" xfId="0" applyFont="1" applyFill="1" applyBorder="1"/>
    <xf numFmtId="167" fontId="11" fillId="23" borderId="7" xfId="0" applyNumberFormat="1" applyFont="1" applyFill="1" applyBorder="1"/>
    <xf numFmtId="0" fontId="8" fillId="19" borderId="4" xfId="0" applyFont="1" applyFill="1" applyBorder="1" applyAlignment="1">
      <alignment vertical="top"/>
    </xf>
    <xf numFmtId="0" fontId="8" fillId="19" borderId="4" xfId="0" applyFont="1" applyFill="1" applyBorder="1"/>
    <xf numFmtId="0" fontId="9" fillId="19" borderId="4" xfId="0" applyFont="1" applyFill="1" applyBorder="1"/>
    <xf numFmtId="0" fontId="8" fillId="0" borderId="0" xfId="0" applyFont="1" applyAlignment="1">
      <alignment vertical="top"/>
    </xf>
    <xf numFmtId="0" fontId="8" fillId="0" borderId="0" xfId="0" applyFont="1"/>
    <xf numFmtId="44" fontId="9" fillId="0" borderId="0" xfId="0" applyNumberFormat="1" applyFont="1"/>
    <xf numFmtId="49" fontId="12" fillId="0" borderId="0" xfId="0" applyNumberFormat="1" applyFont="1" applyAlignment="1">
      <alignment horizontal="left" vertical="top"/>
    </xf>
    <xf numFmtId="0" fontId="12" fillId="0" borderId="0" xfId="0" applyFont="1" applyAlignment="1">
      <alignment horizontal="right"/>
    </xf>
    <xf numFmtId="0" fontId="51" fillId="0" borderId="0" xfId="0" applyFont="1" applyAlignment="1">
      <alignment horizontal="justify" vertical="top" wrapText="1"/>
    </xf>
    <xf numFmtId="4" fontId="51" fillId="0" borderId="0" xfId="0" applyNumberFormat="1" applyFont="1" applyAlignment="1">
      <alignment horizontal="right" vertical="top"/>
    </xf>
    <xf numFmtId="49" fontId="52" fillId="0" borderId="0" xfId="0" applyNumberFormat="1" applyFont="1" applyAlignment="1">
      <alignment vertical="top"/>
    </xf>
    <xf numFmtId="0" fontId="52" fillId="0" borderId="0" xfId="0" applyFont="1" applyAlignment="1">
      <alignment horizontal="justify" vertical="top" wrapText="1"/>
    </xf>
    <xf numFmtId="0" fontId="52" fillId="0" borderId="0" xfId="0" applyFont="1" applyAlignment="1">
      <alignment horizontal="right"/>
    </xf>
    <xf numFmtId="4" fontId="52" fillId="0" borderId="0" xfId="0" applyNumberFormat="1" applyFont="1" applyAlignment="1">
      <alignment horizontal="right"/>
    </xf>
    <xf numFmtId="49" fontId="9" fillId="0" borderId="0" xfId="0" applyNumberFormat="1" applyFont="1" applyAlignment="1">
      <alignment vertical="top"/>
    </xf>
    <xf numFmtId="4" fontId="9" fillId="0" borderId="0" xfId="0" applyNumberFormat="1" applyFont="1" applyAlignment="1">
      <alignment horizontal="right"/>
    </xf>
    <xf numFmtId="49" fontId="11" fillId="29" borderId="40" xfId="0" applyNumberFormat="1" applyFont="1" applyFill="1" applyBorder="1" applyAlignment="1">
      <alignment vertical="top"/>
    </xf>
    <xf numFmtId="0" fontId="11" fillId="29" borderId="40" xfId="0" applyFont="1" applyFill="1" applyBorder="1" applyAlignment="1">
      <alignment horizontal="left" vertical="top" wrapText="1"/>
    </xf>
    <xf numFmtId="0" fontId="11" fillId="29" borderId="40" xfId="0" applyFont="1" applyFill="1" applyBorder="1" applyAlignment="1">
      <alignment horizontal="right"/>
    </xf>
    <xf numFmtId="4" fontId="11" fillId="29" borderId="40" xfId="0" applyNumberFormat="1" applyFont="1" applyFill="1" applyBorder="1" applyAlignment="1">
      <alignment horizontal="right"/>
    </xf>
    <xf numFmtId="49" fontId="14" fillId="0" borderId="0" xfId="0" applyNumberFormat="1" applyFont="1" applyAlignment="1">
      <alignment horizontal="left" vertical="top"/>
    </xf>
    <xf numFmtId="0" fontId="14" fillId="0" borderId="0" xfId="0" applyFont="1" applyAlignment="1">
      <alignment horizontal="right" vertical="top"/>
    </xf>
    <xf numFmtId="4" fontId="14" fillId="0" borderId="0" xfId="0" applyNumberFormat="1" applyFont="1" applyAlignment="1">
      <alignment horizontal="right" vertical="top"/>
    </xf>
    <xf numFmtId="0" fontId="65" fillId="0" borderId="0" xfId="0" applyFont="1" applyAlignment="1">
      <alignment horizontal="left" vertical="top" wrapText="1"/>
    </xf>
    <xf numFmtId="0" fontId="9" fillId="0" borderId="0" xfId="0" applyFont="1" applyProtection="1">
      <protection locked="0"/>
    </xf>
    <xf numFmtId="0" fontId="69" fillId="0" borderId="8" xfId="0" applyFont="1" applyBorder="1"/>
    <xf numFmtId="49" fontId="14" fillId="0" borderId="0" xfId="0" applyNumberFormat="1" applyFont="1" applyAlignment="1">
      <alignment vertical="top"/>
    </xf>
    <xf numFmtId="0" fontId="14" fillId="0" borderId="0" xfId="0" applyFont="1" applyAlignment="1">
      <alignment horizontal="right"/>
    </xf>
    <xf numFmtId="0" fontId="24" fillId="0" borderId="0" xfId="0" applyFont="1" applyAlignment="1">
      <alignment horizontal="left" wrapText="1"/>
    </xf>
    <xf numFmtId="0" fontId="22" fillId="19" borderId="4" xfId="0" applyFont="1" applyFill="1" applyBorder="1" applyAlignment="1">
      <alignment vertical="top"/>
    </xf>
    <xf numFmtId="49" fontId="14" fillId="0" borderId="0" xfId="0" applyNumberFormat="1" applyFont="1" applyAlignment="1">
      <alignment horizontal="right"/>
    </xf>
    <xf numFmtId="4" fontId="14" fillId="0" borderId="0" xfId="0" applyNumberFormat="1" applyFont="1"/>
    <xf numFmtId="0" fontId="14" fillId="0" borderId="0" xfId="0" applyFont="1" applyAlignment="1">
      <alignment vertical="top"/>
    </xf>
    <xf numFmtId="4" fontId="71" fillId="0" borderId="0" xfId="0" applyNumberFormat="1" applyFont="1" applyAlignment="1">
      <alignment vertical="top"/>
    </xf>
    <xf numFmtId="0" fontId="22" fillId="29" borderId="40" xfId="0" applyFont="1" applyFill="1" applyBorder="1" applyAlignment="1">
      <alignment horizontal="left" vertical="top" wrapText="1"/>
    </xf>
    <xf numFmtId="49" fontId="10" fillId="0" borderId="0" xfId="0" applyNumberFormat="1" applyFont="1" applyAlignment="1">
      <alignment vertical="top"/>
    </xf>
    <xf numFmtId="0" fontId="10" fillId="0" borderId="0" xfId="0" applyFont="1" applyAlignment="1">
      <alignment horizontal="right"/>
    </xf>
    <xf numFmtId="4" fontId="10" fillId="0" borderId="0" xfId="0" applyNumberFormat="1" applyFont="1" applyAlignment="1">
      <alignment horizontal="right"/>
    </xf>
    <xf numFmtId="0" fontId="10" fillId="0" borderId="0" xfId="0" applyFont="1"/>
    <xf numFmtId="0" fontId="70" fillId="0" borderId="0" xfId="85" applyFont="1"/>
    <xf numFmtId="4" fontId="70" fillId="0" borderId="0" xfId="85" applyNumberFormat="1" applyFont="1" applyAlignment="1">
      <alignment horizontal="right"/>
    </xf>
    <xf numFmtId="0" fontId="14" fillId="0" borderId="0" xfId="0" applyFont="1" applyAlignment="1">
      <alignment horizontal="center" vertical="top"/>
    </xf>
    <xf numFmtId="49" fontId="73" fillId="0" borderId="0" xfId="0" applyNumberFormat="1" applyFont="1" applyAlignment="1">
      <alignment horizontal="right" vertical="top"/>
    </xf>
    <xf numFmtId="0" fontId="14" fillId="0" borderId="0" xfId="0" applyFont="1" applyProtection="1">
      <protection locked="0"/>
    </xf>
    <xf numFmtId="4" fontId="71" fillId="0" borderId="0" xfId="0" applyNumberFormat="1" applyFont="1"/>
    <xf numFmtId="0" fontId="24" fillId="0" borderId="0" xfId="85" applyFont="1"/>
    <xf numFmtId="0" fontId="22" fillId="19" borderId="4" xfId="0" applyFont="1" applyFill="1" applyBorder="1"/>
    <xf numFmtId="0" fontId="10" fillId="0" borderId="0" xfId="0" applyFont="1" applyAlignment="1">
      <alignment vertical="top"/>
    </xf>
    <xf numFmtId="0" fontId="65" fillId="0" borderId="0" xfId="0" applyFont="1"/>
    <xf numFmtId="0" fontId="10" fillId="0" borderId="0" xfId="0" applyFont="1" applyAlignment="1">
      <alignment horizontal="center"/>
    </xf>
    <xf numFmtId="49" fontId="75" fillId="0" borderId="0" xfId="0" applyNumberFormat="1" applyFont="1" applyAlignment="1">
      <alignment horizontal="right" vertical="top"/>
    </xf>
    <xf numFmtId="0" fontId="24" fillId="0" borderId="0" xfId="0" applyFont="1" applyAlignment="1">
      <alignment horizontal="justify" vertical="top" wrapText="1"/>
    </xf>
    <xf numFmtId="49" fontId="12" fillId="0" borderId="0" xfId="0" applyNumberFormat="1" applyFont="1" applyAlignment="1">
      <alignment horizontal="justify" vertical="top" wrapText="1"/>
    </xf>
    <xf numFmtId="49" fontId="14" fillId="0" borderId="0" xfId="0" applyNumberFormat="1" applyFont="1" applyAlignment="1">
      <alignment horizontal="center" vertical="top"/>
    </xf>
    <xf numFmtId="0" fontId="64" fillId="0" borderId="0" xfId="0" applyFont="1" applyAlignment="1">
      <alignment horizontal="justify" vertical="top" wrapText="1"/>
    </xf>
    <xf numFmtId="0" fontId="12" fillId="0" borderId="0" xfId="0" applyFont="1"/>
    <xf numFmtId="168" fontId="14" fillId="0" borderId="0" xfId="0" applyNumberFormat="1" applyFont="1" applyAlignment="1" applyProtection="1">
      <alignment horizontal="right"/>
      <protection locked="0"/>
    </xf>
    <xf numFmtId="168" fontId="14" fillId="0" borderId="0" xfId="0" applyNumberFormat="1" applyFont="1" applyAlignment="1">
      <alignment horizontal="right"/>
    </xf>
    <xf numFmtId="0" fontId="12" fillId="24" borderId="0" xfId="0" applyFont="1" applyFill="1" applyAlignment="1">
      <alignment horizontal="right"/>
    </xf>
    <xf numFmtId="0" fontId="11" fillId="19" borderId="4" xfId="0" applyFont="1" applyFill="1" applyBorder="1" applyAlignment="1">
      <alignment horizontal="left" vertical="top"/>
    </xf>
    <xf numFmtId="0" fontId="77" fillId="0" borderId="0" xfId="0" applyFont="1" applyAlignment="1">
      <alignment horizontal="justify" vertical="top" wrapText="1"/>
    </xf>
    <xf numFmtId="0" fontId="14" fillId="0" borderId="0" xfId="0" applyFont="1" applyAlignment="1">
      <alignment vertical="top" wrapText="1"/>
    </xf>
    <xf numFmtId="49" fontId="11" fillId="29" borderId="40" xfId="0" applyNumberFormat="1" applyFont="1" applyFill="1" applyBorder="1" applyAlignment="1">
      <alignment horizontal="left" vertical="top"/>
    </xf>
    <xf numFmtId="0" fontId="76" fillId="0" borderId="0" xfId="0" applyFont="1" applyAlignment="1">
      <alignment horizontal="justify" vertical="top" wrapText="1"/>
    </xf>
    <xf numFmtId="49" fontId="14" fillId="0" borderId="0" xfId="0" applyNumberFormat="1" applyFont="1" applyAlignment="1">
      <alignment horizontal="right" vertical="top"/>
    </xf>
    <xf numFmtId="0" fontId="14" fillId="24" borderId="0" xfId="0" applyFont="1" applyFill="1" applyAlignment="1">
      <alignment horizontal="right" vertical="top"/>
    </xf>
    <xf numFmtId="4" fontId="14" fillId="24" borderId="0" xfId="0" applyNumberFormat="1" applyFont="1" applyFill="1" applyAlignment="1">
      <alignment horizontal="right" vertical="top"/>
    </xf>
    <xf numFmtId="0" fontId="14" fillId="25" borderId="0" xfId="0" applyFont="1" applyFill="1" applyAlignment="1">
      <alignment horizontal="right"/>
    </xf>
    <xf numFmtId="4" fontId="14" fillId="25" borderId="0" xfId="0" applyNumberFormat="1" applyFont="1" applyFill="1" applyAlignment="1">
      <alignment horizontal="right"/>
    </xf>
    <xf numFmtId="0" fontId="14" fillId="24" borderId="0" xfId="0" applyFont="1" applyFill="1" applyAlignment="1">
      <alignment horizontal="right"/>
    </xf>
    <xf numFmtId="4" fontId="14" fillId="24" borderId="0" xfId="0" applyNumberFormat="1" applyFont="1" applyFill="1" applyAlignment="1">
      <alignment horizontal="right"/>
    </xf>
    <xf numFmtId="0" fontId="23" fillId="0" borderId="0" xfId="0" applyFont="1"/>
    <xf numFmtId="0" fontId="80" fillId="0" borderId="0" xfId="0" applyFont="1" applyAlignment="1">
      <alignment horizontal="justify" vertical="top" wrapText="1"/>
    </xf>
    <xf numFmtId="0" fontId="81" fillId="0" borderId="0" xfId="0" applyFont="1" applyAlignment="1">
      <alignment horizontal="justify" vertical="top" wrapText="1"/>
    </xf>
    <xf numFmtId="49" fontId="14" fillId="0" borderId="0" xfId="0" applyNumberFormat="1" applyFont="1" applyAlignment="1">
      <alignment horizontal="left"/>
    </xf>
    <xf numFmtId="0" fontId="82" fillId="0" borderId="0" xfId="0" applyFont="1" applyAlignment="1">
      <alignment horizontal="justify" wrapText="1"/>
    </xf>
    <xf numFmtId="0" fontId="14" fillId="0" borderId="0" xfId="0" applyFont="1" applyAlignment="1">
      <alignment horizontal="justify" wrapText="1"/>
    </xf>
    <xf numFmtId="4" fontId="71" fillId="0" borderId="0" xfId="0" applyNumberFormat="1" applyFont="1" applyAlignment="1">
      <alignment vertical="top" wrapText="1"/>
    </xf>
    <xf numFmtId="0" fontId="68" fillId="0" borderId="0" xfId="0" applyFont="1" applyAlignment="1">
      <alignment horizontal="justify" vertical="top" wrapText="1"/>
    </xf>
    <xf numFmtId="4" fontId="12" fillId="0" borderId="0" xfId="0" applyNumberFormat="1" applyFont="1" applyAlignment="1">
      <alignment horizontal="right"/>
    </xf>
    <xf numFmtId="0" fontId="66" fillId="0" borderId="0" xfId="0" applyFont="1" applyAlignment="1">
      <alignment horizontal="justify" vertical="top" wrapText="1"/>
    </xf>
    <xf numFmtId="0" fontId="12" fillId="0" borderId="0" xfId="0" applyFont="1" applyAlignment="1">
      <alignment horizontal="justify" wrapText="1"/>
    </xf>
    <xf numFmtId="4" fontId="14" fillId="0" borderId="0" xfId="0" applyNumberFormat="1" applyFont="1" applyAlignment="1">
      <alignment vertical="top"/>
    </xf>
    <xf numFmtId="0" fontId="82" fillId="0" borderId="0" xfId="0" applyFont="1" applyAlignment="1">
      <alignment horizontal="justify" vertical="top" wrapText="1"/>
    </xf>
    <xf numFmtId="4" fontId="12" fillId="24" borderId="0" xfId="0" applyNumberFormat="1" applyFont="1" applyFill="1" applyAlignment="1">
      <alignment horizontal="right"/>
    </xf>
    <xf numFmtId="0" fontId="14" fillId="25" borderId="0" xfId="0" applyFont="1" applyFill="1"/>
    <xf numFmtId="0" fontId="7" fillId="0" borderId="0" xfId="0" applyFont="1" applyAlignment="1">
      <alignment horizontal="justify" vertical="top" wrapText="1"/>
    </xf>
    <xf numFmtId="168" fontId="14" fillId="24" borderId="0" xfId="0" applyNumberFormat="1" applyFont="1" applyFill="1" applyAlignment="1" applyProtection="1">
      <alignment horizontal="right"/>
      <protection locked="0"/>
    </xf>
    <xf numFmtId="168" fontId="14" fillId="25" borderId="0" xfId="0" applyNumberFormat="1" applyFont="1" applyFill="1" applyAlignment="1" applyProtection="1">
      <alignment horizontal="right"/>
      <protection locked="0"/>
    </xf>
    <xf numFmtId="168" fontId="10" fillId="0" borderId="0" xfId="0" applyNumberFormat="1" applyFont="1" applyAlignment="1" applyProtection="1">
      <alignment horizontal="center"/>
      <protection locked="0"/>
    </xf>
    <xf numFmtId="0" fontId="11" fillId="19" borderId="4" xfId="0" applyFont="1" applyFill="1" applyBorder="1" applyAlignment="1">
      <alignment horizontal="right"/>
    </xf>
    <xf numFmtId="0" fontId="24" fillId="0" borderId="0" xfId="0" applyFont="1" applyAlignment="1">
      <alignment wrapText="1"/>
    </xf>
    <xf numFmtId="0" fontId="14" fillId="0" borderId="0" xfId="0" applyFont="1" applyAlignment="1">
      <alignment horizontal="left" vertical="top"/>
    </xf>
    <xf numFmtId="49" fontId="14" fillId="0" borderId="0" xfId="0" applyNumberFormat="1" applyFont="1" applyAlignment="1">
      <alignment horizontal="center"/>
    </xf>
    <xf numFmtId="3" fontId="24" fillId="0" borderId="0" xfId="0" applyNumberFormat="1" applyFont="1" applyAlignment="1">
      <alignment horizontal="justify" vertical="top" wrapText="1"/>
    </xf>
    <xf numFmtId="0" fontId="11" fillId="19" borderId="4" xfId="0" applyFont="1" applyFill="1" applyBorder="1" applyAlignment="1">
      <alignment horizontal="center" vertical="top"/>
    </xf>
    <xf numFmtId="0" fontId="11" fillId="29" borderId="40" xfId="0" applyFont="1" applyFill="1" applyBorder="1" applyAlignment="1">
      <alignment horizontal="right" vertical="top"/>
    </xf>
    <xf numFmtId="4" fontId="11" fillId="29" borderId="40" xfId="0" applyNumberFormat="1" applyFont="1" applyFill="1" applyBorder="1" applyAlignment="1">
      <alignment horizontal="right" vertical="top"/>
    </xf>
    <xf numFmtId="0" fontId="87" fillId="19" borderId="4" xfId="0" applyFont="1" applyFill="1" applyBorder="1"/>
    <xf numFmtId="0" fontId="87" fillId="0" borderId="0" xfId="0" applyFont="1"/>
    <xf numFmtId="4" fontId="82" fillId="0" borderId="0" xfId="0" applyNumberFormat="1" applyFont="1" applyAlignment="1">
      <alignment vertical="top" wrapText="1"/>
    </xf>
    <xf numFmtId="168" fontId="12" fillId="24" borderId="0" xfId="0" applyNumberFormat="1" applyFont="1" applyFill="1" applyAlignment="1">
      <alignment horizontal="right" vertical="top"/>
    </xf>
    <xf numFmtId="168" fontId="12" fillId="25" borderId="0" xfId="0" applyNumberFormat="1" applyFont="1" applyFill="1" applyAlignment="1">
      <alignment horizontal="right" vertical="top"/>
    </xf>
    <xf numFmtId="168" fontId="14" fillId="0" borderId="0" xfId="0" applyNumberFormat="1" applyFont="1" applyAlignment="1" applyProtection="1">
      <alignment horizontal="right" vertical="top"/>
      <protection locked="0"/>
    </xf>
    <xf numFmtId="0" fontId="24" fillId="0" borderId="0" xfId="0" applyFont="1" applyAlignment="1">
      <alignment horizontal="left" vertical="top" wrapText="1"/>
    </xf>
    <xf numFmtId="4" fontId="71" fillId="0" borderId="0" xfId="135" applyNumberFormat="1" applyFont="1" applyAlignment="1">
      <alignment vertical="top"/>
    </xf>
    <xf numFmtId="0" fontId="88" fillId="0" borderId="0" xfId="0" applyFont="1"/>
    <xf numFmtId="0" fontId="26" fillId="0" borderId="0" xfId="0" applyFont="1" applyAlignment="1">
      <alignment horizontal="left" vertical="top" wrapText="1"/>
    </xf>
    <xf numFmtId="4" fontId="71" fillId="24" borderId="0" xfId="135" applyNumberFormat="1" applyFont="1" applyFill="1" applyAlignment="1">
      <alignment vertical="top"/>
    </xf>
    <xf numFmtId="0" fontId="14" fillId="25" borderId="0" xfId="0" applyFont="1" applyFill="1" applyAlignment="1">
      <alignment horizontal="right" vertical="top"/>
    </xf>
    <xf numFmtId="4" fontId="71" fillId="25" borderId="0" xfId="135" applyNumberFormat="1" applyFont="1" applyFill="1" applyAlignment="1">
      <alignment vertical="top"/>
    </xf>
    <xf numFmtId="0" fontId="53" fillId="0" borderId="0" xfId="0" applyFont="1"/>
    <xf numFmtId="0" fontId="89" fillId="0" borderId="0" xfId="0" applyFont="1" applyAlignment="1">
      <alignment horizontal="justify" vertical="top"/>
    </xf>
    <xf numFmtId="0" fontId="89" fillId="0" borderId="0" xfId="0" applyFont="1" applyAlignment="1">
      <alignment horizontal="left" vertical="top"/>
    </xf>
    <xf numFmtId="0" fontId="14" fillId="0" borderId="0" xfId="0" applyFont="1" applyAlignment="1">
      <alignment horizontal="left" vertical="top" wrapText="1"/>
    </xf>
    <xf numFmtId="0" fontId="64" fillId="0" borderId="0" xfId="0" applyFont="1" applyAlignment="1">
      <alignment horizontal="left" vertical="top" wrapText="1"/>
    </xf>
    <xf numFmtId="0" fontId="82" fillId="0" borderId="0" xfId="0" applyFont="1"/>
    <xf numFmtId="0" fontId="82" fillId="0" borderId="0" xfId="0" applyFont="1" applyAlignment="1">
      <alignment wrapText="1"/>
    </xf>
    <xf numFmtId="0" fontId="82" fillId="0" borderId="0" xfId="0" applyFont="1" applyAlignment="1">
      <alignment vertical="top" wrapText="1"/>
    </xf>
    <xf numFmtId="4" fontId="14" fillId="0" borderId="0" xfId="0" applyNumberFormat="1" applyFont="1" applyAlignment="1">
      <alignment horizontal="left" vertical="top"/>
    </xf>
    <xf numFmtId="0" fontId="96" fillId="0" borderId="0" xfId="0" applyFont="1" applyAlignment="1">
      <alignment vertical="top" wrapText="1"/>
    </xf>
    <xf numFmtId="0" fontId="97" fillId="0" borderId="0" xfId="0" applyFont="1" applyAlignment="1">
      <alignment vertical="top" wrapText="1"/>
    </xf>
    <xf numFmtId="0" fontId="50" fillId="0" borderId="0" xfId="0" applyFont="1" applyAlignment="1">
      <alignment vertical="top" wrapText="1"/>
    </xf>
    <xf numFmtId="0" fontId="50" fillId="0" borderId="0" xfId="0" applyFont="1" applyAlignment="1">
      <alignment wrapText="1"/>
    </xf>
    <xf numFmtId="0" fontId="14" fillId="0" borderId="0" xfId="0" applyFont="1" applyAlignment="1">
      <alignment wrapText="1"/>
    </xf>
    <xf numFmtId="168" fontId="14" fillId="24" borderId="0" xfId="0" applyNumberFormat="1" applyFont="1" applyFill="1" applyAlignment="1" applyProtection="1">
      <alignment horizontal="right" vertical="top"/>
      <protection locked="0"/>
    </xf>
    <xf numFmtId="168" fontId="9" fillId="0" borderId="0" xfId="0" applyNumberFormat="1" applyFont="1"/>
    <xf numFmtId="168" fontId="26" fillId="0" borderId="0" xfId="85" applyNumberFormat="1" applyFont="1"/>
    <xf numFmtId="168" fontId="11" fillId="19" borderId="4" xfId="0" applyNumberFormat="1" applyFont="1" applyFill="1" applyBorder="1" applyAlignment="1">
      <alignment horizontal="center"/>
    </xf>
    <xf numFmtId="168" fontId="10" fillId="0" borderId="0" xfId="0" applyNumberFormat="1" applyFont="1" applyAlignment="1">
      <alignment horizontal="center"/>
    </xf>
    <xf numFmtId="168" fontId="11" fillId="29" borderId="40" xfId="0" applyNumberFormat="1" applyFont="1" applyFill="1" applyBorder="1" applyAlignment="1">
      <alignment horizontal="right"/>
    </xf>
    <xf numFmtId="4" fontId="14" fillId="25" borderId="0" xfId="0" applyNumberFormat="1" applyFont="1" applyFill="1" applyAlignment="1">
      <alignment horizontal="right" vertical="top"/>
    </xf>
    <xf numFmtId="168" fontId="14" fillId="25" borderId="0" xfId="0" applyNumberFormat="1" applyFont="1" applyFill="1" applyAlignment="1" applyProtection="1">
      <alignment horizontal="right" vertical="top"/>
      <protection locked="0"/>
    </xf>
    <xf numFmtId="168" fontId="87" fillId="19" borderId="4" xfId="0" applyNumberFormat="1" applyFont="1" applyFill="1" applyBorder="1"/>
    <xf numFmtId="168" fontId="14" fillId="0" borderId="0" xfId="0" applyNumberFormat="1" applyFont="1" applyAlignment="1">
      <alignment vertical="top"/>
    </xf>
    <xf numFmtId="168" fontId="14" fillId="0" borderId="0" xfId="0" applyNumberFormat="1" applyFont="1" applyAlignment="1" applyProtection="1">
      <alignment vertical="top"/>
      <protection locked="0"/>
    </xf>
    <xf numFmtId="4" fontId="87" fillId="19" borderId="4" xfId="0" applyNumberFormat="1" applyFont="1" applyFill="1" applyBorder="1"/>
    <xf numFmtId="4" fontId="9" fillId="0" borderId="0" xfId="0" applyNumberFormat="1" applyFont="1"/>
    <xf numFmtId="4" fontId="11" fillId="19" borderId="4" xfId="0" applyNumberFormat="1" applyFont="1" applyFill="1" applyBorder="1" applyAlignment="1">
      <alignment horizontal="center"/>
    </xf>
    <xf numFmtId="4" fontId="10" fillId="0" borderId="0" xfId="0" applyNumberFormat="1" applyFont="1" applyAlignment="1">
      <alignment horizontal="center"/>
    </xf>
    <xf numFmtId="0" fontId="14" fillId="24" borderId="0" xfId="0" applyFont="1" applyFill="1"/>
    <xf numFmtId="4" fontId="14" fillId="24" borderId="0" xfId="0" applyNumberFormat="1" applyFont="1" applyFill="1"/>
    <xf numFmtId="0" fontId="14" fillId="24" borderId="0" xfId="0" applyFont="1" applyFill="1" applyAlignment="1">
      <alignment vertical="top"/>
    </xf>
    <xf numFmtId="0" fontId="94" fillId="0" borderId="0" xfId="0" applyFont="1" applyAlignment="1">
      <alignment horizontal="justify" vertical="top" wrapText="1"/>
    </xf>
    <xf numFmtId="0" fontId="16" fillId="0" borderId="0" xfId="0" applyFont="1" applyAlignment="1">
      <alignment vertical="center"/>
    </xf>
    <xf numFmtId="0" fontId="12" fillId="31" borderId="0" xfId="0" applyFont="1" applyFill="1" applyAlignment="1">
      <alignment horizontal="left" vertical="top" wrapText="1"/>
    </xf>
    <xf numFmtId="0" fontId="12" fillId="31" borderId="0" xfId="0" applyFont="1" applyFill="1" applyAlignment="1">
      <alignment horizontal="right" vertical="top"/>
    </xf>
    <xf numFmtId="4" fontId="12" fillId="31" borderId="0" xfId="0" applyNumberFormat="1" applyFont="1" applyFill="1" applyAlignment="1">
      <alignment horizontal="right" vertical="top"/>
    </xf>
    <xf numFmtId="0" fontId="12" fillId="32" borderId="0" xfId="0" applyFont="1" applyFill="1" applyAlignment="1">
      <alignment horizontal="left" vertical="top" wrapText="1"/>
    </xf>
    <xf numFmtId="0" fontId="12" fillId="32" borderId="0" xfId="0" applyFont="1" applyFill="1" applyAlignment="1">
      <alignment horizontal="right" vertical="top"/>
    </xf>
    <xf numFmtId="4" fontId="12" fillId="32" borderId="0" xfId="0" applyNumberFormat="1" applyFont="1" applyFill="1" applyAlignment="1">
      <alignment horizontal="right" vertical="top"/>
    </xf>
    <xf numFmtId="0" fontId="7" fillId="0" borderId="0" xfId="0" applyFont="1" applyAlignment="1">
      <alignment horizontal="left" vertical="top"/>
    </xf>
    <xf numFmtId="0" fontId="12" fillId="0" borderId="0" xfId="0" applyFont="1" applyAlignment="1">
      <alignment horizontal="left" vertical="top"/>
    </xf>
    <xf numFmtId="0" fontId="98" fillId="0" borderId="0" xfId="0" applyFont="1" applyAlignment="1">
      <alignment horizontal="left" vertical="top"/>
    </xf>
    <xf numFmtId="0" fontId="8" fillId="19" borderId="4" xfId="0" applyFont="1" applyFill="1" applyBorder="1" applyAlignment="1">
      <alignment horizontal="left"/>
    </xf>
    <xf numFmtId="0" fontId="98" fillId="0" borderId="0" xfId="0" applyFont="1" applyAlignment="1">
      <alignment horizontal="left" vertical="top" wrapText="1"/>
    </xf>
    <xf numFmtId="0" fontId="24" fillId="0" borderId="0" xfId="0" applyFont="1" applyAlignment="1">
      <alignment horizontal="left"/>
    </xf>
    <xf numFmtId="0" fontId="102" fillId="0" borderId="0" xfId="0" applyFont="1" applyAlignment="1">
      <alignment horizontal="right" vertical="top"/>
    </xf>
    <xf numFmtId="0" fontId="102" fillId="0" borderId="0" xfId="0" applyFont="1" applyAlignment="1">
      <alignment horizontal="left" vertical="top" wrapText="1"/>
    </xf>
    <xf numFmtId="0" fontId="103" fillId="0" borderId="0" xfId="0" applyFont="1" applyAlignment="1">
      <alignment horizontal="center"/>
    </xf>
    <xf numFmtId="164" fontId="103" fillId="0" borderId="0" xfId="139" applyFont="1" applyFill="1" applyAlignment="1">
      <alignment horizontal="right"/>
    </xf>
    <xf numFmtId="0" fontId="104" fillId="0" borderId="0" xfId="0" applyFont="1" applyAlignment="1">
      <alignment horizontal="center" vertical="center"/>
    </xf>
    <xf numFmtId="4" fontId="104" fillId="0" borderId="0" xfId="0" applyNumberFormat="1" applyFont="1"/>
    <xf numFmtId="0" fontId="104" fillId="0" borderId="0" xfId="0" applyFont="1"/>
    <xf numFmtId="0" fontId="103" fillId="0" borderId="0" xfId="0" applyFont="1" applyAlignment="1">
      <alignment horizontal="right" vertical="top"/>
    </xf>
    <xf numFmtId="0" fontId="103" fillId="0" borderId="0" xfId="0" applyFont="1" applyAlignment="1">
      <alignment horizontal="left" vertical="top" wrapText="1"/>
    </xf>
    <xf numFmtId="0" fontId="105" fillId="33" borderId="0" xfId="0" applyFont="1" applyFill="1" applyAlignment="1">
      <alignment horizontal="left" vertical="center"/>
    </xf>
    <xf numFmtId="44" fontId="105" fillId="0" borderId="0" xfId="0" applyNumberFormat="1" applyFont="1" applyAlignment="1">
      <alignment horizontal="center" vertical="center"/>
    </xf>
    <xf numFmtId="44" fontId="104" fillId="0" borderId="0" xfId="0" applyNumberFormat="1" applyFont="1" applyAlignment="1">
      <alignment horizontal="center" vertical="center"/>
    </xf>
    <xf numFmtId="0" fontId="105" fillId="0" borderId="0" xfId="0" applyFont="1" applyAlignment="1">
      <alignment horizontal="left" vertical="center"/>
    </xf>
    <xf numFmtId="44" fontId="105" fillId="0" borderId="0" xfId="0" quotePrefix="1" applyNumberFormat="1" applyFont="1" applyAlignment="1">
      <alignment horizontal="center" vertical="center"/>
    </xf>
    <xf numFmtId="164" fontId="102" fillId="23" borderId="4" xfId="139" applyFont="1" applyFill="1" applyBorder="1" applyAlignment="1">
      <alignment horizontal="center" vertical="center"/>
    </xf>
    <xf numFmtId="0" fontId="105" fillId="0" borderId="0" xfId="0" applyFont="1" applyAlignment="1">
      <alignment horizontal="center" vertical="center"/>
    </xf>
    <xf numFmtId="164" fontId="103" fillId="0" borderId="0" xfId="139" applyFont="1" applyAlignment="1">
      <alignment horizontal="right"/>
    </xf>
    <xf numFmtId="0" fontId="103" fillId="0" borderId="0" xfId="0" quotePrefix="1" applyFont="1" applyAlignment="1">
      <alignment horizontal="right" vertical="top"/>
    </xf>
    <xf numFmtId="0" fontId="103" fillId="31" borderId="0" xfId="0" applyFont="1" applyFill="1" applyAlignment="1">
      <alignment horizontal="justify" vertical="top" wrapText="1"/>
    </xf>
    <xf numFmtId="0" fontId="103" fillId="31" borderId="0" xfId="0" applyFont="1" applyFill="1" applyAlignment="1">
      <alignment horizontal="right" vertical="top"/>
    </xf>
    <xf numFmtId="4" fontId="103" fillId="31" borderId="0" xfId="0" applyNumberFormat="1" applyFont="1" applyFill="1" applyAlignment="1">
      <alignment horizontal="right" vertical="top"/>
    </xf>
    <xf numFmtId="0" fontId="103" fillId="32" borderId="0" xfId="0" applyFont="1" applyFill="1" applyAlignment="1">
      <alignment horizontal="justify" vertical="top" wrapText="1"/>
    </xf>
    <xf numFmtId="0" fontId="103" fillId="32" borderId="0" xfId="0" applyFont="1" applyFill="1" applyAlignment="1">
      <alignment horizontal="right" vertical="top"/>
    </xf>
    <xf numFmtId="4" fontId="103" fillId="32" borderId="0" xfId="0" applyNumberFormat="1" applyFont="1" applyFill="1" applyAlignment="1">
      <alignment horizontal="right" vertical="top"/>
    </xf>
    <xf numFmtId="0" fontId="103" fillId="0" borderId="0" xfId="0" quotePrefix="1" applyFont="1" applyAlignment="1">
      <alignment horizontal="left" vertical="top" wrapText="1"/>
    </xf>
    <xf numFmtId="0" fontId="103" fillId="0" borderId="0" xfId="0" applyFont="1" applyAlignment="1">
      <alignment vertical="top" wrapText="1"/>
    </xf>
    <xf numFmtId="0" fontId="106" fillId="0" borderId="0" xfId="0" applyFont="1" applyAlignment="1">
      <alignment horizontal="center"/>
    </xf>
    <xf numFmtId="171" fontId="103" fillId="0" borderId="0" xfId="63" applyNumberFormat="1" applyFont="1" applyAlignment="1">
      <alignment horizontal="right" vertical="top"/>
    </xf>
    <xf numFmtId="171" fontId="103" fillId="0" borderId="0" xfId="63" applyNumberFormat="1" applyFont="1" applyAlignment="1">
      <alignment horizontal="right"/>
    </xf>
    <xf numFmtId="0" fontId="106" fillId="0" borderId="0" xfId="0" quotePrefix="1" applyFont="1" applyAlignment="1">
      <alignment horizontal="right" vertical="top"/>
    </xf>
    <xf numFmtId="0" fontId="106" fillId="0" borderId="13" xfId="0" quotePrefix="1" applyFont="1" applyBorder="1" applyAlignment="1">
      <alignment horizontal="right" vertical="top"/>
    </xf>
    <xf numFmtId="0" fontId="103" fillId="0" borderId="13" xfId="0" applyFont="1" applyBorder="1" applyAlignment="1">
      <alignment vertical="top" wrapText="1"/>
    </xf>
    <xf numFmtId="0" fontId="106" fillId="0" borderId="13" xfId="0" applyFont="1" applyBorder="1" applyAlignment="1">
      <alignment horizontal="center"/>
    </xf>
    <xf numFmtId="164" fontId="103" fillId="0" borderId="13" xfId="139" applyFont="1" applyFill="1" applyBorder="1" applyAlignment="1">
      <alignment horizontal="right"/>
    </xf>
    <xf numFmtId="164" fontId="103" fillId="0" borderId="0" xfId="139" applyFont="1" applyFill="1" applyBorder="1" applyAlignment="1">
      <alignment horizontal="right"/>
    </xf>
    <xf numFmtId="164" fontId="103" fillId="23" borderId="40" xfId="139" applyFont="1" applyFill="1" applyBorder="1" applyAlignment="1">
      <alignment horizontal="right"/>
    </xf>
    <xf numFmtId="0" fontId="108" fillId="0" borderId="0" xfId="0" applyFont="1" applyAlignment="1">
      <alignment horizontal="right" vertical="top"/>
    </xf>
    <xf numFmtId="0" fontId="108" fillId="0" borderId="0" xfId="0" applyFont="1" applyAlignment="1">
      <alignment horizontal="left" vertical="top" wrapText="1"/>
    </xf>
    <xf numFmtId="0" fontId="109" fillId="0" borderId="0" xfId="0" applyFont="1" applyAlignment="1">
      <alignment horizontal="center"/>
    </xf>
    <xf numFmtId="164" fontId="109" fillId="0" borderId="0" xfId="139" applyFont="1" applyFill="1" applyAlignment="1">
      <alignment horizontal="right"/>
    </xf>
    <xf numFmtId="0" fontId="110" fillId="0" borderId="0" xfId="0" applyFont="1" applyAlignment="1">
      <alignment horizontal="center" vertical="center"/>
    </xf>
    <xf numFmtId="0" fontId="110" fillId="0" borderId="0" xfId="0" applyFont="1"/>
    <xf numFmtId="0" fontId="109" fillId="0" borderId="0" xfId="0" applyFont="1" applyAlignment="1">
      <alignment horizontal="right" vertical="top"/>
    </xf>
    <xf numFmtId="0" fontId="109" fillId="0" borderId="0" xfId="0" applyFont="1" applyAlignment="1">
      <alignment horizontal="left" vertical="top" wrapText="1"/>
    </xf>
    <xf numFmtId="0" fontId="111" fillId="33" borderId="0" xfId="0" applyFont="1" applyFill="1" applyAlignment="1">
      <alignment horizontal="left" vertical="center"/>
    </xf>
    <xf numFmtId="44" fontId="111" fillId="0" borderId="0" xfId="0" applyNumberFormat="1" applyFont="1" applyAlignment="1">
      <alignment horizontal="center" vertical="center"/>
    </xf>
    <xf numFmtId="44" fontId="110" fillId="0" borderId="0" xfId="0" applyNumberFormat="1" applyFont="1" applyAlignment="1">
      <alignment horizontal="center" vertical="center"/>
    </xf>
    <xf numFmtId="0" fontId="111" fillId="0" borderId="0" xfId="0" applyFont="1" applyAlignment="1">
      <alignment horizontal="left" vertical="center"/>
    </xf>
    <xf numFmtId="44" fontId="111" fillId="0" borderId="0" xfId="0" quotePrefix="1" applyNumberFormat="1" applyFont="1" applyAlignment="1">
      <alignment horizontal="center" vertical="center"/>
    </xf>
    <xf numFmtId="164" fontId="109" fillId="0" borderId="0" xfId="139" applyFont="1" applyAlignment="1">
      <alignment horizontal="right"/>
    </xf>
    <xf numFmtId="0" fontId="109" fillId="0" borderId="0" xfId="0" quotePrefix="1" applyFont="1" applyAlignment="1">
      <alignment horizontal="left" vertical="top" wrapText="1"/>
    </xf>
    <xf numFmtId="0" fontId="109" fillId="0" borderId="0" xfId="0" quotePrefix="1" applyFont="1" applyAlignment="1">
      <alignment horizontal="right" vertical="top"/>
    </xf>
    <xf numFmtId="171" fontId="103" fillId="0" borderId="0" xfId="63" quotePrefix="1" applyNumberFormat="1" applyFont="1" applyAlignment="1">
      <alignment horizontal="right" vertical="top"/>
    </xf>
    <xf numFmtId="171" fontId="103" fillId="0" borderId="13" xfId="63" quotePrefix="1" applyNumberFormat="1" applyFont="1" applyBorder="1" applyAlignment="1">
      <alignment horizontal="right" vertical="top"/>
    </xf>
    <xf numFmtId="164" fontId="103" fillId="0" borderId="13" xfId="139" applyFont="1" applyBorder="1" applyAlignment="1">
      <alignment horizontal="right"/>
    </xf>
    <xf numFmtId="164" fontId="109" fillId="23" borderId="40" xfId="139" applyFont="1" applyFill="1" applyBorder="1" applyAlignment="1">
      <alignment horizontal="right"/>
    </xf>
    <xf numFmtId="0" fontId="103" fillId="0" borderId="0" xfId="0" applyFont="1" applyAlignment="1">
      <alignment horizontal="left" vertical="top"/>
    </xf>
    <xf numFmtId="164" fontId="107" fillId="23" borderId="4" xfId="139" applyFont="1" applyFill="1" applyBorder="1" applyAlignment="1">
      <alignment horizontal="center"/>
    </xf>
    <xf numFmtId="16" fontId="102" fillId="0" borderId="0" xfId="0" quotePrefix="1" applyNumberFormat="1" applyFont="1" applyAlignment="1">
      <alignment horizontal="right" vertical="top"/>
    </xf>
    <xf numFmtId="0" fontId="102" fillId="0" borderId="0" xfId="0" applyFont="1" applyAlignment="1">
      <alignment horizontal="left" vertical="top"/>
    </xf>
    <xf numFmtId="0" fontId="102" fillId="0" borderId="0" xfId="0" applyFont="1" applyAlignment="1">
      <alignment horizontal="center"/>
    </xf>
    <xf numFmtId="164" fontId="102" fillId="0" borderId="0" xfId="139" applyFont="1" applyFill="1" applyAlignment="1">
      <alignment horizontal="right"/>
    </xf>
    <xf numFmtId="0" fontId="105" fillId="0" borderId="0" xfId="0" applyFont="1"/>
    <xf numFmtId="16" fontId="103" fillId="0" borderId="0" xfId="0" quotePrefix="1" applyNumberFormat="1" applyFont="1" applyAlignment="1">
      <alignment horizontal="right" vertical="top"/>
    </xf>
    <xf numFmtId="171" fontId="102" fillId="0" borderId="0" xfId="63" applyNumberFormat="1" applyFont="1" applyAlignment="1">
      <alignment horizontal="right" vertical="top"/>
    </xf>
    <xf numFmtId="0" fontId="102" fillId="0" borderId="0" xfId="0" applyFont="1" applyAlignment="1">
      <alignment vertical="top" wrapText="1"/>
    </xf>
    <xf numFmtId="164" fontId="104" fillId="0" borderId="0" xfId="139" applyFont="1" applyFill="1" applyAlignment="1">
      <alignment horizontal="center"/>
    </xf>
    <xf numFmtId="168" fontId="103" fillId="0" borderId="0" xfId="126" applyNumberFormat="1" applyFont="1" applyFill="1" applyAlignment="1" applyProtection="1">
      <alignment horizontal="right"/>
      <protection locked="0"/>
    </xf>
    <xf numFmtId="0" fontId="103" fillId="0" borderId="0" xfId="66" quotePrefix="1" applyFont="1" applyAlignment="1">
      <alignment horizontal="center" vertical="top"/>
    </xf>
    <xf numFmtId="0" fontId="103" fillId="0" borderId="0" xfId="66" applyFont="1" applyAlignment="1">
      <alignment horizontal="justify" vertical="top" wrapText="1"/>
    </xf>
    <xf numFmtId="0" fontId="114" fillId="0" borderId="0" xfId="66" applyFont="1" applyAlignment="1">
      <alignment horizontal="center"/>
    </xf>
    <xf numFmtId="0" fontId="106" fillId="0" borderId="0" xfId="0" applyFont="1" applyAlignment="1">
      <alignment horizontal="center" vertical="top"/>
    </xf>
    <xf numFmtId="164" fontId="106" fillId="0" borderId="0" xfId="139" applyFont="1" applyFill="1" applyAlignment="1">
      <alignment horizontal="center"/>
    </xf>
    <xf numFmtId="164" fontId="106" fillId="0" borderId="0" xfId="0" applyNumberFormat="1" applyFont="1" applyAlignment="1">
      <alignment horizontal="center"/>
    </xf>
    <xf numFmtId="3" fontId="103" fillId="0" borderId="0" xfId="0" applyNumberFormat="1" applyFont="1" applyAlignment="1">
      <alignment horizontal="center" vertical="top"/>
    </xf>
    <xf numFmtId="3" fontId="106" fillId="0" borderId="0" xfId="0" applyNumberFormat="1" applyFont="1" applyAlignment="1">
      <alignment horizontal="center"/>
    </xf>
    <xf numFmtId="3" fontId="103" fillId="31" borderId="0" xfId="0" applyNumberFormat="1" applyFont="1" applyFill="1" applyAlignment="1">
      <alignment horizontal="center" vertical="top"/>
    </xf>
    <xf numFmtId="3" fontId="103" fillId="32" borderId="0" xfId="0" applyNumberFormat="1" applyFont="1" applyFill="1" applyAlignment="1">
      <alignment horizontal="center" vertical="top"/>
    </xf>
    <xf numFmtId="0" fontId="103" fillId="0" borderId="0" xfId="0" applyFont="1" applyAlignment="1">
      <alignment horizontal="justify" vertical="top" wrapText="1"/>
    </xf>
    <xf numFmtId="164" fontId="103" fillId="0" borderId="0" xfId="139" applyFont="1" applyBorder="1" applyAlignment="1">
      <alignment horizontal="right"/>
    </xf>
    <xf numFmtId="3" fontId="103" fillId="0" borderId="0" xfId="139" applyNumberFormat="1" applyFont="1" applyFill="1" applyAlignment="1">
      <alignment horizontal="center"/>
    </xf>
    <xf numFmtId="3" fontId="107" fillId="23" borderId="4" xfId="139" applyNumberFormat="1" applyFont="1" applyFill="1" applyBorder="1" applyAlignment="1">
      <alignment horizontal="center"/>
    </xf>
    <xf numFmtId="3" fontId="102" fillId="0" borderId="0" xfId="139" applyNumberFormat="1" applyFont="1" applyFill="1" applyAlignment="1">
      <alignment horizontal="center"/>
    </xf>
    <xf numFmtId="0" fontId="103" fillId="0" borderId="0" xfId="0" quotePrefix="1" applyFont="1" applyAlignment="1">
      <alignment horizontal="center" vertical="top"/>
    </xf>
    <xf numFmtId="0" fontId="103" fillId="0" borderId="0" xfId="0" applyFont="1" applyAlignment="1">
      <alignment horizontal="center" vertical="top"/>
    </xf>
    <xf numFmtId="3" fontId="104" fillId="0" borderId="0" xfId="139" applyNumberFormat="1" applyFont="1" applyFill="1" applyAlignment="1">
      <alignment horizontal="center"/>
    </xf>
    <xf numFmtId="0" fontId="102" fillId="0" borderId="0" xfId="0" applyFont="1" applyAlignment="1">
      <alignment horizontal="justify" vertical="top" wrapText="1"/>
    </xf>
    <xf numFmtId="171" fontId="103" fillId="0" borderId="13" xfId="63" applyNumberFormat="1" applyFont="1" applyBorder="1" applyAlignment="1">
      <alignment horizontal="right" vertical="top"/>
    </xf>
    <xf numFmtId="3" fontId="106" fillId="0" borderId="13" xfId="0" applyNumberFormat="1" applyFont="1" applyBorder="1" applyAlignment="1">
      <alignment horizontal="center"/>
    </xf>
    <xf numFmtId="3" fontId="103" fillId="0" borderId="0" xfId="139" applyNumberFormat="1" applyFont="1" applyFill="1" applyBorder="1" applyAlignment="1">
      <alignment horizontal="center"/>
    </xf>
    <xf numFmtId="3" fontId="103" fillId="23" borderId="40" xfId="139" applyNumberFormat="1" applyFont="1" applyFill="1" applyBorder="1" applyAlignment="1">
      <alignment horizontal="center"/>
    </xf>
    <xf numFmtId="3" fontId="107" fillId="23" borderId="4" xfId="139" applyNumberFormat="1" applyFont="1" applyFill="1" applyBorder="1" applyAlignment="1">
      <alignment horizontal="center" vertical="center"/>
    </xf>
    <xf numFmtId="0" fontId="0" fillId="0" borderId="0" xfId="0" applyAlignment="1">
      <alignment wrapText="1"/>
    </xf>
    <xf numFmtId="14" fontId="102" fillId="0" borderId="0" xfId="0" applyNumberFormat="1" applyFont="1" applyAlignment="1">
      <alignment horizontal="justify" vertical="top" wrapText="1"/>
    </xf>
    <xf numFmtId="0" fontId="103" fillId="31" borderId="0" xfId="0" applyFont="1" applyFill="1" applyAlignment="1">
      <alignment horizontal="left" vertical="top" wrapText="1"/>
    </xf>
    <xf numFmtId="0" fontId="103" fillId="32" borderId="0" xfId="0" applyFont="1" applyFill="1" applyAlignment="1">
      <alignment horizontal="left" vertical="top" wrapText="1"/>
    </xf>
    <xf numFmtId="0" fontId="103" fillId="0" borderId="13" xfId="0" applyFont="1" applyBorder="1" applyAlignment="1">
      <alignment horizontal="left" vertical="top" wrapText="1"/>
    </xf>
    <xf numFmtId="0" fontId="9" fillId="0" borderId="0" xfId="0" applyFont="1" applyAlignment="1">
      <alignment horizontal="left"/>
    </xf>
    <xf numFmtId="0" fontId="11" fillId="0" borderId="0" xfId="0" applyFont="1" applyAlignment="1">
      <alignment horizontal="center" vertical="center"/>
    </xf>
    <xf numFmtId="0" fontId="11" fillId="19" borderId="4" xfId="0" applyFont="1" applyFill="1" applyBorder="1" applyAlignment="1">
      <alignment horizontal="center" vertical="center"/>
    </xf>
    <xf numFmtId="0" fontId="9" fillId="0" borderId="0" xfId="0" applyFont="1" applyAlignment="1">
      <alignment horizontal="center" vertical="center"/>
    </xf>
    <xf numFmtId="49" fontId="14" fillId="0" borderId="0" xfId="0" applyNumberFormat="1" applyFont="1" applyAlignment="1">
      <alignment horizontal="center" vertical="center"/>
    </xf>
    <xf numFmtId="0" fontId="14" fillId="0" borderId="0" xfId="0" applyFont="1" applyAlignment="1">
      <alignment horizontal="center"/>
    </xf>
    <xf numFmtId="4" fontId="14" fillId="0" borderId="0" xfId="0" applyNumberFormat="1" applyFont="1" applyAlignment="1">
      <alignment horizontal="center"/>
    </xf>
    <xf numFmtId="0" fontId="12" fillId="31" borderId="0" xfId="0" applyFont="1" applyFill="1" applyAlignment="1">
      <alignment horizontal="justify" vertical="top" wrapText="1"/>
    </xf>
    <xf numFmtId="0" fontId="12" fillId="32" borderId="0" xfId="0" applyFont="1" applyFill="1" applyAlignment="1">
      <alignment horizontal="justify" vertical="top" wrapText="1"/>
    </xf>
    <xf numFmtId="0" fontId="12" fillId="0" borderId="0" xfId="0" quotePrefix="1" applyFont="1" applyAlignment="1">
      <alignment horizontal="justify" vertical="top" wrapText="1"/>
    </xf>
    <xf numFmtId="0" fontId="14" fillId="0" borderId="0" xfId="0" applyFont="1" applyAlignment="1">
      <alignment horizontal="center" vertical="center"/>
    </xf>
    <xf numFmtId="49" fontId="11" fillId="29" borderId="40" xfId="0" applyNumberFormat="1" applyFont="1" applyFill="1" applyBorder="1" applyAlignment="1">
      <alignment horizontal="center" vertical="center"/>
    </xf>
    <xf numFmtId="0" fontId="7" fillId="0" borderId="0" xfId="0" applyFont="1" applyAlignment="1">
      <alignment vertical="top" wrapText="1"/>
    </xf>
    <xf numFmtId="0" fontId="90" fillId="0" borderId="0" xfId="0" applyFont="1" applyAlignment="1">
      <alignment horizontal="justify" vertical="top" wrapText="1"/>
    </xf>
    <xf numFmtId="0" fontId="12" fillId="31" borderId="0" xfId="0" applyFont="1" applyFill="1" applyAlignment="1">
      <alignment horizontal="center"/>
    </xf>
    <xf numFmtId="4" fontId="12" fillId="31" borderId="0" xfId="0" applyNumberFormat="1" applyFont="1" applyFill="1" applyAlignment="1">
      <alignment horizontal="center"/>
    </xf>
    <xf numFmtId="0" fontId="12" fillId="32" borderId="0" xfId="0" applyFont="1" applyFill="1" applyAlignment="1">
      <alignment horizontal="center"/>
    </xf>
    <xf numFmtId="4" fontId="12" fillId="32" borderId="0" xfId="0" applyNumberFormat="1" applyFont="1" applyFill="1" applyAlignment="1">
      <alignment horizontal="center"/>
    </xf>
    <xf numFmtId="0" fontId="12" fillId="0" borderId="0" xfId="0" applyFont="1" applyAlignment="1">
      <alignment horizontal="center"/>
    </xf>
    <xf numFmtId="4" fontId="12" fillId="0" borderId="0" xfId="0" applyNumberFormat="1" applyFont="1" applyAlignment="1">
      <alignment horizontal="center"/>
    </xf>
    <xf numFmtId="0" fontId="12" fillId="0" borderId="0" xfId="0" applyFont="1" applyAlignment="1">
      <alignment horizontal="left" vertical="center" wrapText="1"/>
    </xf>
    <xf numFmtId="0" fontId="12" fillId="0" borderId="0" xfId="0" applyFont="1" applyAlignment="1">
      <alignment horizontal="justify" vertical="center" wrapText="1"/>
    </xf>
    <xf numFmtId="172" fontId="0" fillId="0" borderId="0" xfId="0" applyNumberFormat="1" applyAlignment="1" applyProtection="1">
      <alignment horizontal="right" vertical="top"/>
      <protection locked="0"/>
    </xf>
    <xf numFmtId="0" fontId="0" fillId="0" borderId="0" xfId="0" applyAlignment="1" applyProtection="1">
      <alignment horizontal="left" vertical="top" wrapText="1"/>
      <protection locked="0"/>
    </xf>
    <xf numFmtId="0" fontId="12" fillId="0" borderId="0" xfId="0" quotePrefix="1" applyFont="1" applyAlignment="1">
      <alignment horizontal="left" vertical="center" wrapText="1"/>
    </xf>
    <xf numFmtId="4" fontId="79" fillId="0" borderId="0" xfId="0" applyNumberFormat="1" applyFont="1" applyAlignment="1">
      <alignment vertical="top"/>
    </xf>
    <xf numFmtId="0" fontId="65" fillId="27" borderId="0" xfId="0" applyFont="1" applyFill="1" applyAlignment="1">
      <alignment vertical="top"/>
    </xf>
    <xf numFmtId="0" fontId="64" fillId="0" borderId="0" xfId="0" applyFont="1" applyAlignment="1">
      <alignment vertical="top" wrapText="1"/>
    </xf>
    <xf numFmtId="0" fontId="65" fillId="0" borderId="0" xfId="0" applyFont="1" applyAlignment="1">
      <alignment vertical="top"/>
    </xf>
    <xf numFmtId="0" fontId="11" fillId="19" borderId="0" xfId="0" applyFont="1" applyFill="1" applyAlignment="1">
      <alignment horizontal="center" vertical="center"/>
    </xf>
    <xf numFmtId="0" fontId="22" fillId="19" borderId="0" xfId="0" applyFont="1" applyFill="1" applyAlignment="1">
      <alignment vertical="top"/>
    </xf>
    <xf numFmtId="0" fontId="11" fillId="19" borderId="0" xfId="0" applyFont="1" applyFill="1" applyAlignment="1">
      <alignment horizontal="center"/>
    </xf>
    <xf numFmtId="0" fontId="82" fillId="0" borderId="0" xfId="0" applyFont="1" applyAlignment="1">
      <alignment horizontal="center"/>
    </xf>
    <xf numFmtId="4" fontId="82" fillId="0" borderId="0" xfId="0" applyNumberFormat="1" applyFont="1" applyAlignment="1">
      <alignment horizontal="center"/>
    </xf>
    <xf numFmtId="0" fontId="64" fillId="31" borderId="0" xfId="0" applyFont="1" applyFill="1" applyAlignment="1">
      <alignment horizontal="justify" vertical="top" wrapText="1"/>
    </xf>
    <xf numFmtId="0" fontId="64" fillId="31" borderId="0" xfId="0" applyFont="1" applyFill="1" applyAlignment="1">
      <alignment horizontal="right" vertical="top"/>
    </xf>
    <xf numFmtId="4" fontId="64" fillId="31" borderId="0" xfId="0" applyNumberFormat="1" applyFont="1" applyFill="1" applyAlignment="1">
      <alignment horizontal="right" vertical="top"/>
    </xf>
    <xf numFmtId="0" fontId="64" fillId="32" borderId="0" xfId="0" applyFont="1" applyFill="1" applyAlignment="1">
      <alignment horizontal="justify" vertical="top" wrapText="1"/>
    </xf>
    <xf numFmtId="0" fontId="64" fillId="32" borderId="0" xfId="0" applyFont="1" applyFill="1" applyAlignment="1">
      <alignment horizontal="right" vertical="top"/>
    </xf>
    <xf numFmtId="4" fontId="64" fillId="32" borderId="0" xfId="0" applyNumberFormat="1" applyFont="1" applyFill="1" applyAlignment="1">
      <alignment horizontal="right" vertical="top"/>
    </xf>
    <xf numFmtId="0" fontId="64" fillId="0" borderId="0" xfId="0" applyFont="1" applyAlignment="1">
      <alignment vertical="top"/>
    </xf>
    <xf numFmtId="0" fontId="64" fillId="0" borderId="0" xfId="87" quotePrefix="1" applyFont="1" applyFill="1" applyAlignment="1">
      <alignment horizontal="justify" vertical="top" wrapText="1"/>
    </xf>
    <xf numFmtId="0" fontId="64" fillId="0" borderId="0" xfId="0" quotePrefix="1" applyFont="1" applyAlignment="1">
      <alignment horizontal="justify" vertical="top" wrapText="1"/>
    </xf>
    <xf numFmtId="0" fontId="64" fillId="31" borderId="0" xfId="0" applyFont="1" applyFill="1" applyAlignment="1">
      <alignment horizontal="center"/>
    </xf>
    <xf numFmtId="4" fontId="64" fillId="31" borderId="0" xfId="0" applyNumberFormat="1" applyFont="1" applyFill="1" applyAlignment="1">
      <alignment horizontal="center"/>
    </xf>
    <xf numFmtId="0" fontId="64" fillId="32" borderId="0" xfId="0" applyFont="1" applyFill="1" applyAlignment="1">
      <alignment horizontal="center"/>
    </xf>
    <xf numFmtId="4" fontId="64" fillId="32" borderId="0" xfId="0" applyNumberFormat="1" applyFont="1" applyFill="1" applyAlignment="1">
      <alignment horizontal="center"/>
    </xf>
    <xf numFmtId="0" fontId="64" fillId="0" borderId="0" xfId="0" applyFont="1" applyAlignment="1">
      <alignment horizontal="right"/>
    </xf>
    <xf numFmtId="0" fontId="11" fillId="0" borderId="0" xfId="0" applyFont="1" applyAlignment="1">
      <alignment horizontal="center" vertical="top"/>
    </xf>
    <xf numFmtId="0" fontId="9" fillId="0" borderId="0" xfId="0" applyFont="1" applyAlignment="1">
      <alignment horizontal="center" vertical="top"/>
    </xf>
    <xf numFmtId="49" fontId="82" fillId="0" borderId="0" xfId="0" applyNumberFormat="1" applyFont="1" applyAlignment="1">
      <alignment horizontal="center" vertical="top"/>
    </xf>
    <xf numFmtId="0" fontId="82" fillId="0" borderId="0" xfId="0" applyFont="1" applyAlignment="1">
      <alignment horizontal="center" vertical="top"/>
    </xf>
    <xf numFmtId="0" fontId="82" fillId="0" borderId="0" xfId="0" applyFont="1" applyAlignment="1">
      <alignment vertical="top"/>
    </xf>
    <xf numFmtId="49" fontId="11" fillId="29" borderId="40" xfId="0" applyNumberFormat="1" applyFont="1" applyFill="1" applyBorder="1" applyAlignment="1">
      <alignment horizontal="center" vertical="top"/>
    </xf>
    <xf numFmtId="0" fontId="90" fillId="0" borderId="0" xfId="0" applyFont="1" applyAlignment="1">
      <alignment horizontal="left" vertical="center" wrapText="1"/>
    </xf>
    <xf numFmtId="0" fontId="90" fillId="0" borderId="0" xfId="0" quotePrefix="1" applyFont="1" applyAlignment="1">
      <alignment horizontal="left" vertical="center" wrapText="1"/>
    </xf>
    <xf numFmtId="0" fontId="64" fillId="0" borderId="0" xfId="0" applyFont="1" applyAlignment="1">
      <alignment horizontal="right" vertical="top" wrapText="1"/>
    </xf>
    <xf numFmtId="0" fontId="64" fillId="31" borderId="0" xfId="0" applyFont="1" applyFill="1" applyAlignment="1">
      <alignment horizontal="center" vertical="center"/>
    </xf>
    <xf numFmtId="4" fontId="64" fillId="31" borderId="0" xfId="0" applyNumberFormat="1" applyFont="1" applyFill="1" applyAlignment="1">
      <alignment horizontal="center" vertical="center"/>
    </xf>
    <xf numFmtId="0" fontId="64" fillId="32" borderId="0" xfId="0" applyFont="1" applyFill="1" applyAlignment="1">
      <alignment horizontal="center" vertical="center"/>
    </xf>
    <xf numFmtId="4" fontId="64" fillId="32" borderId="0" xfId="0" applyNumberFormat="1" applyFont="1" applyFill="1" applyAlignment="1">
      <alignment horizontal="center" vertical="center"/>
    </xf>
    <xf numFmtId="0" fontId="0" fillId="0" borderId="0" xfId="0" applyAlignment="1">
      <alignment horizontal="center" vertical="center"/>
    </xf>
    <xf numFmtId="1" fontId="12" fillId="0" borderId="0" xfId="0" applyNumberFormat="1" applyFont="1" applyAlignment="1">
      <alignment horizontal="center"/>
    </xf>
    <xf numFmtId="0" fontId="71" fillId="0" borderId="0" xfId="0" applyFont="1" applyAlignment="1">
      <alignment wrapText="1"/>
    </xf>
    <xf numFmtId="1" fontId="14" fillId="0" borderId="0" xfId="0" applyNumberFormat="1" applyFont="1" applyAlignment="1" applyProtection="1">
      <alignment horizontal="center"/>
      <protection locked="0"/>
    </xf>
    <xf numFmtId="1" fontId="12" fillId="32" borderId="0" xfId="0" applyNumberFormat="1" applyFont="1" applyFill="1" applyAlignment="1">
      <alignment horizontal="center"/>
    </xf>
    <xf numFmtId="169" fontId="107" fillId="23" borderId="4" xfId="142" applyFont="1" applyFill="1" applyBorder="1" applyAlignment="1">
      <alignment horizontal="center" vertical="center"/>
    </xf>
    <xf numFmtId="169" fontId="102" fillId="23" borderId="4" xfId="142" applyFont="1" applyFill="1" applyBorder="1" applyAlignment="1">
      <alignment horizontal="left" vertical="center" wrapText="1"/>
    </xf>
    <xf numFmtId="0" fontId="104" fillId="0" borderId="0" xfId="143" quotePrefix="1" applyFont="1" applyAlignment="1">
      <alignment horizontal="right" vertical="top"/>
    </xf>
    <xf numFmtId="0" fontId="104" fillId="0" borderId="0" xfId="143" applyFont="1" applyAlignment="1">
      <alignment horizontal="left" vertical="top" wrapText="1"/>
    </xf>
    <xf numFmtId="0" fontId="104" fillId="0" borderId="0" xfId="143" applyFont="1" applyAlignment="1">
      <alignment horizontal="center"/>
    </xf>
    <xf numFmtId="0" fontId="105" fillId="0" borderId="0" xfId="143" quotePrefix="1" applyFont="1" applyAlignment="1">
      <alignment horizontal="right" vertical="top"/>
    </xf>
    <xf numFmtId="0" fontId="105" fillId="0" borderId="0" xfId="143" applyFont="1" applyAlignment="1">
      <alignment horizontal="left" vertical="top" wrapText="1"/>
    </xf>
    <xf numFmtId="169" fontId="107" fillId="23" borderId="40" xfId="142" applyFont="1" applyFill="1" applyBorder="1" applyAlignment="1">
      <alignment horizontal="right" vertical="top"/>
    </xf>
    <xf numFmtId="169" fontId="102" fillId="23" borderId="40" xfId="142" applyFont="1" applyFill="1" applyBorder="1" applyAlignment="1">
      <alignment vertical="top" wrapText="1"/>
    </xf>
    <xf numFmtId="169" fontId="107" fillId="23" borderId="40" xfId="142" applyFont="1" applyFill="1" applyBorder="1" applyAlignment="1">
      <alignment horizontal="center"/>
    </xf>
    <xf numFmtId="169" fontId="113" fillId="23" borderId="4" xfId="142" applyFont="1" applyFill="1" applyBorder="1" applyAlignment="1">
      <alignment horizontal="center" vertical="center"/>
    </xf>
    <xf numFmtId="164" fontId="108" fillId="23" borderId="4" xfId="139" applyFont="1" applyFill="1" applyBorder="1" applyAlignment="1">
      <alignment horizontal="center" vertical="center"/>
    </xf>
    <xf numFmtId="0" fontId="111" fillId="0" borderId="0" xfId="0" applyFont="1" applyAlignment="1">
      <alignment horizontal="center" vertical="center"/>
    </xf>
    <xf numFmtId="0" fontId="109" fillId="31" borderId="0" xfId="0" applyFont="1" applyFill="1" applyAlignment="1">
      <alignment horizontal="justify" vertical="top" wrapText="1"/>
    </xf>
    <xf numFmtId="0" fontId="109" fillId="31" borderId="0" xfId="0" applyFont="1" applyFill="1" applyAlignment="1">
      <alignment horizontal="right" vertical="top"/>
    </xf>
    <xf numFmtId="4" fontId="109" fillId="31" borderId="0" xfId="0" applyNumberFormat="1" applyFont="1" applyFill="1" applyAlignment="1">
      <alignment horizontal="right" vertical="top"/>
    </xf>
    <xf numFmtId="0" fontId="109" fillId="32" borderId="0" xfId="0" applyFont="1" applyFill="1" applyAlignment="1">
      <alignment horizontal="justify" vertical="top" wrapText="1"/>
    </xf>
    <xf numFmtId="0" fontId="109" fillId="32" borderId="0" xfId="0" applyFont="1" applyFill="1" applyAlignment="1">
      <alignment horizontal="right" vertical="top"/>
    </xf>
    <xf numFmtId="4" fontId="109" fillId="32" borderId="0" xfId="0" applyNumberFormat="1" applyFont="1" applyFill="1" applyAlignment="1">
      <alignment horizontal="right" vertical="top"/>
    </xf>
    <xf numFmtId="0" fontId="110" fillId="0" borderId="0" xfId="143" quotePrefix="1" applyFont="1" applyAlignment="1">
      <alignment horizontal="right" vertical="top"/>
    </xf>
    <xf numFmtId="0" fontId="110" fillId="0" borderId="0" xfId="143" applyFont="1" applyAlignment="1">
      <alignment horizontal="left" vertical="top" wrapText="1"/>
    </xf>
    <xf numFmtId="0" fontId="110" fillId="0" borderId="0" xfId="143" applyFont="1" applyAlignment="1">
      <alignment horizontal="center"/>
    </xf>
    <xf numFmtId="171" fontId="109" fillId="0" borderId="0" xfId="63" applyNumberFormat="1" applyFont="1" applyAlignment="1">
      <alignment horizontal="right" vertical="top"/>
    </xf>
    <xf numFmtId="0" fontId="109" fillId="0" borderId="0" xfId="0" applyFont="1" applyAlignment="1">
      <alignment vertical="top" wrapText="1"/>
    </xf>
    <xf numFmtId="0" fontId="112" fillId="0" borderId="0" xfId="0" applyFont="1" applyAlignment="1">
      <alignment horizontal="center"/>
    </xf>
    <xf numFmtId="171" fontId="109" fillId="0" borderId="0" xfId="63" quotePrefix="1" applyNumberFormat="1" applyFont="1" applyAlignment="1">
      <alignment horizontal="right" vertical="top"/>
    </xf>
    <xf numFmtId="171" fontId="109" fillId="0" borderId="0" xfId="63" applyNumberFormat="1" applyFont="1" applyAlignment="1">
      <alignment horizontal="right"/>
    </xf>
    <xf numFmtId="171" fontId="109" fillId="0" borderId="13" xfId="63" quotePrefix="1" applyNumberFormat="1" applyFont="1" applyBorder="1" applyAlignment="1">
      <alignment horizontal="right" vertical="top"/>
    </xf>
    <xf numFmtId="0" fontId="109" fillId="0" borderId="13" xfId="0" applyFont="1" applyBorder="1" applyAlignment="1">
      <alignment vertical="top" wrapText="1"/>
    </xf>
    <xf numFmtId="0" fontId="112" fillId="0" borderId="13" xfId="0" applyFont="1" applyBorder="1" applyAlignment="1">
      <alignment horizontal="center"/>
    </xf>
    <xf numFmtId="164" fontId="109" fillId="0" borderId="13" xfId="139" applyFont="1" applyBorder="1" applyAlignment="1">
      <alignment horizontal="right"/>
    </xf>
    <xf numFmtId="0" fontId="112" fillId="0" borderId="0" xfId="0" quotePrefix="1" applyFont="1" applyAlignment="1">
      <alignment horizontal="right" vertical="top"/>
    </xf>
    <xf numFmtId="164" fontId="109" fillId="0" borderId="0" xfId="139" applyFont="1" applyFill="1" applyBorder="1" applyAlignment="1">
      <alignment horizontal="right"/>
    </xf>
    <xf numFmtId="169" fontId="113" fillId="23" borderId="40" xfId="142" applyFont="1" applyFill="1" applyBorder="1" applyAlignment="1">
      <alignment horizontal="right" vertical="top"/>
    </xf>
    <xf numFmtId="169" fontId="108" fillId="23" borderId="40" xfId="142" applyFont="1" applyFill="1" applyBorder="1" applyAlignment="1">
      <alignment vertical="top" wrapText="1"/>
    </xf>
    <xf numFmtId="169" fontId="113" fillId="23" borderId="40" xfId="142" applyFont="1" applyFill="1" applyBorder="1" applyAlignment="1">
      <alignment horizontal="center"/>
    </xf>
    <xf numFmtId="169" fontId="107" fillId="23" borderId="4" xfId="142" applyFont="1" applyFill="1" applyBorder="1" applyAlignment="1">
      <alignment horizontal="right" vertical="top"/>
    </xf>
    <xf numFmtId="169" fontId="107" fillId="23" borderId="4" xfId="142" applyFont="1" applyFill="1" applyBorder="1" applyAlignment="1">
      <alignment horizontal="center"/>
    </xf>
    <xf numFmtId="0" fontId="104" fillId="0" borderId="0" xfId="143" applyFont="1" applyAlignment="1">
      <alignment horizontal="center" vertical="top"/>
    </xf>
    <xf numFmtId="169" fontId="103" fillId="0" borderId="0" xfId="142" applyFont="1" applyAlignment="1">
      <alignment vertical="top" wrapText="1"/>
    </xf>
    <xf numFmtId="169" fontId="106" fillId="0" borderId="0" xfId="142" applyFont="1" applyAlignment="1">
      <alignment horizontal="center"/>
    </xf>
    <xf numFmtId="169" fontId="106" fillId="0" borderId="0" xfId="142" quotePrefix="1" applyFont="1" applyAlignment="1">
      <alignment horizontal="center" vertical="top"/>
    </xf>
    <xf numFmtId="0" fontId="104" fillId="0" borderId="0" xfId="143" quotePrefix="1" applyFont="1" applyAlignment="1">
      <alignment horizontal="center" vertical="top"/>
    </xf>
    <xf numFmtId="0" fontId="104" fillId="0" borderId="0" xfId="143" quotePrefix="1" applyFont="1" applyAlignment="1">
      <alignment horizontal="left" vertical="top" wrapText="1"/>
    </xf>
    <xf numFmtId="0" fontId="104" fillId="0" borderId="0" xfId="143" applyFont="1" applyAlignment="1">
      <alignment horizontal="right" vertical="top"/>
    </xf>
    <xf numFmtId="169" fontId="107" fillId="23" borderId="4" xfId="144" applyFont="1" applyFill="1" applyBorder="1" applyAlignment="1">
      <alignment horizontal="right" vertical="top"/>
    </xf>
    <xf numFmtId="169" fontId="107" fillId="23" borderId="4" xfId="144" applyFont="1" applyFill="1" applyBorder="1" applyAlignment="1">
      <alignment horizontal="center"/>
    </xf>
    <xf numFmtId="169" fontId="103" fillId="0" borderId="0" xfId="144" applyFont="1" applyAlignment="1">
      <alignment vertical="top" wrapText="1"/>
    </xf>
    <xf numFmtId="169" fontId="106" fillId="0" borderId="0" xfId="144" applyFont="1" applyAlignment="1">
      <alignment horizontal="center"/>
    </xf>
    <xf numFmtId="0" fontId="104" fillId="0" borderId="0" xfId="145" quotePrefix="1" applyFont="1" applyAlignment="1">
      <alignment horizontal="center" vertical="top"/>
    </xf>
    <xf numFmtId="0" fontId="104" fillId="0" borderId="0" xfId="145" applyFont="1" applyAlignment="1">
      <alignment horizontal="left" vertical="top" wrapText="1"/>
    </xf>
    <xf numFmtId="0" fontId="104" fillId="0" borderId="0" xfId="145" applyFont="1" applyAlignment="1">
      <alignment horizontal="center"/>
    </xf>
    <xf numFmtId="0" fontId="104" fillId="0" borderId="0" xfId="145" applyFont="1" applyAlignment="1">
      <alignment horizontal="center" vertical="top"/>
    </xf>
    <xf numFmtId="0" fontId="105" fillId="0" borderId="0" xfId="145" applyFont="1" applyAlignment="1">
      <alignment horizontal="center" vertical="top"/>
    </xf>
    <xf numFmtId="169" fontId="107" fillId="23" borderId="40" xfId="144" applyFont="1" applyFill="1" applyBorder="1" applyAlignment="1">
      <alignment horizontal="right" vertical="top"/>
    </xf>
    <xf numFmtId="169" fontId="102" fillId="23" borderId="40" xfId="144" applyFont="1" applyFill="1" applyBorder="1" applyAlignment="1">
      <alignment vertical="top" wrapText="1"/>
    </xf>
    <xf numFmtId="169" fontId="107" fillId="23" borderId="40" xfId="144" applyFont="1" applyFill="1" applyBorder="1" applyAlignment="1">
      <alignment horizontal="center"/>
    </xf>
    <xf numFmtId="0" fontId="102" fillId="0" borderId="0" xfId="0" applyFont="1" applyAlignment="1">
      <alignment horizontal="justify" vertical="top"/>
    </xf>
    <xf numFmtId="169" fontId="107" fillId="23" borderId="4" xfId="144" applyFont="1" applyFill="1" applyBorder="1" applyAlignment="1">
      <alignment horizontal="center" vertical="center"/>
    </xf>
    <xf numFmtId="0" fontId="104" fillId="0" borderId="0" xfId="145" quotePrefix="1" applyFont="1" applyAlignment="1">
      <alignment horizontal="right" vertical="top"/>
    </xf>
    <xf numFmtId="0" fontId="102" fillId="0" borderId="0" xfId="0" quotePrefix="1" applyFont="1" applyAlignment="1">
      <alignment horizontal="left" vertical="top" wrapText="1"/>
    </xf>
    <xf numFmtId="0" fontId="105" fillId="0" borderId="0" xfId="145" applyFont="1" applyAlignment="1">
      <alignment horizontal="left" vertical="top" wrapText="1"/>
    </xf>
    <xf numFmtId="169" fontId="106" fillId="0" borderId="0" xfId="144" quotePrefix="1" applyFont="1" applyAlignment="1">
      <alignment horizontal="center" vertical="top"/>
    </xf>
    <xf numFmtId="169" fontId="103" fillId="0" borderId="0" xfId="144" applyFont="1" applyAlignment="1">
      <alignment horizontal="left" vertical="top" wrapText="1"/>
    </xf>
    <xf numFmtId="3" fontId="102" fillId="0" borderId="0" xfId="0" applyNumberFormat="1" applyFont="1" applyAlignment="1">
      <alignment horizontal="center" vertical="top"/>
    </xf>
    <xf numFmtId="169" fontId="102" fillId="0" borderId="0" xfId="144" applyFont="1" applyAlignment="1">
      <alignment horizontal="left" vertical="top" wrapText="1"/>
    </xf>
    <xf numFmtId="169" fontId="102" fillId="0" borderId="0" xfId="144" applyFont="1" applyAlignment="1">
      <alignment horizontal="left" vertical="top"/>
    </xf>
    <xf numFmtId="169" fontId="102" fillId="23" borderId="40" xfId="144" applyFont="1" applyFill="1" applyBorder="1" applyAlignment="1">
      <alignment horizontal="left" vertical="top" wrapText="1"/>
    </xf>
    <xf numFmtId="0" fontId="122" fillId="0" borderId="0" xfId="0" applyFont="1" applyAlignment="1">
      <alignment horizontal="right" vertical="top"/>
    </xf>
    <xf numFmtId="0" fontId="123" fillId="0" borderId="0" xfId="0" applyFont="1" applyAlignment="1">
      <alignment wrapText="1"/>
    </xf>
    <xf numFmtId="0" fontId="122" fillId="0" borderId="0" xfId="0" applyFont="1" applyAlignment="1">
      <alignment horizontal="center" wrapText="1"/>
    </xf>
    <xf numFmtId="164" fontId="122" fillId="0" borderId="0" xfId="139" applyFont="1" applyFill="1" applyAlignment="1">
      <alignment horizontal="right" wrapText="1"/>
    </xf>
    <xf numFmtId="0" fontId="124" fillId="25" borderId="0" xfId="0" applyFont="1" applyFill="1" applyAlignment="1">
      <alignment horizontal="left" vertical="center"/>
    </xf>
    <xf numFmtId="44" fontId="124" fillId="0" borderId="0" xfId="0" applyNumberFormat="1" applyFont="1" applyAlignment="1">
      <alignment horizontal="center" vertical="center"/>
    </xf>
    <xf numFmtId="0" fontId="123" fillId="0" borderId="0" xfId="0" applyFont="1" applyAlignment="1">
      <alignment horizontal="center" vertical="center"/>
    </xf>
    <xf numFmtId="0" fontId="123" fillId="0" borderId="0" xfId="0" applyFont="1"/>
    <xf numFmtId="0" fontId="122" fillId="0" borderId="0" xfId="0" applyFont="1" applyAlignment="1">
      <alignment horizontal="center"/>
    </xf>
    <xf numFmtId="164" fontId="122" fillId="0" borderId="0" xfId="139" applyFont="1" applyFill="1" applyAlignment="1">
      <alignment horizontal="right"/>
    </xf>
    <xf numFmtId="0" fontId="124" fillId="26" borderId="0" xfId="0" applyFont="1" applyFill="1" applyAlignment="1">
      <alignment horizontal="left" vertical="center"/>
    </xf>
    <xf numFmtId="44" fontId="123" fillId="0" borderId="0" xfId="0" applyNumberFormat="1" applyFont="1" applyAlignment="1">
      <alignment horizontal="center" vertical="center"/>
    </xf>
    <xf numFmtId="0" fontId="122" fillId="0" borderId="0" xfId="0" applyFont="1" applyAlignment="1">
      <alignment horizontal="left" vertical="top" wrapText="1"/>
    </xf>
    <xf numFmtId="0" fontId="124" fillId="0" borderId="0" xfId="0" applyFont="1" applyAlignment="1">
      <alignment horizontal="left" vertical="center"/>
    </xf>
    <xf numFmtId="0" fontId="126" fillId="0" borderId="0" xfId="0" applyFont="1" applyAlignment="1">
      <alignment horizontal="right" vertical="top"/>
    </xf>
    <xf numFmtId="0" fontId="127" fillId="0" borderId="0" xfId="0" applyFont="1" applyAlignment="1">
      <alignment wrapText="1"/>
    </xf>
    <xf numFmtId="0" fontId="126" fillId="0" borderId="0" xfId="0" applyFont="1" applyAlignment="1">
      <alignment horizontal="center" wrapText="1"/>
    </xf>
    <xf numFmtId="164" fontId="126" fillId="0" borderId="0" xfId="139" applyFont="1" applyFill="1" applyAlignment="1">
      <alignment horizontal="right" wrapText="1"/>
    </xf>
    <xf numFmtId="0" fontId="128" fillId="25" borderId="0" xfId="0" applyFont="1" applyFill="1" applyAlignment="1">
      <alignment horizontal="left" vertical="center"/>
    </xf>
    <xf numFmtId="44" fontId="128" fillId="0" borderId="0" xfId="0" applyNumberFormat="1" applyFont="1" applyAlignment="1">
      <alignment horizontal="center" vertical="center"/>
    </xf>
    <xf numFmtId="0" fontId="127" fillId="0" borderId="0" xfId="0" applyFont="1" applyAlignment="1">
      <alignment horizontal="center" vertical="center"/>
    </xf>
    <xf numFmtId="0" fontId="127" fillId="0" borderId="0" xfId="0" applyFont="1"/>
    <xf numFmtId="0" fontId="126" fillId="0" borderId="0" xfId="0" applyFont="1" applyAlignment="1">
      <alignment horizontal="center"/>
    </xf>
    <xf numFmtId="164" fontId="126" fillId="0" borderId="0" xfId="139" applyFont="1" applyFill="1" applyAlignment="1">
      <alignment horizontal="right"/>
    </xf>
    <xf numFmtId="0" fontId="128" fillId="26" borderId="0" xfId="0" applyFont="1" applyFill="1" applyAlignment="1">
      <alignment horizontal="left" vertical="center"/>
    </xf>
    <xf numFmtId="44" fontId="127" fillId="0" borderId="0" xfId="0" applyNumberFormat="1" applyFont="1" applyAlignment="1">
      <alignment horizontal="center" vertical="center"/>
    </xf>
    <xf numFmtId="0" fontId="126" fillId="0" borderId="0" xfId="0" applyFont="1" applyAlignment="1">
      <alignment horizontal="left" vertical="top" wrapText="1"/>
    </xf>
    <xf numFmtId="0" fontId="128" fillId="0" borderId="0" xfId="0" applyFont="1" applyAlignment="1">
      <alignment horizontal="left" vertical="center"/>
    </xf>
    <xf numFmtId="0" fontId="127" fillId="0" borderId="0" xfId="0" applyFont="1" applyAlignment="1">
      <alignment horizontal="left" wrapText="1"/>
    </xf>
    <xf numFmtId="3" fontId="126" fillId="0" borderId="0" xfId="139" applyNumberFormat="1" applyFont="1" applyFill="1" applyAlignment="1">
      <alignment horizontal="center" wrapText="1"/>
    </xf>
    <xf numFmtId="3" fontId="126" fillId="0" borderId="0" xfId="139" applyNumberFormat="1" applyFont="1" applyFill="1" applyAlignment="1">
      <alignment horizontal="center"/>
    </xf>
    <xf numFmtId="170" fontId="128" fillId="0" borderId="0" xfId="0" applyNumberFormat="1" applyFont="1" applyAlignment="1">
      <alignment horizontal="left" vertical="center"/>
    </xf>
    <xf numFmtId="0" fontId="23" fillId="0" borderId="0" xfId="0" applyFont="1" applyAlignment="1">
      <alignment horizontal="left" vertical="top" wrapText="1"/>
    </xf>
    <xf numFmtId="0" fontId="23" fillId="0" borderId="0" xfId="0" applyFont="1" applyAlignment="1">
      <alignment vertical="top" wrapText="1"/>
    </xf>
    <xf numFmtId="49" fontId="12" fillId="0" borderId="0" xfId="0" applyNumberFormat="1" applyFont="1" applyAlignment="1">
      <alignment horizontal="right"/>
    </xf>
    <xf numFmtId="0" fontId="130" fillId="0" borderId="0" xfId="0" applyFont="1"/>
    <xf numFmtId="167" fontId="17" fillId="0" borderId="17" xfId="0" applyNumberFormat="1" applyFont="1" applyBorder="1"/>
    <xf numFmtId="0" fontId="11" fillId="23" borderId="17" xfId="0" applyFont="1" applyFill="1" applyBorder="1"/>
    <xf numFmtId="0" fontId="16" fillId="23" borderId="17" xfId="0" applyFont="1" applyFill="1" applyBorder="1"/>
    <xf numFmtId="167" fontId="11" fillId="23" borderId="17" xfId="0" applyNumberFormat="1" applyFont="1" applyFill="1" applyBorder="1"/>
    <xf numFmtId="0" fontId="17" fillId="23" borderId="17" xfId="0" applyFont="1" applyFill="1" applyBorder="1" applyAlignment="1">
      <alignment vertical="center"/>
    </xf>
    <xf numFmtId="0" fontId="16" fillId="23" borderId="17" xfId="0" applyFont="1" applyFill="1" applyBorder="1" applyAlignment="1">
      <alignment vertical="center"/>
    </xf>
    <xf numFmtId="0" fontId="9" fillId="0" borderId="0" xfId="0" applyFont="1" applyAlignment="1">
      <alignment vertical="center"/>
    </xf>
    <xf numFmtId="9" fontId="16" fillId="0" borderId="0" xfId="0" applyNumberFormat="1" applyFont="1" applyAlignment="1">
      <alignment vertical="center"/>
    </xf>
    <xf numFmtId="167" fontId="17" fillId="0" borderId="0" xfId="0" applyNumberFormat="1" applyFont="1" applyAlignment="1">
      <alignment vertical="center"/>
    </xf>
    <xf numFmtId="167" fontId="11" fillId="25" borderId="7" xfId="0" applyNumberFormat="1" applyFont="1" applyFill="1" applyBorder="1" applyAlignment="1">
      <alignment wrapText="1"/>
    </xf>
    <xf numFmtId="167" fontId="9" fillId="25" borderId="0" xfId="0" applyNumberFormat="1" applyFont="1" applyFill="1"/>
    <xf numFmtId="10" fontId="11" fillId="27" borderId="0" xfId="0" applyNumberFormat="1" applyFont="1" applyFill="1"/>
    <xf numFmtId="0" fontId="11" fillId="34" borderId="0" xfId="0" applyFont="1" applyFill="1" applyAlignment="1">
      <alignment horizontal="right"/>
    </xf>
    <xf numFmtId="0" fontId="9" fillId="34" borderId="0" xfId="0" applyFont="1" applyFill="1" applyAlignment="1">
      <alignment horizontal="right"/>
    </xf>
    <xf numFmtId="0" fontId="11" fillId="34" borderId="0" xfId="0" applyFont="1" applyFill="1" applyAlignment="1">
      <alignment vertical="top"/>
    </xf>
    <xf numFmtId="0" fontId="11" fillId="34" borderId="0" xfId="0" applyFont="1" applyFill="1"/>
    <xf numFmtId="0" fontId="9" fillId="34" borderId="0" xfId="0" applyFont="1" applyFill="1"/>
    <xf numFmtId="0" fontId="23" fillId="24" borderId="0" xfId="0" applyFont="1" applyFill="1" applyAlignment="1">
      <alignment horizontal="left"/>
    </xf>
    <xf numFmtId="0" fontId="23" fillId="25" borderId="0" xfId="0" applyFont="1" applyFill="1" applyAlignment="1">
      <alignment horizontal="left"/>
    </xf>
    <xf numFmtId="0" fontId="22" fillId="34" borderId="0" xfId="0" applyFont="1" applyFill="1" applyAlignment="1">
      <alignment vertical="top"/>
    </xf>
    <xf numFmtId="0" fontId="22" fillId="34" borderId="0" xfId="0" applyFont="1" applyFill="1"/>
    <xf numFmtId="168" fontId="9" fillId="34" borderId="0" xfId="0" applyNumberFormat="1" applyFont="1" applyFill="1"/>
    <xf numFmtId="173" fontId="24" fillId="24" borderId="0" xfId="85" applyNumberFormat="1" applyFont="1" applyFill="1" applyAlignment="1">
      <alignment horizontal="right"/>
    </xf>
    <xf numFmtId="173" fontId="24" fillId="25" borderId="0" xfId="85" applyNumberFormat="1" applyFont="1" applyFill="1" applyAlignment="1">
      <alignment horizontal="right"/>
    </xf>
    <xf numFmtId="4" fontId="9" fillId="34" borderId="0" xfId="0" applyNumberFormat="1" applyFont="1" applyFill="1"/>
    <xf numFmtId="0" fontId="24" fillId="24" borderId="0" xfId="0" applyFont="1" applyFill="1" applyAlignment="1">
      <alignment horizontal="left" vertical="top" wrapText="1"/>
    </xf>
    <xf numFmtId="0" fontId="24" fillId="25" borderId="0" xfId="0" applyFont="1" applyFill="1" applyAlignment="1">
      <alignment horizontal="left" vertical="top" wrapText="1"/>
    </xf>
    <xf numFmtId="0" fontId="9" fillId="34" borderId="0" xfId="0" applyFont="1" applyFill="1" applyAlignment="1">
      <alignment vertical="top"/>
    </xf>
    <xf numFmtId="0" fontId="23" fillId="24" borderId="0" xfId="0" applyFont="1" applyFill="1" applyAlignment="1">
      <alignment horizontal="right"/>
    </xf>
    <xf numFmtId="0" fontId="23" fillId="25" borderId="0" xfId="0" applyFont="1" applyFill="1" applyAlignment="1">
      <alignment horizontal="right"/>
    </xf>
    <xf numFmtId="0" fontId="24" fillId="27" borderId="0" xfId="0" applyFont="1" applyFill="1"/>
    <xf numFmtId="0" fontId="8" fillId="35" borderId="4" xfId="0" applyFont="1" applyFill="1" applyBorder="1" applyAlignment="1">
      <alignment vertical="top"/>
    </xf>
    <xf numFmtId="0" fontId="8" fillId="35" borderId="4" xfId="0" applyFont="1" applyFill="1" applyBorder="1"/>
    <xf numFmtId="0" fontId="9" fillId="35" borderId="4" xfId="0" applyFont="1" applyFill="1" applyBorder="1"/>
    <xf numFmtId="0" fontId="102" fillId="34" borderId="0" xfId="0" applyFont="1" applyFill="1" applyAlignment="1">
      <alignment horizontal="right" vertical="top"/>
    </xf>
    <xf numFmtId="0" fontId="102" fillId="34" borderId="0" xfId="0" applyFont="1" applyFill="1" applyAlignment="1">
      <alignment horizontal="left" vertical="top" wrapText="1"/>
    </xf>
    <xf numFmtId="0" fontId="103" fillId="34" borderId="0" xfId="0" applyFont="1" applyFill="1" applyAlignment="1">
      <alignment horizontal="center"/>
    </xf>
    <xf numFmtId="164" fontId="103" fillId="34" borderId="0" xfId="139" applyFont="1" applyFill="1" applyAlignment="1">
      <alignment horizontal="right"/>
    </xf>
    <xf numFmtId="0" fontId="129" fillId="24" borderId="0" xfId="0" applyFont="1" applyFill="1" applyAlignment="1">
      <alignment horizontal="left"/>
    </xf>
    <xf numFmtId="0" fontId="129" fillId="25" borderId="0" xfId="0" applyFont="1" applyFill="1" applyAlignment="1">
      <alignment horizontal="left"/>
    </xf>
    <xf numFmtId="0" fontId="108" fillId="34" borderId="0" xfId="0" applyFont="1" applyFill="1" applyAlignment="1">
      <alignment horizontal="right" vertical="top"/>
    </xf>
    <xf numFmtId="0" fontId="108" fillId="34" borderId="0" xfId="0" applyFont="1" applyFill="1" applyAlignment="1">
      <alignment horizontal="left" vertical="top" wrapText="1"/>
    </xf>
    <xf numFmtId="0" fontId="109" fillId="34" borderId="0" xfId="0" applyFont="1" applyFill="1" applyAlignment="1">
      <alignment horizontal="center"/>
    </xf>
    <xf numFmtId="164" fontId="109" fillId="34" borderId="0" xfId="139" applyFont="1" applyFill="1" applyAlignment="1">
      <alignment horizontal="right"/>
    </xf>
    <xf numFmtId="0" fontId="125" fillId="24" borderId="0" xfId="0" applyFont="1" applyFill="1" applyAlignment="1">
      <alignment horizontal="left"/>
    </xf>
    <xf numFmtId="0" fontId="125" fillId="25" borderId="0" xfId="0" applyFont="1" applyFill="1" applyAlignment="1">
      <alignment horizontal="left"/>
    </xf>
    <xf numFmtId="3" fontId="103" fillId="34" borderId="0" xfId="139" applyNumberFormat="1" applyFont="1" applyFill="1" applyAlignment="1">
      <alignment horizontal="center"/>
    </xf>
    <xf numFmtId="0" fontId="129" fillId="24" borderId="0" xfId="0" applyFont="1" applyFill="1" applyAlignment="1">
      <alignment horizontal="left" wrapText="1"/>
    </xf>
    <xf numFmtId="0" fontId="129" fillId="25" borderId="0" xfId="0" applyFont="1" applyFill="1" applyAlignment="1">
      <alignment horizontal="left" wrapText="1"/>
    </xf>
    <xf numFmtId="0" fontId="22" fillId="27" borderId="0" xfId="0" applyFont="1" applyFill="1" applyAlignment="1">
      <alignment vertical="top"/>
    </xf>
    <xf numFmtId="0" fontId="7" fillId="27" borderId="0" xfId="0" applyFont="1" applyFill="1" applyAlignment="1">
      <alignment vertical="top"/>
    </xf>
    <xf numFmtId="0" fontId="60" fillId="34" borderId="0" xfId="0" applyFont="1" applyFill="1" applyAlignment="1">
      <alignment vertical="top"/>
    </xf>
    <xf numFmtId="0" fontId="61" fillId="34" borderId="0" xfId="0" applyFont="1" applyFill="1" applyAlignment="1">
      <alignment vertical="top"/>
    </xf>
    <xf numFmtId="0" fontId="62" fillId="34" borderId="0" xfId="0" applyFont="1" applyFill="1" applyAlignment="1">
      <alignment vertical="top"/>
    </xf>
    <xf numFmtId="0" fontId="11" fillId="34" borderId="0" xfId="0" applyFont="1" applyFill="1" applyAlignment="1">
      <alignment horizontal="center" vertical="center"/>
    </xf>
    <xf numFmtId="0" fontId="11" fillId="34" borderId="0" xfId="0" applyFont="1" applyFill="1" applyAlignment="1">
      <alignment horizontal="center" vertical="top"/>
    </xf>
    <xf numFmtId="10" fontId="16" fillId="23" borderId="6" xfId="0" applyNumberFormat="1" applyFont="1" applyFill="1" applyBorder="1"/>
    <xf numFmtId="0" fontId="24" fillId="0" borderId="20" xfId="0" applyFont="1" applyBorder="1" applyAlignment="1">
      <alignment horizontal="left" wrapText="1"/>
    </xf>
    <xf numFmtId="0" fontId="12" fillId="25" borderId="0" xfId="0" applyFont="1" applyFill="1" applyAlignment="1">
      <alignment horizontal="center"/>
    </xf>
    <xf numFmtId="4" fontId="12" fillId="25" borderId="0" xfId="0" applyNumberFormat="1" applyFont="1" applyFill="1" applyAlignment="1">
      <alignment horizontal="center"/>
    </xf>
    <xf numFmtId="0" fontId="103" fillId="0" borderId="0" xfId="66" applyFont="1" applyAlignment="1">
      <alignment horizontal="center"/>
    </xf>
    <xf numFmtId="4" fontId="103" fillId="0" borderId="0" xfId="66" applyNumberFormat="1" applyFont="1" applyAlignment="1">
      <alignment horizontal="center"/>
    </xf>
    <xf numFmtId="0" fontId="103" fillId="0" borderId="0" xfId="0" quotePrefix="1" applyFont="1" applyAlignment="1">
      <alignment horizontal="justify" vertical="top" wrapText="1"/>
    </xf>
    <xf numFmtId="173" fontId="9" fillId="0" borderId="0" xfId="0" applyNumberFormat="1" applyFont="1"/>
    <xf numFmtId="173" fontId="11" fillId="19" borderId="4" xfId="0" applyNumberFormat="1" applyFont="1" applyFill="1" applyBorder="1" applyAlignment="1">
      <alignment horizontal="center"/>
    </xf>
    <xf numFmtId="173" fontId="12" fillId="24" borderId="0" xfId="0" applyNumberFormat="1" applyFont="1" applyFill="1" applyAlignment="1">
      <alignment horizontal="right" vertical="top"/>
    </xf>
    <xf numFmtId="173" fontId="12" fillId="25" borderId="0" xfId="0" applyNumberFormat="1" applyFont="1" applyFill="1" applyAlignment="1">
      <alignment horizontal="right" vertical="top"/>
    </xf>
    <xf numFmtId="173" fontId="11" fillId="29" borderId="40" xfId="0" applyNumberFormat="1" applyFont="1" applyFill="1" applyBorder="1" applyAlignment="1">
      <alignment horizontal="right"/>
    </xf>
    <xf numFmtId="173" fontId="14" fillId="0" borderId="0" xfId="0" applyNumberFormat="1" applyFont="1" applyAlignment="1">
      <alignment horizontal="right" vertical="top"/>
    </xf>
    <xf numFmtId="174" fontId="9" fillId="0" borderId="0" xfId="0" applyNumberFormat="1" applyFont="1"/>
    <xf numFmtId="174" fontId="24" fillId="0" borderId="0" xfId="0" applyNumberFormat="1" applyFont="1"/>
    <xf numFmtId="174" fontId="9" fillId="0" borderId="7" xfId="0" applyNumberFormat="1" applyFont="1" applyBorder="1"/>
    <xf numFmtId="174" fontId="11" fillId="19" borderId="4" xfId="0" applyNumberFormat="1" applyFont="1" applyFill="1" applyBorder="1" applyAlignment="1">
      <alignment horizontal="center"/>
    </xf>
    <xf numFmtId="174" fontId="14" fillId="0" borderId="0" xfId="0" applyNumberFormat="1" applyFont="1" applyAlignment="1">
      <alignment horizontal="right" vertical="top"/>
    </xf>
    <xf numFmtId="174" fontId="12" fillId="24" borderId="0" xfId="0" applyNumberFormat="1" applyFont="1" applyFill="1" applyAlignment="1">
      <alignment horizontal="right" vertical="top"/>
    </xf>
    <xf numFmtId="174" fontId="12" fillId="25" borderId="0" xfId="0" applyNumberFormat="1" applyFont="1" applyFill="1" applyAlignment="1">
      <alignment horizontal="right" vertical="top"/>
    </xf>
    <xf numFmtId="174" fontId="14" fillId="0" borderId="0" xfId="0" applyNumberFormat="1" applyFont="1" applyAlignment="1">
      <alignment horizontal="right"/>
    </xf>
    <xf numFmtId="174" fontId="11" fillId="29" borderId="40" xfId="0" applyNumberFormat="1" applyFont="1" applyFill="1" applyBorder="1" applyAlignment="1">
      <alignment horizontal="right"/>
    </xf>
    <xf numFmtId="174" fontId="9" fillId="19" borderId="4" xfId="0" applyNumberFormat="1" applyFont="1" applyFill="1" applyBorder="1"/>
    <xf numFmtId="174" fontId="23" fillId="0" borderId="0" xfId="0" applyNumberFormat="1" applyFont="1" applyAlignment="1">
      <alignment horizontal="left"/>
    </xf>
    <xf numFmtId="174" fontId="7" fillId="0" borderId="0" xfId="0" applyNumberFormat="1" applyFont="1"/>
    <xf numFmtId="174" fontId="12" fillId="0" borderId="0" xfId="0" applyNumberFormat="1" applyFont="1" applyAlignment="1">
      <alignment horizontal="right" vertical="top"/>
    </xf>
    <xf numFmtId="174" fontId="51" fillId="0" borderId="0" xfId="0" applyNumberFormat="1" applyFont="1" applyAlignment="1">
      <alignment horizontal="right" vertical="top"/>
    </xf>
    <xf numFmtId="174" fontId="52" fillId="0" borderId="0" xfId="0" applyNumberFormat="1" applyFont="1" applyAlignment="1">
      <alignment horizontal="right"/>
    </xf>
    <xf numFmtId="174" fontId="15" fillId="0" borderId="0" xfId="0" applyNumberFormat="1" applyFont="1" applyAlignment="1">
      <alignment horizontal="left"/>
    </xf>
    <xf numFmtId="174" fontId="14" fillId="0" borderId="0" xfId="0" applyNumberFormat="1" applyFont="1" applyAlignment="1">
      <alignment horizontal="right" vertical="justify"/>
    </xf>
    <xf numFmtId="174" fontId="14" fillId="0" borderId="0" xfId="0" applyNumberFormat="1" applyFont="1" applyAlignment="1">
      <alignment horizontal="right" vertical="top" wrapText="1"/>
    </xf>
    <xf numFmtId="174" fontId="14" fillId="0" borderId="0" xfId="0" applyNumberFormat="1" applyFont="1" applyAlignment="1">
      <alignment vertical="top" wrapText="1"/>
    </xf>
    <xf numFmtId="174" fontId="14" fillId="24" borderId="0" xfId="0" applyNumberFormat="1" applyFont="1" applyFill="1" applyAlignment="1">
      <alignment horizontal="right" vertical="top" wrapText="1"/>
    </xf>
    <xf numFmtId="174" fontId="14" fillId="25" borderId="0" xfId="0" applyNumberFormat="1" applyFont="1" applyFill="1" applyAlignment="1">
      <alignment vertical="top" wrapText="1"/>
    </xf>
    <xf numFmtId="174" fontId="10" fillId="0" borderId="24" xfId="0" applyNumberFormat="1" applyFont="1" applyBorder="1" applyAlignment="1">
      <alignment vertical="top" wrapText="1"/>
    </xf>
    <xf numFmtId="174" fontId="14" fillId="0" borderId="0" xfId="0" applyNumberFormat="1" applyFont="1"/>
    <xf numFmtId="174" fontId="10" fillId="0" borderId="0" xfId="0" applyNumberFormat="1" applyFont="1" applyAlignment="1">
      <alignment horizontal="right"/>
    </xf>
    <xf numFmtId="174" fontId="70" fillId="0" borderId="0" xfId="85" applyNumberFormat="1" applyFont="1"/>
    <xf numFmtId="174" fontId="9" fillId="0" borderId="0" xfId="0" applyNumberFormat="1" applyFont="1" applyAlignment="1">
      <alignment vertical="top"/>
    </xf>
    <xf numFmtId="174" fontId="26" fillId="0" borderId="0" xfId="85" applyNumberFormat="1" applyFont="1"/>
    <xf numFmtId="174" fontId="10" fillId="0" borderId="0" xfId="0" applyNumberFormat="1" applyFont="1" applyAlignment="1">
      <alignment horizontal="center"/>
    </xf>
    <xf numFmtId="174" fontId="12" fillId="24" borderId="0" xfId="0" applyNumberFormat="1" applyFont="1" applyFill="1" applyAlignment="1">
      <alignment horizontal="right"/>
    </xf>
    <xf numFmtId="174" fontId="12" fillId="25" borderId="0" xfId="0" applyNumberFormat="1" applyFont="1" applyFill="1" applyAlignment="1">
      <alignment horizontal="right"/>
    </xf>
    <xf numFmtId="4" fontId="26" fillId="0" borderId="0" xfId="85" applyNumberFormat="1" applyFont="1" applyAlignment="1">
      <alignment horizontal="right"/>
    </xf>
    <xf numFmtId="4" fontId="14" fillId="25" borderId="0" xfId="0" applyNumberFormat="1" applyFont="1" applyFill="1"/>
    <xf numFmtId="4" fontId="15" fillId="0" borderId="0" xfId="0" applyNumberFormat="1" applyFont="1" applyAlignment="1">
      <alignment horizontal="left"/>
    </xf>
    <xf numFmtId="4" fontId="23" fillId="0" borderId="0" xfId="0" applyNumberFormat="1" applyFont="1" applyAlignment="1">
      <alignment horizontal="left"/>
    </xf>
    <xf numFmtId="4" fontId="14" fillId="0" borderId="0" xfId="0" applyNumberFormat="1" applyFont="1" applyAlignment="1">
      <alignment horizontal="right" vertical="justify"/>
    </xf>
    <xf numFmtId="4" fontId="14" fillId="0" borderId="0" xfId="0" applyNumberFormat="1" applyFont="1" applyAlignment="1">
      <alignment horizontal="right" vertical="top" wrapText="1"/>
    </xf>
    <xf numFmtId="4" fontId="14" fillId="0" borderId="0" xfId="0" applyNumberFormat="1" applyFont="1" applyAlignment="1">
      <alignment vertical="top" wrapText="1"/>
    </xf>
    <xf numFmtId="4" fontId="14" fillId="24" borderId="0" xfId="0" applyNumberFormat="1" applyFont="1" applyFill="1" applyAlignment="1">
      <alignment horizontal="right" vertical="top" wrapText="1"/>
    </xf>
    <xf numFmtId="4" fontId="14" fillId="25" borderId="0" xfId="0" applyNumberFormat="1" applyFont="1" applyFill="1" applyAlignment="1">
      <alignment vertical="top" wrapText="1"/>
    </xf>
    <xf numFmtId="4" fontId="14" fillId="0" borderId="15" xfId="0" applyNumberFormat="1" applyFont="1" applyBorder="1" applyAlignment="1">
      <alignment vertical="top" wrapText="1"/>
    </xf>
    <xf numFmtId="4" fontId="9" fillId="0" borderId="6" xfId="0" applyNumberFormat="1" applyFont="1" applyBorder="1"/>
    <xf numFmtId="4" fontId="9" fillId="19" borderId="4" xfId="0" applyNumberFormat="1" applyFont="1" applyFill="1" applyBorder="1"/>
    <xf numFmtId="4" fontId="7" fillId="0" borderId="0" xfId="0" applyNumberFormat="1" applyFont="1"/>
    <xf numFmtId="174" fontId="65" fillId="27" borderId="0" xfId="0" applyNumberFormat="1" applyFont="1" applyFill="1" applyAlignment="1">
      <alignment vertical="top"/>
    </xf>
    <xf numFmtId="174" fontId="64" fillId="0" borderId="0" xfId="0" applyNumberFormat="1" applyFont="1" applyAlignment="1">
      <alignment horizontal="left" vertical="top" wrapText="1"/>
    </xf>
    <xf numFmtId="174" fontId="78" fillId="0" borderId="0" xfId="0" applyNumberFormat="1" applyFont="1" applyAlignment="1">
      <alignment horizontal="left" vertical="top" wrapText="1"/>
    </xf>
    <xf numFmtId="174" fontId="64" fillId="0" borderId="0" xfId="0" applyNumberFormat="1" applyFont="1" applyAlignment="1">
      <alignment vertical="top" wrapText="1"/>
    </xf>
    <xf numFmtId="174" fontId="64" fillId="0" borderId="0" xfId="0" applyNumberFormat="1" applyFont="1" applyAlignment="1">
      <alignment horizontal="left" vertical="top"/>
    </xf>
    <xf numFmtId="174" fontId="12" fillId="0" borderId="0" xfId="0" applyNumberFormat="1" applyFont="1" applyAlignment="1">
      <alignment horizontal="right"/>
    </xf>
    <xf numFmtId="174" fontId="9" fillId="0" borderId="0" xfId="0" applyNumberFormat="1" applyFont="1" applyAlignment="1">
      <alignment horizontal="right"/>
    </xf>
    <xf numFmtId="174" fontId="87" fillId="19" borderId="4" xfId="0" applyNumberFormat="1" applyFont="1" applyFill="1" applyBorder="1"/>
    <xf numFmtId="174" fontId="14" fillId="0" borderId="0" xfId="0" applyNumberFormat="1" applyFont="1" applyAlignment="1">
      <alignment vertical="top"/>
    </xf>
    <xf numFmtId="173" fontId="24" fillId="0" borderId="0" xfId="0" applyNumberFormat="1" applyFont="1"/>
    <xf numFmtId="173" fontId="14" fillId="0" borderId="0" xfId="0" applyNumberFormat="1" applyFont="1" applyAlignment="1">
      <alignment horizontal="right"/>
    </xf>
    <xf numFmtId="173" fontId="9" fillId="0" borderId="0" xfId="0" applyNumberFormat="1" applyFont="1" applyAlignment="1">
      <alignment vertical="top"/>
    </xf>
    <xf numFmtId="173" fontId="12" fillId="24" borderId="0" xfId="0" applyNumberFormat="1" applyFont="1" applyFill="1" applyAlignment="1">
      <alignment horizontal="right"/>
    </xf>
    <xf numFmtId="173" fontId="14" fillId="0" borderId="0" xfId="0" applyNumberFormat="1" applyFont="1" applyAlignment="1">
      <alignment vertical="top"/>
    </xf>
    <xf numFmtId="173" fontId="14" fillId="24" borderId="0" xfId="0" applyNumberFormat="1" applyFont="1" applyFill="1" applyAlignment="1">
      <alignment horizontal="right" vertical="top"/>
    </xf>
    <xf numFmtId="173" fontId="9" fillId="0" borderId="0" xfId="0" applyNumberFormat="1" applyFont="1" applyAlignment="1">
      <alignment horizontal="right"/>
    </xf>
    <xf numFmtId="173" fontId="12" fillId="25" borderId="0" xfId="0" applyNumberFormat="1" applyFont="1" applyFill="1" applyAlignment="1">
      <alignment horizontal="right"/>
    </xf>
    <xf numFmtId="4" fontId="14" fillId="24" borderId="0" xfId="0" applyNumberFormat="1" applyFont="1" applyFill="1" applyAlignment="1">
      <alignment vertical="top"/>
    </xf>
    <xf numFmtId="0" fontId="64" fillId="0" borderId="0" xfId="0" applyFont="1"/>
    <xf numFmtId="0" fontId="131" fillId="0" borderId="0" xfId="0" applyFont="1" applyAlignment="1">
      <alignment vertical="top"/>
    </xf>
    <xf numFmtId="0" fontId="90" fillId="0" borderId="19" xfId="0" applyFont="1" applyBorder="1" applyAlignment="1">
      <alignment horizontal="justify" vertical="top" wrapText="1"/>
    </xf>
    <xf numFmtId="0" fontId="90" fillId="27" borderId="0" xfId="0" applyFont="1" applyFill="1" applyAlignment="1">
      <alignment vertical="top"/>
    </xf>
    <xf numFmtId="0" fontId="64" fillId="27" borderId="0" xfId="0" applyFont="1" applyFill="1"/>
    <xf numFmtId="0" fontId="90" fillId="0" borderId="19" xfId="0" applyFont="1" applyBorder="1" applyAlignment="1">
      <alignment horizontal="left" vertical="top" wrapText="1"/>
    </xf>
    <xf numFmtId="0" fontId="100" fillId="0" borderId="0" xfId="0" applyFont="1"/>
    <xf numFmtId="174" fontId="9" fillId="0" borderId="0" xfId="0" applyNumberFormat="1" applyFont="1" applyProtection="1">
      <protection locked="0"/>
    </xf>
    <xf numFmtId="174" fontId="14" fillId="0" borderId="0" xfId="0" applyNumberFormat="1" applyFont="1" applyAlignment="1" applyProtection="1">
      <alignment horizontal="right"/>
      <protection locked="0"/>
    </xf>
    <xf numFmtId="168" fontId="9" fillId="0" borderId="0" xfId="0" applyNumberFormat="1" applyFont="1" applyProtection="1">
      <protection locked="0"/>
    </xf>
    <xf numFmtId="168" fontId="9" fillId="0" borderId="0" xfId="0" applyNumberFormat="1" applyFont="1" applyAlignment="1" applyProtection="1">
      <alignment vertical="top"/>
      <protection locked="0"/>
    </xf>
    <xf numFmtId="168" fontId="12" fillId="0" borderId="0" xfId="0" applyNumberFormat="1" applyFont="1" applyAlignment="1">
      <alignment horizontal="right" vertical="top"/>
    </xf>
    <xf numFmtId="174" fontId="64" fillId="0" borderId="0" xfId="0" applyNumberFormat="1" applyFont="1"/>
    <xf numFmtId="174" fontId="82" fillId="0" borderId="0" xfId="0" applyNumberFormat="1" applyFont="1"/>
    <xf numFmtId="174" fontId="52" fillId="0" borderId="0" xfId="0" applyNumberFormat="1" applyFont="1"/>
    <xf numFmtId="174" fontId="24" fillId="0" borderId="0" xfId="0" applyNumberFormat="1" applyFont="1" applyAlignment="1">
      <alignment horizontal="justify" vertical="top" wrapText="1"/>
    </xf>
    <xf numFmtId="175" fontId="9" fillId="0" borderId="0" xfId="0" applyNumberFormat="1" applyFont="1"/>
    <xf numFmtId="175" fontId="65" fillId="0" borderId="0" xfId="0" applyNumberFormat="1" applyFont="1" applyAlignment="1">
      <alignment vertical="top"/>
    </xf>
    <xf numFmtId="175" fontId="24" fillId="0" borderId="0" xfId="0" applyNumberFormat="1" applyFont="1"/>
    <xf numFmtId="175" fontId="11" fillId="19" borderId="4" xfId="0" applyNumberFormat="1" applyFont="1" applyFill="1" applyBorder="1" applyAlignment="1">
      <alignment horizontal="center"/>
    </xf>
    <xf numFmtId="175" fontId="14" fillId="0" borderId="0" xfId="0" applyNumberFormat="1" applyFont="1" applyAlignment="1">
      <alignment horizontal="right" vertical="top"/>
    </xf>
    <xf numFmtId="175" fontId="9" fillId="0" borderId="0" xfId="0" applyNumberFormat="1" applyFont="1" applyAlignment="1">
      <alignment vertical="top"/>
    </xf>
    <xf numFmtId="175" fontId="12" fillId="24" borderId="0" xfId="0" applyNumberFormat="1" applyFont="1" applyFill="1" applyAlignment="1">
      <alignment horizontal="right" vertical="top"/>
    </xf>
    <xf numFmtId="175" fontId="12" fillId="25" borderId="0" xfId="0" applyNumberFormat="1" applyFont="1" applyFill="1" applyAlignment="1">
      <alignment horizontal="right" vertical="top"/>
    </xf>
    <xf numFmtId="175" fontId="14" fillId="0" borderId="0" xfId="0" applyNumberFormat="1" applyFont="1" applyAlignment="1">
      <alignment vertical="top"/>
    </xf>
    <xf numFmtId="175" fontId="14" fillId="0" borderId="0" xfId="0" applyNumberFormat="1" applyFont="1" applyAlignment="1">
      <alignment horizontal="right"/>
    </xf>
    <xf numFmtId="175" fontId="11" fillId="29" borderId="40" xfId="0" applyNumberFormat="1" applyFont="1" applyFill="1" applyBorder="1" applyAlignment="1">
      <alignment horizontal="right"/>
    </xf>
    <xf numFmtId="168" fontId="24" fillId="0" borderId="0" xfId="0" applyNumberFormat="1" applyFont="1"/>
    <xf numFmtId="168" fontId="24" fillId="0" borderId="0" xfId="0" applyNumberFormat="1" applyFont="1" applyAlignment="1">
      <alignment wrapText="1"/>
    </xf>
    <xf numFmtId="168" fontId="9" fillId="0" borderId="0" xfId="0" applyNumberFormat="1" applyFont="1" applyAlignment="1">
      <alignment vertical="top"/>
    </xf>
    <xf numFmtId="168" fontId="14" fillId="0" borderId="0" xfId="0" applyNumberFormat="1" applyFont="1" applyAlignment="1">
      <alignment horizontal="right" vertical="top"/>
    </xf>
    <xf numFmtId="175" fontId="14" fillId="0" borderId="0" xfId="0" applyNumberFormat="1" applyFont="1"/>
    <xf numFmtId="174" fontId="24" fillId="0" borderId="0" xfId="0" applyNumberFormat="1" applyFont="1" applyAlignment="1">
      <alignment wrapText="1"/>
    </xf>
    <xf numFmtId="174" fontId="11" fillId="19" borderId="4" xfId="0" applyNumberFormat="1" applyFont="1" applyFill="1" applyBorder="1" applyAlignment="1">
      <alignment horizontal="center" vertical="top"/>
    </xf>
    <xf numFmtId="174" fontId="11" fillId="29" borderId="40" xfId="0" applyNumberFormat="1" applyFont="1" applyFill="1" applyBorder="1" applyAlignment="1">
      <alignment horizontal="right" vertical="top"/>
    </xf>
    <xf numFmtId="174" fontId="14" fillId="24" borderId="0" xfId="0" applyNumberFormat="1" applyFont="1" applyFill="1" applyAlignment="1">
      <alignment horizontal="right"/>
    </xf>
    <xf numFmtId="174" fontId="14" fillId="25" borderId="0" xfId="0" applyNumberFormat="1" applyFont="1" applyFill="1" applyAlignment="1">
      <alignment horizontal="right"/>
    </xf>
    <xf numFmtId="174" fontId="9" fillId="35" borderId="4" xfId="0" applyNumberFormat="1" applyFont="1" applyFill="1" applyBorder="1"/>
    <xf numFmtId="174" fontId="24" fillId="0" borderId="0" xfId="0" applyNumberFormat="1" applyFont="1" applyAlignment="1">
      <alignment horizontal="left"/>
    </xf>
    <xf numFmtId="174" fontId="12" fillId="0" borderId="0" xfId="0" applyNumberFormat="1" applyFont="1"/>
    <xf numFmtId="174" fontId="12" fillId="31" borderId="0" xfId="0" applyNumberFormat="1" applyFont="1" applyFill="1" applyAlignment="1">
      <alignment horizontal="right" vertical="top"/>
    </xf>
    <xf numFmtId="174" fontId="12" fillId="32" borderId="0" xfId="0" applyNumberFormat="1" applyFont="1" applyFill="1" applyAlignment="1">
      <alignment horizontal="right" vertical="top"/>
    </xf>
    <xf numFmtId="174" fontId="11" fillId="19" borderId="4" xfId="0" applyNumberFormat="1" applyFont="1" applyFill="1" applyBorder="1"/>
    <xf numFmtId="175" fontId="9" fillId="35" borderId="4" xfId="0" applyNumberFormat="1" applyFont="1" applyFill="1" applyBorder="1"/>
    <xf numFmtId="175" fontId="12" fillId="31" borderId="0" xfId="0" applyNumberFormat="1" applyFont="1" applyFill="1" applyAlignment="1">
      <alignment horizontal="right" vertical="top"/>
    </xf>
    <xf numFmtId="175" fontId="12" fillId="32" borderId="0" xfId="0" applyNumberFormat="1" applyFont="1" applyFill="1" applyAlignment="1">
      <alignment horizontal="right" vertical="top"/>
    </xf>
    <xf numFmtId="175" fontId="10" fillId="0" borderId="0" xfId="0" applyNumberFormat="1" applyFont="1" applyAlignment="1">
      <alignment horizontal="right"/>
    </xf>
    <xf numFmtId="175" fontId="11" fillId="19" borderId="4" xfId="0" applyNumberFormat="1" applyFont="1" applyFill="1" applyBorder="1"/>
    <xf numFmtId="174" fontId="103" fillId="0" borderId="0" xfId="0" applyNumberFormat="1" applyFont="1" applyAlignment="1">
      <alignment horizontal="right"/>
    </xf>
    <xf numFmtId="174" fontId="126" fillId="0" borderId="0" xfId="0" applyNumberFormat="1" applyFont="1" applyAlignment="1">
      <alignment horizontal="right" wrapText="1"/>
    </xf>
    <xf numFmtId="174" fontId="126" fillId="0" borderId="0" xfId="0" applyNumberFormat="1" applyFont="1" applyAlignment="1">
      <alignment horizontal="right"/>
    </xf>
    <xf numFmtId="174" fontId="107" fillId="23" borderId="4" xfId="142" applyNumberFormat="1" applyFont="1" applyFill="1" applyBorder="1" applyAlignment="1">
      <alignment horizontal="center" vertical="center"/>
    </xf>
    <xf numFmtId="174" fontId="106" fillId="0" borderId="0" xfId="0" applyNumberFormat="1" applyFont="1" applyAlignment="1">
      <alignment horizontal="right"/>
    </xf>
    <xf numFmtId="174" fontId="103" fillId="31" borderId="0" xfId="0" applyNumberFormat="1" applyFont="1" applyFill="1" applyAlignment="1">
      <alignment horizontal="right" vertical="top"/>
    </xf>
    <xf numFmtId="174" fontId="103" fillId="32" borderId="0" xfId="0" applyNumberFormat="1" applyFont="1" applyFill="1" applyAlignment="1">
      <alignment horizontal="right" vertical="top"/>
    </xf>
    <xf numFmtId="174" fontId="104" fillId="0" borderId="0" xfId="125" applyNumberFormat="1" applyFont="1" applyFill="1" applyAlignment="1">
      <alignment horizontal="right"/>
    </xf>
    <xf numFmtId="174" fontId="106" fillId="0" borderId="13" xfId="0" applyNumberFormat="1" applyFont="1" applyBorder="1" applyAlignment="1">
      <alignment horizontal="right"/>
    </xf>
    <xf numFmtId="174" fontId="107" fillId="23" borderId="40" xfId="142" applyNumberFormat="1" applyFont="1" applyFill="1" applyBorder="1" applyAlignment="1">
      <alignment horizontal="right"/>
    </xf>
    <xf numFmtId="174" fontId="109" fillId="0" borderId="0" xfId="0" applyNumberFormat="1" applyFont="1" applyAlignment="1">
      <alignment horizontal="right"/>
    </xf>
    <xf numFmtId="174" fontId="122" fillId="0" borderId="0" xfId="0" applyNumberFormat="1" applyFont="1" applyAlignment="1">
      <alignment horizontal="right" wrapText="1"/>
    </xf>
    <xf numFmtId="174" fontId="122" fillId="0" borderId="0" xfId="0" applyNumberFormat="1" applyFont="1" applyAlignment="1">
      <alignment horizontal="right"/>
    </xf>
    <xf numFmtId="174" fontId="113" fillId="23" borderId="4" xfId="142" applyNumberFormat="1" applyFont="1" applyFill="1" applyBorder="1" applyAlignment="1">
      <alignment horizontal="center" vertical="center"/>
    </xf>
    <xf numFmtId="174" fontId="112" fillId="0" borderId="0" xfId="0" applyNumberFormat="1" applyFont="1" applyAlignment="1">
      <alignment horizontal="right"/>
    </xf>
    <xf numFmtId="174" fontId="109" fillId="31" borderId="0" xfId="0" applyNumberFormat="1" applyFont="1" applyFill="1" applyAlignment="1">
      <alignment horizontal="right" vertical="top"/>
    </xf>
    <xf numFmtId="174" fontId="109" fillId="32" borderId="0" xfId="0" applyNumberFormat="1" applyFont="1" applyFill="1" applyAlignment="1">
      <alignment horizontal="right" vertical="top"/>
    </xf>
    <xf numFmtId="174" fontId="110" fillId="0" borderId="0" xfId="125" applyNumberFormat="1" applyFont="1" applyFill="1" applyAlignment="1">
      <alignment horizontal="right"/>
    </xf>
    <xf numFmtId="174" fontId="112" fillId="0" borderId="13" xfId="0" applyNumberFormat="1" applyFont="1" applyBorder="1" applyAlignment="1">
      <alignment horizontal="right"/>
    </xf>
    <xf numFmtId="174" fontId="113" fillId="23" borderId="40" xfId="142" applyNumberFormat="1" applyFont="1" applyFill="1" applyBorder="1" applyAlignment="1">
      <alignment horizontal="right"/>
    </xf>
    <xf numFmtId="174" fontId="103" fillId="0" borderId="0" xfId="0" applyNumberFormat="1" applyFont="1" applyAlignment="1">
      <alignment horizontal="right" vertical="top"/>
    </xf>
    <xf numFmtId="174" fontId="107" fillId="23" borderId="4" xfId="142" applyNumberFormat="1" applyFont="1" applyFill="1" applyBorder="1" applyAlignment="1">
      <alignment horizontal="center"/>
    </xf>
    <xf numFmtId="174" fontId="102" fillId="0" borderId="0" xfId="0" applyNumberFormat="1" applyFont="1" applyAlignment="1">
      <alignment horizontal="right"/>
    </xf>
    <xf numFmtId="174" fontId="106" fillId="0" borderId="0" xfId="0" applyNumberFormat="1" applyFont="1" applyAlignment="1">
      <alignment horizontal="center"/>
    </xf>
    <xf numFmtId="174" fontId="106" fillId="0" borderId="0" xfId="142" applyNumberFormat="1" applyFont="1" applyAlignment="1">
      <alignment horizontal="center"/>
    </xf>
    <xf numFmtId="174" fontId="107" fillId="23" borderId="4" xfId="144" applyNumberFormat="1" applyFont="1" applyFill="1" applyBorder="1" applyAlignment="1">
      <alignment horizontal="center"/>
    </xf>
    <xf numFmtId="174" fontId="106" fillId="0" borderId="13" xfId="0" applyNumberFormat="1" applyFont="1" applyBorder="1" applyAlignment="1">
      <alignment horizontal="center"/>
    </xf>
    <xf numFmtId="174" fontId="107" fillId="23" borderId="40" xfId="144" applyNumberFormat="1" applyFont="1" applyFill="1" applyBorder="1" applyAlignment="1">
      <alignment horizontal="right"/>
    </xf>
    <xf numFmtId="174" fontId="107" fillId="23" borderId="4" xfId="144" applyNumberFormat="1" applyFont="1" applyFill="1" applyBorder="1" applyAlignment="1">
      <alignment horizontal="right" vertical="center"/>
    </xf>
    <xf numFmtId="174" fontId="104" fillId="0" borderId="0" xfId="0" applyNumberFormat="1" applyFont="1"/>
    <xf numFmtId="174" fontId="103" fillId="0" borderId="0" xfId="0" quotePrefix="1" applyNumberFormat="1" applyFont="1" applyAlignment="1">
      <alignment horizontal="right" vertical="top"/>
    </xf>
    <xf numFmtId="174" fontId="102" fillId="0" borderId="0" xfId="0" applyNumberFormat="1" applyFont="1" applyAlignment="1">
      <alignment horizontal="right" vertical="top"/>
    </xf>
    <xf numFmtId="174" fontId="11" fillId="19" borderId="0" xfId="0" applyNumberFormat="1" applyFont="1" applyFill="1" applyAlignment="1">
      <alignment horizontal="center"/>
    </xf>
    <xf numFmtId="174" fontId="14" fillId="0" borderId="0" xfId="0" applyNumberFormat="1" applyFont="1" applyAlignment="1">
      <alignment horizontal="center" vertical="center"/>
    </xf>
    <xf numFmtId="174" fontId="82" fillId="0" borderId="0" xfId="0" applyNumberFormat="1" applyFont="1" applyAlignment="1">
      <alignment horizontal="right"/>
    </xf>
    <xf numFmtId="174" fontId="64" fillId="31" borderId="0" xfId="0" applyNumberFormat="1" applyFont="1" applyFill="1" applyAlignment="1">
      <alignment horizontal="right" vertical="top"/>
    </xf>
    <xf numFmtId="174" fontId="64" fillId="32" borderId="0" xfId="0" applyNumberFormat="1" applyFont="1" applyFill="1" applyAlignment="1">
      <alignment horizontal="right" vertical="top"/>
    </xf>
    <xf numFmtId="174" fontId="64" fillId="31" borderId="0" xfId="0" applyNumberFormat="1" applyFont="1" applyFill="1" applyAlignment="1">
      <alignment horizontal="center"/>
    </xf>
    <xf numFmtId="174" fontId="64" fillId="32" borderId="0" xfId="0" applyNumberFormat="1" applyFont="1" applyFill="1" applyAlignment="1">
      <alignment horizontal="center"/>
    </xf>
    <xf numFmtId="174" fontId="12" fillId="31" borderId="0" xfId="0" applyNumberFormat="1" applyFont="1" applyFill="1" applyAlignment="1">
      <alignment horizontal="center"/>
    </xf>
    <xf numFmtId="174" fontId="12" fillId="32" borderId="0" xfId="0" applyNumberFormat="1" applyFont="1" applyFill="1" applyAlignment="1">
      <alignment horizontal="center"/>
    </xf>
    <xf numFmtId="174" fontId="14" fillId="0" borderId="0" xfId="0" applyNumberFormat="1" applyFont="1" applyAlignment="1" applyProtection="1">
      <alignment horizontal="center"/>
      <protection locked="0"/>
    </xf>
    <xf numFmtId="174" fontId="12" fillId="0" borderId="0" xfId="0" applyNumberFormat="1" applyFont="1" applyAlignment="1">
      <alignment horizontal="center"/>
    </xf>
    <xf numFmtId="174" fontId="12" fillId="25" borderId="0" xfId="0" applyNumberFormat="1" applyFont="1" applyFill="1" applyAlignment="1">
      <alignment horizontal="center"/>
    </xf>
    <xf numFmtId="174" fontId="64" fillId="31" borderId="0" xfId="0" applyNumberFormat="1" applyFont="1" applyFill="1" applyAlignment="1">
      <alignment horizontal="center" vertical="center"/>
    </xf>
    <xf numFmtId="174" fontId="64" fillId="32" borderId="0" xfId="0" applyNumberFormat="1" applyFont="1" applyFill="1" applyAlignment="1">
      <alignment horizontal="center" vertical="center"/>
    </xf>
    <xf numFmtId="168" fontId="14" fillId="26" borderId="0" xfId="0" applyNumberFormat="1" applyFont="1" applyFill="1" applyAlignment="1" applyProtection="1">
      <alignment horizontal="right"/>
      <protection locked="0"/>
    </xf>
    <xf numFmtId="168" fontId="14" fillId="26" borderId="0" xfId="0" applyNumberFormat="1" applyFont="1" applyFill="1" applyProtection="1">
      <protection locked="0"/>
    </xf>
    <xf numFmtId="168" fontId="14" fillId="26" borderId="0" xfId="0" applyNumberFormat="1" applyFont="1" applyFill="1" applyAlignment="1" applyProtection="1">
      <alignment horizontal="right" vertical="top"/>
      <protection locked="0"/>
    </xf>
    <xf numFmtId="0" fontId="11" fillId="0" borderId="22" xfId="0" applyFont="1" applyBorder="1" applyAlignment="1">
      <alignment horizontal="left"/>
    </xf>
    <xf numFmtId="0" fontId="109" fillId="26" borderId="0" xfId="0" applyFont="1" applyFill="1" applyAlignment="1">
      <alignment vertical="top" wrapText="1"/>
    </xf>
    <xf numFmtId="168" fontId="103" fillId="26" borderId="0" xfId="126" applyNumberFormat="1" applyFont="1" applyFill="1" applyAlignment="1" applyProtection="1">
      <alignment horizontal="right"/>
      <protection locked="0"/>
    </xf>
    <xf numFmtId="168" fontId="103" fillId="34" borderId="0" xfId="0" applyNumberFormat="1" applyFont="1" applyFill="1" applyAlignment="1">
      <alignment horizontal="right"/>
    </xf>
    <xf numFmtId="168" fontId="126" fillId="0" borderId="0" xfId="0" applyNumberFormat="1" applyFont="1" applyAlignment="1">
      <alignment horizontal="right" wrapText="1"/>
    </xf>
    <xf numFmtId="168" fontId="126" fillId="0" borderId="0" xfId="0" applyNumberFormat="1" applyFont="1" applyAlignment="1">
      <alignment horizontal="right"/>
    </xf>
    <xf numFmtId="168" fontId="107" fillId="23" borderId="4" xfId="144" applyNumberFormat="1" applyFont="1" applyFill="1" applyBorder="1" applyAlignment="1">
      <alignment horizontal="center" vertical="center"/>
    </xf>
    <xf numFmtId="168" fontId="103" fillId="0" borderId="0" xfId="0" applyNumberFormat="1" applyFont="1" applyAlignment="1">
      <alignment horizontal="right"/>
    </xf>
    <xf numFmtId="168" fontId="103" fillId="31" borderId="0" xfId="0" applyNumberFormat="1" applyFont="1" applyFill="1" applyAlignment="1">
      <alignment horizontal="right" vertical="top"/>
    </xf>
    <xf numFmtId="168" fontId="103" fillId="32" borderId="0" xfId="0" applyNumberFormat="1" applyFont="1" applyFill="1" applyAlignment="1">
      <alignment horizontal="right" vertical="top"/>
    </xf>
    <xf numFmtId="168" fontId="103" fillId="0" borderId="0" xfId="0" applyNumberFormat="1" applyFont="1" applyAlignment="1">
      <alignment horizontal="right" vertical="top"/>
    </xf>
    <xf numFmtId="168" fontId="106" fillId="0" borderId="0" xfId="0" applyNumberFormat="1" applyFont="1" applyAlignment="1">
      <alignment horizontal="right"/>
    </xf>
    <xf numFmtId="168" fontId="103" fillId="26" borderId="0" xfId="0" applyNumberFormat="1" applyFont="1" applyFill="1" applyAlignment="1">
      <alignment horizontal="right" wrapText="1"/>
    </xf>
    <xf numFmtId="168" fontId="106" fillId="0" borderId="13" xfId="0" applyNumberFormat="1" applyFont="1" applyBorder="1" applyAlignment="1">
      <alignment horizontal="right"/>
    </xf>
    <xf numFmtId="168" fontId="107" fillId="23" borderId="40" xfId="144" applyNumberFormat="1" applyFont="1" applyFill="1" applyBorder="1" applyAlignment="1">
      <alignment horizontal="right"/>
    </xf>
    <xf numFmtId="168" fontId="103" fillId="34" borderId="0" xfId="0" applyNumberFormat="1" applyFont="1" applyFill="1" applyAlignment="1">
      <alignment horizontal="center"/>
    </xf>
    <xf numFmtId="168" fontId="103" fillId="0" borderId="0" xfId="0" applyNumberFormat="1" applyFont="1" applyAlignment="1">
      <alignment horizontal="center"/>
    </xf>
    <xf numFmtId="168" fontId="126" fillId="0" borderId="0" xfId="0" applyNumberFormat="1" applyFont="1" applyAlignment="1">
      <alignment horizontal="center" wrapText="1"/>
    </xf>
    <xf numFmtId="168" fontId="126" fillId="0" borderId="0" xfId="0" applyNumberFormat="1" applyFont="1" applyAlignment="1">
      <alignment horizontal="center"/>
    </xf>
    <xf numFmtId="168" fontId="107" fillId="23" borderId="4" xfId="144" applyNumberFormat="1" applyFont="1" applyFill="1" applyBorder="1" applyAlignment="1">
      <alignment horizontal="center"/>
    </xf>
    <xf numFmtId="168" fontId="106" fillId="0" borderId="0" xfId="0" applyNumberFormat="1" applyFont="1" applyAlignment="1">
      <alignment horizontal="center"/>
    </xf>
    <xf numFmtId="168" fontId="106" fillId="0" borderId="0" xfId="0" applyNumberFormat="1" applyFont="1" applyAlignment="1" applyProtection="1">
      <alignment horizontal="right" vertical="top"/>
      <protection locked="0"/>
    </xf>
    <xf numFmtId="168" fontId="106" fillId="26" borderId="0" xfId="0" applyNumberFormat="1" applyFont="1" applyFill="1" applyAlignment="1" applyProtection="1">
      <alignment horizontal="right" vertical="top"/>
      <protection locked="0"/>
    </xf>
    <xf numFmtId="168" fontId="106" fillId="0" borderId="13" xfId="0" applyNumberFormat="1" applyFont="1" applyBorder="1" applyAlignment="1">
      <alignment horizontal="center"/>
    </xf>
    <xf numFmtId="168" fontId="102" fillId="0" borderId="0" xfId="0" applyNumberFormat="1" applyFont="1" applyAlignment="1">
      <alignment horizontal="center"/>
    </xf>
    <xf numFmtId="168" fontId="109" fillId="34" borderId="0" xfId="0" applyNumberFormat="1" applyFont="1" applyFill="1" applyAlignment="1">
      <alignment horizontal="right"/>
    </xf>
    <xf numFmtId="168" fontId="109" fillId="0" borderId="0" xfId="0" applyNumberFormat="1" applyFont="1" applyAlignment="1">
      <alignment horizontal="right"/>
    </xf>
    <xf numFmtId="168" fontId="122" fillId="0" borderId="0" xfId="0" applyNumberFormat="1" applyFont="1" applyAlignment="1">
      <alignment horizontal="right" wrapText="1"/>
    </xf>
    <xf numFmtId="168" fontId="122" fillId="0" borderId="0" xfId="0" applyNumberFormat="1" applyFont="1" applyAlignment="1">
      <alignment horizontal="right"/>
    </xf>
    <xf numFmtId="168" fontId="107" fillId="23" borderId="4" xfId="142" applyNumberFormat="1" applyFont="1" applyFill="1" applyBorder="1" applyAlignment="1">
      <alignment horizontal="center" vertical="center"/>
    </xf>
    <xf numFmtId="168" fontId="112" fillId="0" borderId="0" xfId="0" applyNumberFormat="1" applyFont="1" applyAlignment="1">
      <alignment horizontal="right"/>
    </xf>
    <xf numFmtId="168" fontId="113" fillId="23" borderId="40" xfId="142" applyNumberFormat="1" applyFont="1" applyFill="1" applyBorder="1" applyAlignment="1">
      <alignment horizontal="right"/>
    </xf>
    <xf numFmtId="168" fontId="107" fillId="23" borderId="4" xfId="142" applyNumberFormat="1" applyFont="1" applyFill="1" applyBorder="1" applyAlignment="1">
      <alignment horizontal="center"/>
    </xf>
    <xf numFmtId="168" fontId="107" fillId="23" borderId="40" xfId="142" applyNumberFormat="1" applyFont="1" applyFill="1" applyBorder="1" applyAlignment="1">
      <alignment horizontal="right"/>
    </xf>
    <xf numFmtId="168" fontId="113" fillId="23" borderId="4" xfId="142" applyNumberFormat="1" applyFont="1" applyFill="1" applyBorder="1" applyAlignment="1">
      <alignment horizontal="center" vertical="center"/>
    </xf>
    <xf numFmtId="168" fontId="109" fillId="31" borderId="0" xfId="0" applyNumberFormat="1" applyFont="1" applyFill="1" applyAlignment="1">
      <alignment horizontal="right" vertical="top"/>
    </xf>
    <xf numFmtId="168" fontId="109" fillId="32" borderId="0" xfId="0" applyNumberFormat="1" applyFont="1" applyFill="1" applyAlignment="1">
      <alignment horizontal="right" vertical="top"/>
    </xf>
    <xf numFmtId="168" fontId="109" fillId="26" borderId="0" xfId="126" applyNumberFormat="1" applyFont="1" applyFill="1" applyAlignment="1" applyProtection="1">
      <alignment horizontal="right"/>
      <protection locked="0"/>
    </xf>
    <xf numFmtId="168" fontId="109" fillId="0" borderId="0" xfId="126" applyNumberFormat="1" applyFont="1" applyFill="1" applyAlignment="1" applyProtection="1">
      <alignment horizontal="right"/>
      <protection locked="0"/>
    </xf>
    <xf numFmtId="168" fontId="112" fillId="0" borderId="13" xfId="0" applyNumberFormat="1" applyFont="1" applyBorder="1" applyAlignment="1">
      <alignment horizontal="right"/>
    </xf>
    <xf numFmtId="168" fontId="9" fillId="19" borderId="4" xfId="0" applyNumberFormat="1" applyFont="1" applyFill="1" applyBorder="1"/>
    <xf numFmtId="168" fontId="23" fillId="0" borderId="0" xfId="0" applyNumberFormat="1" applyFont="1" applyAlignment="1">
      <alignment horizontal="left"/>
    </xf>
    <xf numFmtId="168" fontId="7" fillId="0" borderId="0" xfId="0" applyNumberFormat="1" applyFont="1"/>
    <xf numFmtId="168" fontId="51" fillId="0" borderId="0" xfId="0" applyNumberFormat="1" applyFont="1" applyAlignment="1">
      <alignment horizontal="right" vertical="top"/>
    </xf>
    <xf numFmtId="168" fontId="52" fillId="0" borderId="0" xfId="0" applyNumberFormat="1" applyFont="1" applyAlignment="1">
      <alignment horizontal="right"/>
    </xf>
    <xf numFmtId="168" fontId="9" fillId="0" borderId="6" xfId="0" applyNumberFormat="1" applyFont="1" applyBorder="1"/>
    <xf numFmtId="168" fontId="15" fillId="0" borderId="0" xfId="0" applyNumberFormat="1" applyFont="1" applyAlignment="1">
      <alignment horizontal="left"/>
    </xf>
    <xf numFmtId="168" fontId="14" fillId="25" borderId="0" xfId="0" applyNumberFormat="1" applyFont="1" applyFill="1" applyAlignment="1">
      <alignment vertical="top" wrapText="1"/>
    </xf>
    <xf numFmtId="168" fontId="70" fillId="0" borderId="0" xfId="85" applyNumberFormat="1" applyFont="1"/>
    <xf numFmtId="168" fontId="12" fillId="0" borderId="0" xfId="0" applyNumberFormat="1" applyFont="1" applyAlignment="1" applyProtection="1">
      <alignment horizontal="right"/>
      <protection locked="0"/>
    </xf>
    <xf numFmtId="168" fontId="12" fillId="26" borderId="0" xfId="0" applyNumberFormat="1" applyFont="1" applyFill="1" applyAlignment="1" applyProtection="1">
      <alignment horizontal="right"/>
      <protection locked="0"/>
    </xf>
    <xf numFmtId="168" fontId="12" fillId="24" borderId="0" xfId="0" applyNumberFormat="1" applyFont="1" applyFill="1" applyAlignment="1" applyProtection="1">
      <alignment horizontal="right"/>
      <protection locked="0"/>
    </xf>
    <xf numFmtId="168" fontId="82" fillId="0" borderId="0" xfId="0" applyNumberFormat="1" applyFont="1"/>
    <xf numFmtId="168" fontId="26" fillId="0" borderId="0" xfId="0" applyNumberFormat="1" applyFont="1" applyAlignment="1">
      <alignment horizontal="left" vertical="top" wrapText="1"/>
    </xf>
    <xf numFmtId="168" fontId="64" fillId="0" borderId="0" xfId="0" applyNumberFormat="1" applyFont="1"/>
    <xf numFmtId="168" fontId="64" fillId="0" borderId="0" xfId="0" applyNumberFormat="1" applyFont="1" applyAlignment="1">
      <alignment horizontal="justify" vertical="top" wrapText="1"/>
    </xf>
    <xf numFmtId="168" fontId="64" fillId="0" borderId="0" xfId="0" applyNumberFormat="1" applyFont="1" applyAlignment="1">
      <alignment horizontal="left" vertical="top" wrapText="1"/>
    </xf>
    <xf numFmtId="168" fontId="9" fillId="34" borderId="0" xfId="0" applyNumberFormat="1" applyFont="1" applyFill="1" applyAlignment="1">
      <alignment vertical="top"/>
    </xf>
    <xf numFmtId="168" fontId="11" fillId="19" borderId="4" xfId="0" applyNumberFormat="1" applyFont="1" applyFill="1" applyBorder="1" applyAlignment="1">
      <alignment horizontal="center" vertical="top"/>
    </xf>
    <xf numFmtId="168" fontId="11" fillId="29" borderId="40" xfId="0" applyNumberFormat="1" applyFont="1" applyFill="1" applyBorder="1" applyAlignment="1">
      <alignment horizontal="right" vertical="top"/>
    </xf>
    <xf numFmtId="168" fontId="9" fillId="0" borderId="0" xfId="0" applyNumberFormat="1" applyFont="1" applyAlignment="1" applyProtection="1">
      <alignment horizontal="right"/>
      <protection locked="0"/>
    </xf>
    <xf numFmtId="168" fontId="9" fillId="34" borderId="0" xfId="0" applyNumberFormat="1" applyFont="1" applyFill="1" applyProtection="1">
      <protection locked="0"/>
    </xf>
    <xf numFmtId="168" fontId="11" fillId="19" borderId="4" xfId="0" applyNumberFormat="1" applyFont="1" applyFill="1" applyBorder="1" applyAlignment="1" applyProtection="1">
      <alignment horizontal="center"/>
      <protection locked="0"/>
    </xf>
    <xf numFmtId="168" fontId="11" fillId="29" borderId="40" xfId="0" applyNumberFormat="1" applyFont="1" applyFill="1" applyBorder="1" applyAlignment="1" applyProtection="1">
      <alignment horizontal="right"/>
      <protection locked="0"/>
    </xf>
    <xf numFmtId="168" fontId="9" fillId="35" borderId="4" xfId="0" applyNumberFormat="1" applyFont="1" applyFill="1" applyBorder="1"/>
    <xf numFmtId="168" fontId="12" fillId="31" borderId="0" xfId="0" applyNumberFormat="1" applyFont="1" applyFill="1" applyAlignment="1">
      <alignment horizontal="right" vertical="top"/>
    </xf>
    <xf numFmtId="168" fontId="12" fillId="32" borderId="0" xfId="0" applyNumberFormat="1" applyFont="1" applyFill="1" applyAlignment="1">
      <alignment horizontal="right" vertical="top"/>
    </xf>
    <xf numFmtId="168" fontId="10" fillId="0" borderId="0" xfId="0" applyNumberFormat="1" applyFont="1" applyAlignment="1">
      <alignment horizontal="right"/>
    </xf>
    <xf numFmtId="168" fontId="24" fillId="0" borderId="0" xfId="0" applyNumberFormat="1" applyFont="1" applyAlignment="1">
      <alignment horizontal="left"/>
    </xf>
    <xf numFmtId="168" fontId="11" fillId="19" borderId="0" xfId="0" applyNumberFormat="1" applyFont="1" applyFill="1" applyAlignment="1">
      <alignment horizontal="center"/>
    </xf>
    <xf numFmtId="168" fontId="14" fillId="0" borderId="0" xfId="0" applyNumberFormat="1" applyFont="1" applyAlignment="1" applyProtection="1">
      <alignment horizontal="center"/>
      <protection locked="0"/>
    </xf>
    <xf numFmtId="168" fontId="82" fillId="0" borderId="0" xfId="0" applyNumberFormat="1" applyFont="1" applyAlignment="1" applyProtection="1">
      <alignment horizontal="center"/>
      <protection locked="0"/>
    </xf>
    <xf numFmtId="168" fontId="64" fillId="31" borderId="0" xfId="0" applyNumberFormat="1" applyFont="1" applyFill="1" applyAlignment="1">
      <alignment horizontal="right" vertical="top"/>
    </xf>
    <xf numFmtId="168" fontId="64" fillId="32" borderId="0" xfId="0" applyNumberFormat="1" applyFont="1" applyFill="1" applyAlignment="1">
      <alignment horizontal="right" vertical="top"/>
    </xf>
    <xf numFmtId="168" fontId="82" fillId="0" borderId="0" xfId="0" applyNumberFormat="1" applyFont="1" applyProtection="1">
      <protection locked="0"/>
    </xf>
    <xf numFmtId="168" fontId="12" fillId="0" borderId="0" xfId="0" applyNumberFormat="1" applyFont="1" applyAlignment="1">
      <alignment horizontal="center"/>
    </xf>
    <xf numFmtId="168" fontId="82" fillId="0" borderId="0" xfId="0" applyNumberFormat="1" applyFont="1" applyAlignment="1" applyProtection="1">
      <alignment horizontal="right"/>
      <protection locked="0"/>
    </xf>
    <xf numFmtId="168" fontId="14" fillId="26" borderId="0" xfId="0" applyNumberFormat="1" applyFont="1" applyFill="1" applyAlignment="1" applyProtection="1">
      <alignment horizontal="center"/>
      <protection locked="0"/>
    </xf>
    <xf numFmtId="168" fontId="14" fillId="26" borderId="0" xfId="0" applyNumberFormat="1" applyFont="1" applyFill="1" applyAlignment="1" applyProtection="1">
      <alignment horizontal="center" vertical="center"/>
      <protection locked="0"/>
    </xf>
    <xf numFmtId="168" fontId="103" fillId="26" borderId="0" xfId="0" applyNumberFormat="1" applyFont="1" applyFill="1" applyAlignment="1">
      <alignment horizontal="center"/>
    </xf>
    <xf numFmtId="0" fontId="104" fillId="26" borderId="0" xfId="0" applyFont="1" applyFill="1"/>
    <xf numFmtId="168" fontId="82" fillId="26" borderId="0" xfId="0" applyNumberFormat="1" applyFont="1" applyFill="1" applyAlignment="1" applyProtection="1">
      <alignment horizontal="center"/>
      <protection locked="0"/>
    </xf>
    <xf numFmtId="0" fontId="9" fillId="26" borderId="0" xfId="0" applyFont="1" applyFill="1"/>
    <xf numFmtId="0" fontId="14" fillId="26" borderId="0" xfId="0" applyFont="1" applyFill="1"/>
    <xf numFmtId="168" fontId="9" fillId="26" borderId="0" xfId="0" applyNumberFormat="1" applyFont="1" applyFill="1" applyProtection="1">
      <protection locked="0"/>
    </xf>
    <xf numFmtId="0" fontId="9" fillId="26" borderId="0" xfId="0" applyFont="1" applyFill="1" applyProtection="1">
      <protection locked="0"/>
    </xf>
    <xf numFmtId="49" fontId="22" fillId="0" borderId="6" xfId="0" applyNumberFormat="1" applyFont="1" applyBorder="1" applyAlignment="1">
      <alignment horizontal="left"/>
    </xf>
    <xf numFmtId="0" fontId="136" fillId="0" borderId="0" xfId="0" applyFont="1" applyAlignment="1">
      <alignment vertical="top"/>
    </xf>
    <xf numFmtId="0" fontId="137" fillId="0" borderId="0" xfId="0" applyFont="1" applyAlignment="1">
      <alignment vertical="top"/>
    </xf>
    <xf numFmtId="0" fontId="138" fillId="0" borderId="0" xfId="0" applyFont="1" applyAlignment="1">
      <alignment vertical="top"/>
    </xf>
    <xf numFmtId="0" fontId="27" fillId="0" borderId="0" xfId="0" applyFont="1"/>
    <xf numFmtId="0" fontId="98" fillId="0" borderId="0" xfId="0" applyFont="1" applyAlignment="1">
      <alignment vertical="top"/>
    </xf>
    <xf numFmtId="0" fontId="139" fillId="0" borderId="0" xfId="0" applyFont="1" applyAlignment="1">
      <alignment vertical="top"/>
    </xf>
    <xf numFmtId="0" fontId="139" fillId="0" borderId="0" xfId="0" applyFont="1"/>
    <xf numFmtId="0" fontId="140" fillId="0" borderId="0" xfId="76" applyFont="1"/>
    <xf numFmtId="0" fontId="12" fillId="0" borderId="0" xfId="0" applyFont="1" applyAlignment="1">
      <alignment horizontal="left" wrapText="1"/>
    </xf>
    <xf numFmtId="4" fontId="64" fillId="0" borderId="0" xfId="0" applyNumberFormat="1" applyFont="1" applyAlignment="1">
      <alignment vertical="top" wrapText="1"/>
    </xf>
    <xf numFmtId="0" fontId="76" fillId="0" borderId="0" xfId="0" applyFont="1" applyAlignment="1">
      <alignment horizontal="left" vertical="top" wrapText="1"/>
    </xf>
    <xf numFmtId="0" fontId="12" fillId="27" borderId="0" xfId="0" applyFont="1" applyFill="1"/>
    <xf numFmtId="0" fontId="12" fillId="0" borderId="20" xfId="0" applyFont="1" applyBorder="1" applyAlignment="1">
      <alignment horizontal="left" wrapText="1"/>
    </xf>
    <xf numFmtId="168" fontId="12" fillId="26" borderId="0" xfId="0" applyNumberFormat="1" applyFont="1" applyFill="1" applyAlignment="1" applyProtection="1">
      <alignment horizontal="right" vertical="top"/>
      <protection locked="0"/>
    </xf>
    <xf numFmtId="168" fontId="12" fillId="24" borderId="0" xfId="0" applyNumberFormat="1" applyFont="1" applyFill="1" applyAlignment="1" applyProtection="1">
      <alignment horizontal="right" vertical="top"/>
      <protection locked="0"/>
    </xf>
    <xf numFmtId="168" fontId="12" fillId="25" borderId="0" xfId="0" applyNumberFormat="1" applyFont="1" applyFill="1" applyAlignment="1" applyProtection="1">
      <alignment horizontal="right" vertical="top"/>
      <protection locked="0"/>
    </xf>
    <xf numFmtId="168" fontId="51" fillId="0" borderId="0" xfId="0" applyNumberFormat="1" applyFont="1" applyAlignment="1" applyProtection="1">
      <alignment horizontal="right" vertical="top"/>
      <protection locked="0"/>
    </xf>
    <xf numFmtId="168" fontId="52" fillId="0" borderId="0" xfId="0" applyNumberFormat="1" applyFont="1" applyAlignment="1" applyProtection="1">
      <alignment horizontal="right"/>
      <protection locked="0"/>
    </xf>
    <xf numFmtId="168" fontId="14" fillId="26" borderId="15" xfId="0" applyNumberFormat="1" applyFont="1" applyFill="1" applyBorder="1" applyAlignment="1" applyProtection="1">
      <alignment vertical="top" wrapText="1"/>
      <protection locked="0"/>
    </xf>
    <xf numFmtId="168" fontId="12" fillId="0" borderId="0" xfId="0" applyNumberFormat="1" applyFont="1" applyAlignment="1" applyProtection="1">
      <alignment horizontal="right" vertical="top"/>
      <protection locked="0"/>
    </xf>
    <xf numFmtId="168" fontId="14" fillId="25" borderId="0" xfId="0" applyNumberFormat="1" applyFont="1" applyFill="1" applyProtection="1">
      <protection locked="0"/>
    </xf>
    <xf numFmtId="168" fontId="14" fillId="24" borderId="0" xfId="0" applyNumberFormat="1" applyFont="1" applyFill="1" applyAlignment="1" applyProtection="1">
      <alignment vertical="top"/>
      <protection locked="0"/>
    </xf>
    <xf numFmtId="168" fontId="89" fillId="0" borderId="0" xfId="0" applyNumberFormat="1" applyFont="1" applyAlignment="1" applyProtection="1">
      <alignment horizontal="justify" vertical="top"/>
      <protection locked="0"/>
    </xf>
    <xf numFmtId="168" fontId="12" fillId="31" borderId="0" xfId="0" applyNumberFormat="1" applyFont="1" applyFill="1" applyAlignment="1" applyProtection="1">
      <alignment horizontal="right" vertical="top"/>
      <protection locked="0"/>
    </xf>
    <xf numFmtId="168" fontId="12" fillId="32" borderId="0" xfId="0" applyNumberFormat="1" applyFont="1" applyFill="1" applyAlignment="1" applyProtection="1">
      <alignment horizontal="right" vertical="top"/>
      <protection locked="0"/>
    </xf>
    <xf numFmtId="168" fontId="10" fillId="0" borderId="0" xfId="0" applyNumberFormat="1" applyFont="1" applyAlignment="1" applyProtection="1">
      <alignment horizontal="right"/>
      <protection locked="0"/>
    </xf>
    <xf numFmtId="168" fontId="103" fillId="26" borderId="0" xfId="0" applyNumberFormat="1" applyFont="1" applyFill="1" applyAlignment="1" applyProtection="1">
      <alignment horizontal="right"/>
      <protection locked="0"/>
    </xf>
    <xf numFmtId="168" fontId="103" fillId="31" borderId="0" xfId="0" applyNumberFormat="1" applyFont="1" applyFill="1" applyAlignment="1" applyProtection="1">
      <alignment horizontal="right" vertical="top"/>
      <protection locked="0"/>
    </xf>
    <xf numFmtId="168" fontId="103" fillId="32" borderId="0" xfId="0" applyNumberFormat="1" applyFont="1" applyFill="1" applyAlignment="1" applyProtection="1">
      <alignment horizontal="right" vertical="top"/>
      <protection locked="0"/>
    </xf>
    <xf numFmtId="168" fontId="103" fillId="0" borderId="0" xfId="0" applyNumberFormat="1" applyFont="1" applyAlignment="1" applyProtection="1">
      <alignment horizontal="right"/>
      <protection locked="0"/>
    </xf>
    <xf numFmtId="168" fontId="109" fillId="26" borderId="0" xfId="0" applyNumberFormat="1" applyFont="1" applyFill="1" applyAlignment="1" applyProtection="1">
      <alignment horizontal="right"/>
      <protection locked="0"/>
    </xf>
    <xf numFmtId="168" fontId="109" fillId="31" borderId="0" xfId="0" applyNumberFormat="1" applyFont="1" applyFill="1" applyAlignment="1" applyProtection="1">
      <alignment horizontal="right" vertical="top"/>
      <protection locked="0"/>
    </xf>
    <xf numFmtId="168" fontId="109" fillId="32" borderId="0" xfId="0" applyNumberFormat="1" applyFont="1" applyFill="1" applyAlignment="1" applyProtection="1">
      <alignment horizontal="right" vertical="top"/>
      <protection locked="0"/>
    </xf>
    <xf numFmtId="168" fontId="109" fillId="0" borderId="0" xfId="0" applyNumberFormat="1" applyFont="1" applyAlignment="1" applyProtection="1">
      <alignment horizontal="right"/>
      <protection locked="0"/>
    </xf>
    <xf numFmtId="168" fontId="112" fillId="0" borderId="0" xfId="0" applyNumberFormat="1" applyFont="1" applyAlignment="1" applyProtection="1">
      <alignment horizontal="right"/>
      <protection locked="0"/>
    </xf>
    <xf numFmtId="168" fontId="112" fillId="26" borderId="0" xfId="0" applyNumberFormat="1" applyFont="1" applyFill="1" applyAlignment="1" applyProtection="1">
      <alignment horizontal="right"/>
      <protection locked="0"/>
    </xf>
    <xf numFmtId="168" fontId="106" fillId="26" borderId="0" xfId="0" applyNumberFormat="1" applyFont="1" applyFill="1" applyAlignment="1" applyProtection="1">
      <alignment horizontal="center"/>
      <protection locked="0"/>
    </xf>
    <xf numFmtId="168" fontId="106" fillId="0" borderId="0" xfId="0" applyNumberFormat="1" applyFont="1" applyAlignment="1" applyProtection="1">
      <alignment horizontal="center"/>
      <protection locked="0"/>
    </xf>
    <xf numFmtId="168" fontId="103" fillId="0" borderId="0" xfId="0" applyNumberFormat="1" applyFont="1" applyAlignment="1" applyProtection="1">
      <alignment horizontal="center"/>
      <protection locked="0"/>
    </xf>
    <xf numFmtId="168" fontId="106" fillId="0" borderId="0" xfId="0" applyNumberFormat="1" applyFont="1" applyAlignment="1" applyProtection="1">
      <alignment horizontal="right"/>
      <protection locked="0"/>
    </xf>
    <xf numFmtId="168" fontId="106" fillId="26" borderId="0" xfId="0" applyNumberFormat="1" applyFont="1" applyFill="1" applyAlignment="1" applyProtection="1">
      <alignment horizontal="right"/>
      <protection locked="0"/>
    </xf>
    <xf numFmtId="168" fontId="103" fillId="0" borderId="0" xfId="0" applyNumberFormat="1" applyFont="1" applyAlignment="1" applyProtection="1">
      <alignment horizontal="right" vertical="top"/>
      <protection locked="0"/>
    </xf>
    <xf numFmtId="168" fontId="103" fillId="24" borderId="0" xfId="0" applyNumberFormat="1" applyFont="1" applyFill="1" applyAlignment="1" applyProtection="1">
      <alignment horizontal="right" vertical="top"/>
      <protection locked="0"/>
    </xf>
    <xf numFmtId="168" fontId="103" fillId="26" borderId="0" xfId="0" applyNumberFormat="1" applyFont="1" applyFill="1" applyAlignment="1" applyProtection="1">
      <alignment horizontal="right" vertical="top"/>
      <protection locked="0"/>
    </xf>
    <xf numFmtId="168" fontId="103" fillId="37" borderId="0" xfId="0" applyNumberFormat="1" applyFont="1" applyFill="1" applyAlignment="1" applyProtection="1">
      <alignment horizontal="right" vertical="top"/>
      <protection locked="0"/>
    </xf>
    <xf numFmtId="168" fontId="103" fillId="25" borderId="0" xfId="0" applyNumberFormat="1" applyFont="1" applyFill="1" applyAlignment="1" applyProtection="1">
      <alignment horizontal="right" vertical="top"/>
      <protection locked="0"/>
    </xf>
    <xf numFmtId="168" fontId="103" fillId="37" borderId="0" xfId="0" applyNumberFormat="1" applyFont="1" applyFill="1" applyAlignment="1" applyProtection="1">
      <alignment horizontal="right"/>
      <protection locked="0"/>
    </xf>
    <xf numFmtId="168" fontId="104" fillId="0" borderId="0" xfId="0" applyNumberFormat="1" applyFont="1" applyProtection="1">
      <protection locked="0"/>
    </xf>
    <xf numFmtId="168" fontId="132" fillId="26" borderId="0" xfId="0" applyNumberFormat="1" applyFont="1" applyFill="1" applyAlignment="1" applyProtection="1">
      <alignment horizontal="right"/>
      <protection locked="0"/>
    </xf>
    <xf numFmtId="168" fontId="103" fillId="0" borderId="0" xfId="0" quotePrefix="1" applyNumberFormat="1" applyFont="1" applyAlignment="1" applyProtection="1">
      <alignment horizontal="right" vertical="top"/>
      <protection locked="0"/>
    </xf>
    <xf numFmtId="168" fontId="103" fillId="26" borderId="0" xfId="0" applyNumberFormat="1" applyFont="1" applyFill="1" applyAlignment="1" applyProtection="1">
      <alignment horizontal="right" wrapText="1"/>
      <protection locked="0"/>
    </xf>
    <xf numFmtId="3" fontId="103" fillId="31" borderId="0" xfId="0" applyNumberFormat="1" applyFont="1" applyFill="1" applyAlignment="1" applyProtection="1">
      <alignment horizontal="center" vertical="top"/>
      <protection locked="0"/>
    </xf>
    <xf numFmtId="168" fontId="102" fillId="0" borderId="0" xfId="0" applyNumberFormat="1" applyFont="1" applyAlignment="1" applyProtection="1">
      <alignment horizontal="right" vertical="top"/>
      <protection locked="0"/>
    </xf>
    <xf numFmtId="168" fontId="64" fillId="31" borderId="0" xfId="0" applyNumberFormat="1" applyFont="1" applyFill="1" applyAlignment="1" applyProtection="1">
      <alignment horizontal="right" vertical="top"/>
      <protection locked="0"/>
    </xf>
    <xf numFmtId="168" fontId="64" fillId="32" borderId="0" xfId="0" applyNumberFormat="1" applyFont="1" applyFill="1" applyAlignment="1" applyProtection="1">
      <alignment horizontal="right" vertical="top"/>
      <protection locked="0"/>
    </xf>
    <xf numFmtId="168" fontId="64" fillId="26" borderId="0" xfId="0" applyNumberFormat="1" applyFont="1" applyFill="1" applyAlignment="1" applyProtection="1">
      <alignment horizontal="center"/>
      <protection locked="0"/>
    </xf>
    <xf numFmtId="168" fontId="12" fillId="26" borderId="0" xfId="0" applyNumberFormat="1" applyFont="1" applyFill="1" applyAlignment="1" applyProtection="1">
      <alignment horizontal="center"/>
      <protection locked="0"/>
    </xf>
    <xf numFmtId="168" fontId="12" fillId="31" borderId="0" xfId="0" applyNumberFormat="1" applyFont="1" applyFill="1" applyAlignment="1" applyProtection="1">
      <alignment horizontal="center"/>
      <protection locked="0"/>
    </xf>
    <xf numFmtId="168" fontId="12" fillId="32" borderId="0" xfId="0" applyNumberFormat="1" applyFont="1" applyFill="1" applyAlignment="1" applyProtection="1">
      <alignment horizontal="center"/>
      <protection locked="0"/>
    </xf>
    <xf numFmtId="168" fontId="12" fillId="0" borderId="0" xfId="0" applyNumberFormat="1" applyFont="1" applyAlignment="1" applyProtection="1">
      <alignment horizontal="center"/>
      <protection locked="0"/>
    </xf>
    <xf numFmtId="168" fontId="12" fillId="25" borderId="0" xfId="0" applyNumberFormat="1" applyFont="1" applyFill="1" applyAlignment="1" applyProtection="1">
      <alignment horizontal="center"/>
      <protection locked="0"/>
    </xf>
    <xf numFmtId="168" fontId="64" fillId="26" borderId="0" xfId="0" applyNumberFormat="1" applyFont="1" applyFill="1" applyAlignment="1" applyProtection="1">
      <alignment horizontal="center" vertical="center"/>
      <protection locked="0"/>
    </xf>
    <xf numFmtId="0" fontId="17" fillId="0" borderId="16" xfId="0" applyFont="1" applyBorder="1"/>
    <xf numFmtId="0" fontId="9" fillId="0" borderId="17" xfId="0" applyFont="1" applyBorder="1" applyAlignment="1">
      <alignment horizontal="center"/>
    </xf>
    <xf numFmtId="167" fontId="9" fillId="0" borderId="18" xfId="0" applyNumberFormat="1" applyFont="1" applyBorder="1" applyAlignment="1">
      <alignment horizontal="center"/>
    </xf>
    <xf numFmtId="0" fontId="17" fillId="0" borderId="19" xfId="0" applyFont="1" applyBorder="1"/>
    <xf numFmtId="49" fontId="57" fillId="0" borderId="6" xfId="133" applyNumberFormat="1" applyBorder="1" applyAlignment="1">
      <alignment horizontal="center" vertical="top" wrapText="1"/>
    </xf>
    <xf numFmtId="0" fontId="17" fillId="0" borderId="25" xfId="0" applyFont="1" applyBorder="1"/>
    <xf numFmtId="0" fontId="17" fillId="0" borderId="26" xfId="0" applyFont="1" applyBorder="1"/>
    <xf numFmtId="167" fontId="17" fillId="36" borderId="27" xfId="0" applyNumberFormat="1" applyFont="1" applyFill="1" applyBorder="1"/>
    <xf numFmtId="0" fontId="11" fillId="0" borderId="28" xfId="0" applyFont="1" applyBorder="1"/>
    <xf numFmtId="167" fontId="11" fillId="36" borderId="29" xfId="0" applyNumberFormat="1" applyFont="1" applyFill="1" applyBorder="1"/>
    <xf numFmtId="0" fontId="11" fillId="0" borderId="30" xfId="0" applyFont="1" applyBorder="1"/>
    <xf numFmtId="167" fontId="11" fillId="0" borderId="31" xfId="0" applyNumberFormat="1" applyFont="1" applyBorder="1"/>
    <xf numFmtId="10" fontId="98" fillId="36" borderId="31" xfId="133" applyNumberFormat="1" applyFont="1" applyFill="1" applyBorder="1" applyAlignment="1">
      <alignment vertical="center"/>
    </xf>
    <xf numFmtId="0" fontId="11" fillId="0" borderId="32" xfId="0" applyFont="1" applyBorder="1"/>
    <xf numFmtId="0" fontId="16" fillId="0" borderId="33" xfId="0" applyFont="1" applyBorder="1"/>
    <xf numFmtId="167" fontId="11" fillId="36" borderId="34" xfId="0" applyNumberFormat="1" applyFont="1" applyFill="1" applyBorder="1"/>
    <xf numFmtId="0" fontId="18" fillId="23" borderId="35" xfId="0" applyFont="1" applyFill="1" applyBorder="1" applyAlignment="1">
      <alignment vertical="center"/>
    </xf>
    <xf numFmtId="0" fontId="19" fillId="23" borderId="36" xfId="0" applyFont="1" applyFill="1" applyBorder="1" applyAlignment="1">
      <alignment vertical="center"/>
    </xf>
    <xf numFmtId="0" fontId="19" fillId="23" borderId="37" xfId="0" applyFont="1" applyFill="1" applyBorder="1" applyAlignment="1">
      <alignment vertical="center"/>
    </xf>
    <xf numFmtId="0" fontId="11" fillId="24" borderId="25" xfId="0" applyFont="1" applyFill="1" applyBorder="1"/>
    <xf numFmtId="0" fontId="9" fillId="24" borderId="26" xfId="0" applyFont="1" applyFill="1" applyBorder="1"/>
    <xf numFmtId="9" fontId="11" fillId="24" borderId="28" xfId="0" applyNumberFormat="1" applyFont="1" applyFill="1" applyBorder="1"/>
    <xf numFmtId="0" fontId="134" fillId="24" borderId="5" xfId="0" applyFont="1" applyFill="1" applyBorder="1"/>
    <xf numFmtId="0" fontId="9" fillId="24" borderId="5" xfId="0" applyFont="1" applyFill="1" applyBorder="1"/>
    <xf numFmtId="9" fontId="11" fillId="24" borderId="30" xfId="0" applyNumberFormat="1" applyFont="1" applyFill="1" applyBorder="1"/>
    <xf numFmtId="0" fontId="55" fillId="24" borderId="0" xfId="0" applyFont="1" applyFill="1"/>
    <xf numFmtId="0" fontId="9" fillId="24" borderId="0" xfId="0" applyFont="1" applyFill="1"/>
    <xf numFmtId="167" fontId="9" fillId="24" borderId="31" xfId="0" applyNumberFormat="1" applyFont="1" applyFill="1" applyBorder="1" applyAlignment="1">
      <alignment horizontal="right"/>
    </xf>
    <xf numFmtId="0" fontId="9" fillId="0" borderId="31" xfId="0" applyFont="1" applyBorder="1"/>
    <xf numFmtId="0" fontId="17" fillId="24" borderId="38" xfId="0" applyFont="1" applyFill="1" applyBorder="1"/>
    <xf numFmtId="0" fontId="17" fillId="24" borderId="17" xfId="0" applyFont="1" applyFill="1" applyBorder="1"/>
    <xf numFmtId="0" fontId="9" fillId="24" borderId="17" xfId="0" applyFont="1" applyFill="1" applyBorder="1"/>
    <xf numFmtId="167" fontId="9" fillId="24" borderId="39" xfId="0" applyNumberFormat="1" applyFont="1" applyFill="1" applyBorder="1"/>
    <xf numFmtId="0" fontId="17" fillId="24" borderId="30" xfId="0" applyFont="1" applyFill="1" applyBorder="1"/>
    <xf numFmtId="0" fontId="17" fillId="24" borderId="0" xfId="0" applyFont="1" applyFill="1"/>
    <xf numFmtId="167" fontId="9" fillId="24" borderId="31" xfId="0" applyNumberFormat="1" applyFont="1" applyFill="1" applyBorder="1"/>
    <xf numFmtId="0" fontId="17" fillId="24" borderId="32" xfId="0" applyFont="1" applyFill="1" applyBorder="1"/>
    <xf numFmtId="0" fontId="17" fillId="24" borderId="33" xfId="0" applyFont="1" applyFill="1" applyBorder="1"/>
    <xf numFmtId="0" fontId="9" fillId="24" borderId="33" xfId="0" applyFont="1" applyFill="1" applyBorder="1"/>
    <xf numFmtId="167" fontId="9" fillId="24" borderId="34" xfId="0" applyNumberFormat="1" applyFont="1" applyFill="1" applyBorder="1"/>
    <xf numFmtId="167" fontId="17" fillId="24" borderId="34" xfId="0" applyNumberFormat="1" applyFont="1" applyFill="1" applyBorder="1"/>
    <xf numFmtId="0" fontId="11" fillId="25" borderId="25" xfId="0" applyFont="1" applyFill="1" applyBorder="1"/>
    <xf numFmtId="0" fontId="9" fillId="25" borderId="26" xfId="0" applyFont="1" applyFill="1" applyBorder="1"/>
    <xf numFmtId="167" fontId="0" fillId="0" borderId="0" xfId="0" applyNumberFormat="1"/>
    <xf numFmtId="9" fontId="11" fillId="25" borderId="28" xfId="0" applyNumberFormat="1" applyFont="1" applyFill="1" applyBorder="1"/>
    <xf numFmtId="0" fontId="133" fillId="25" borderId="5" xfId="0" applyFont="1" applyFill="1" applyBorder="1"/>
    <xf numFmtId="0" fontId="9" fillId="25" borderId="5" xfId="0" applyFont="1" applyFill="1" applyBorder="1"/>
    <xf numFmtId="9" fontId="11" fillId="25" borderId="30" xfId="0" applyNumberFormat="1" applyFont="1" applyFill="1" applyBorder="1"/>
    <xf numFmtId="0" fontId="54" fillId="25" borderId="0" xfId="0" applyFont="1" applyFill="1"/>
    <xf numFmtId="0" fontId="9" fillId="25" borderId="0" xfId="0" applyFont="1" applyFill="1"/>
    <xf numFmtId="167" fontId="9" fillId="25" borderId="31" xfId="0" applyNumberFormat="1" applyFont="1" applyFill="1" applyBorder="1" applyAlignment="1">
      <alignment horizontal="right"/>
    </xf>
    <xf numFmtId="0" fontId="17" fillId="28" borderId="38" xfId="0" applyFont="1" applyFill="1" applyBorder="1"/>
    <xf numFmtId="0" fontId="17" fillId="28" borderId="17" xfId="0" applyFont="1" applyFill="1" applyBorder="1"/>
    <xf numFmtId="0" fontId="9" fillId="28" borderId="17" xfId="0" applyFont="1" applyFill="1" applyBorder="1"/>
    <xf numFmtId="167" fontId="9" fillId="28" borderId="39" xfId="0" applyNumberFormat="1" applyFont="1" applyFill="1" applyBorder="1"/>
    <xf numFmtId="0" fontId="17" fillId="28" borderId="30" xfId="0" applyFont="1" applyFill="1" applyBorder="1"/>
    <xf numFmtId="0" fontId="17" fillId="28" borderId="0" xfId="0" applyFont="1" applyFill="1"/>
    <xf numFmtId="0" fontId="9" fillId="28" borderId="0" xfId="0" applyFont="1" applyFill="1"/>
    <xf numFmtId="167" fontId="9" fillId="28" borderId="31" xfId="0" applyNumberFormat="1" applyFont="1" applyFill="1" applyBorder="1"/>
    <xf numFmtId="0" fontId="17" fillId="28" borderId="32" xfId="0" applyFont="1" applyFill="1" applyBorder="1"/>
    <xf numFmtId="0" fontId="17" fillId="28" borderId="33" xfId="0" applyFont="1" applyFill="1" applyBorder="1"/>
    <xf numFmtId="0" fontId="9" fillId="28" borderId="33" xfId="0" applyFont="1" applyFill="1" applyBorder="1"/>
    <xf numFmtId="167" fontId="9" fillId="28" borderId="34" xfId="0" applyNumberFormat="1" applyFont="1" applyFill="1" applyBorder="1"/>
    <xf numFmtId="167" fontId="17" fillId="28" borderId="34" xfId="0" applyNumberFormat="1" applyFont="1" applyFill="1" applyBorder="1"/>
    <xf numFmtId="164" fontId="114" fillId="0" borderId="0" xfId="139" applyFont="1" applyAlignment="1">
      <alignment horizontal="right"/>
    </xf>
    <xf numFmtId="4" fontId="114" fillId="31" borderId="0" xfId="0" applyNumberFormat="1" applyFont="1" applyFill="1" applyAlignment="1">
      <alignment horizontal="right" vertical="top"/>
    </xf>
    <xf numFmtId="4" fontId="114" fillId="32" borderId="0" xfId="0" applyNumberFormat="1" applyFont="1" applyFill="1" applyAlignment="1">
      <alignment horizontal="right" vertical="top"/>
    </xf>
    <xf numFmtId="3" fontId="114" fillId="0" borderId="0" xfId="0" applyNumberFormat="1" applyFont="1" applyAlignment="1">
      <alignment horizontal="center"/>
    </xf>
    <xf numFmtId="3" fontId="114" fillId="31" borderId="0" xfId="0" applyNumberFormat="1" applyFont="1" applyFill="1" applyAlignment="1">
      <alignment horizontal="center" vertical="top"/>
    </xf>
    <xf numFmtId="3" fontId="114" fillId="32" borderId="0" xfId="0" applyNumberFormat="1" applyFont="1" applyFill="1" applyAlignment="1">
      <alignment horizontal="center" vertical="top"/>
    </xf>
    <xf numFmtId="3" fontId="114" fillId="0" borderId="0" xfId="139" applyNumberFormat="1" applyFont="1" applyFill="1" applyAlignment="1">
      <alignment horizontal="center"/>
    </xf>
    <xf numFmtId="164" fontId="114" fillId="0" borderId="0" xfId="139" applyFont="1" applyFill="1" applyAlignment="1">
      <alignment horizontal="right"/>
    </xf>
    <xf numFmtId="3" fontId="103" fillId="0" borderId="0" xfId="0" applyNumberFormat="1" applyFont="1" applyAlignment="1">
      <alignment horizontal="center"/>
    </xf>
    <xf numFmtId="0" fontId="51" fillId="24" borderId="0" xfId="0" applyFont="1" applyFill="1" applyAlignment="1">
      <alignment horizontal="right"/>
    </xf>
    <xf numFmtId="0" fontId="51" fillId="25" borderId="0" xfId="0" applyFont="1" applyFill="1" applyAlignment="1">
      <alignment horizontal="right"/>
    </xf>
    <xf numFmtId="0" fontId="51" fillId="0" borderId="0" xfId="0" applyFont="1" applyAlignment="1">
      <alignment horizontal="right"/>
    </xf>
    <xf numFmtId="0" fontId="114" fillId="0" borderId="0" xfId="0" applyFont="1" applyAlignment="1">
      <alignment horizontal="justify" vertical="top" wrapText="1"/>
    </xf>
    <xf numFmtId="0" fontId="114" fillId="0" borderId="0" xfId="0" applyFont="1" applyAlignment="1">
      <alignment horizontal="left" vertical="top" wrapText="1"/>
    </xf>
    <xf numFmtId="0" fontId="141" fillId="0" borderId="0" xfId="0" applyFont="1" applyAlignment="1">
      <alignment horizontal="justify" vertical="top" wrapText="1"/>
    </xf>
    <xf numFmtId="0" fontId="51" fillId="31" borderId="0" xfId="0" applyFont="1" applyFill="1" applyAlignment="1">
      <alignment horizontal="center"/>
    </xf>
    <xf numFmtId="4" fontId="51" fillId="31" borderId="0" xfId="0" applyNumberFormat="1" applyFont="1" applyFill="1" applyAlignment="1">
      <alignment horizontal="center"/>
    </xf>
    <xf numFmtId="168" fontId="51" fillId="31" borderId="0" xfId="0" applyNumberFormat="1" applyFont="1" applyFill="1" applyAlignment="1">
      <alignment horizontal="center"/>
    </xf>
    <xf numFmtId="174" fontId="51" fillId="31" borderId="0" xfId="0" applyNumberFormat="1" applyFont="1" applyFill="1" applyAlignment="1">
      <alignment horizontal="center"/>
    </xf>
    <xf numFmtId="174" fontId="51" fillId="0" borderId="0" xfId="0" applyNumberFormat="1" applyFont="1" applyAlignment="1">
      <alignment horizontal="center"/>
    </xf>
    <xf numFmtId="0" fontId="135" fillId="0" borderId="9" xfId="0" applyFont="1" applyBorder="1" applyAlignment="1">
      <alignment horizontal="center" vertical="center"/>
    </xf>
    <xf numFmtId="0" fontId="135" fillId="0" borderId="10" xfId="0" applyFont="1" applyBorder="1" applyAlignment="1">
      <alignment horizontal="center" vertical="center"/>
    </xf>
    <xf numFmtId="0" fontId="135" fillId="0" borderId="11" xfId="0" applyFont="1" applyBorder="1" applyAlignment="1">
      <alignment horizontal="center" vertical="center"/>
    </xf>
    <xf numFmtId="0" fontId="135" fillId="0" borderId="12" xfId="0" applyFont="1" applyBorder="1" applyAlignment="1">
      <alignment horizontal="center" vertical="center"/>
    </xf>
    <xf numFmtId="0" fontId="135" fillId="0" borderId="13" xfId="0" applyFont="1" applyBorder="1" applyAlignment="1">
      <alignment horizontal="center" vertical="center"/>
    </xf>
    <xf numFmtId="0" fontId="135" fillId="0" borderId="23" xfId="0" applyFont="1" applyBorder="1" applyAlignment="1">
      <alignment horizontal="center" vertical="center"/>
    </xf>
    <xf numFmtId="0" fontId="11" fillId="0" borderId="6" xfId="0" applyFont="1" applyBorder="1" applyAlignment="1">
      <alignment horizontal="left" vertical="center" wrapText="1"/>
    </xf>
    <xf numFmtId="0" fontId="11" fillId="0" borderId="7" xfId="0" applyFont="1" applyBorder="1" applyAlignment="1">
      <alignment horizontal="left" vertical="center" wrapText="1"/>
    </xf>
    <xf numFmtId="0" fontId="11" fillId="0" borderId="6" xfId="0" applyFont="1" applyBorder="1" applyAlignment="1">
      <alignment horizontal="left"/>
    </xf>
    <xf numFmtId="0" fontId="11" fillId="0" borderId="7" xfId="0" applyFont="1" applyBorder="1" applyAlignment="1">
      <alignment horizontal="left"/>
    </xf>
    <xf numFmtId="49" fontId="57" fillId="27" borderId="6" xfId="133" applyNumberFormat="1" applyFill="1" applyBorder="1" applyAlignment="1" applyProtection="1">
      <alignment horizontal="center" vertical="top" wrapText="1"/>
      <protection locked="0"/>
    </xf>
    <xf numFmtId="49" fontId="57" fillId="27" borderId="6" xfId="133" applyNumberFormat="1" applyFill="1" applyBorder="1" applyAlignment="1">
      <alignment horizontal="left" vertical="top" wrapText="1"/>
    </xf>
    <xf numFmtId="167" fontId="9" fillId="24" borderId="27" xfId="0" applyNumberFormat="1" applyFont="1" applyFill="1" applyBorder="1" applyAlignment="1">
      <alignment horizontal="right"/>
    </xf>
    <xf numFmtId="167" fontId="9" fillId="24" borderId="29" xfId="0" applyNumberFormat="1" applyFont="1" applyFill="1" applyBorder="1" applyAlignment="1">
      <alignment horizontal="right"/>
    </xf>
    <xf numFmtId="167" fontId="9" fillId="25" borderId="27" xfId="0" applyNumberFormat="1" applyFont="1" applyFill="1" applyBorder="1" applyAlignment="1">
      <alignment horizontal="right"/>
    </xf>
    <xf numFmtId="167" fontId="9" fillId="25" borderId="29" xfId="0" applyNumberFormat="1" applyFont="1" applyFill="1" applyBorder="1" applyAlignment="1">
      <alignment horizontal="right"/>
    </xf>
    <xf numFmtId="4" fontId="57" fillId="27" borderId="6" xfId="133" applyNumberFormat="1" applyFill="1" applyBorder="1" applyAlignment="1">
      <alignment horizontal="center" vertical="top" wrapText="1"/>
    </xf>
    <xf numFmtId="0" fontId="13" fillId="23" borderId="16" xfId="0" applyFont="1" applyFill="1" applyBorder="1" applyAlignment="1">
      <alignment horizontal="left" vertical="top"/>
    </xf>
    <xf numFmtId="0" fontId="13" fillId="23" borderId="17" xfId="0" applyFont="1" applyFill="1" applyBorder="1" applyAlignment="1">
      <alignment horizontal="left" vertical="top"/>
    </xf>
    <xf numFmtId="0" fontId="13" fillId="23" borderId="18" xfId="0" applyFont="1" applyFill="1" applyBorder="1" applyAlignment="1">
      <alignment horizontal="left" vertical="top"/>
    </xf>
    <xf numFmtId="0" fontId="11" fillId="23" borderId="21" xfId="0" applyFont="1" applyFill="1" applyBorder="1" applyAlignment="1">
      <alignment horizontal="left" vertical="top"/>
    </xf>
    <xf numFmtId="0" fontId="11" fillId="23" borderId="5" xfId="0" applyFont="1" applyFill="1" applyBorder="1" applyAlignment="1">
      <alignment horizontal="left" vertical="top"/>
    </xf>
    <xf numFmtId="0" fontId="11" fillId="23" borderId="22" xfId="0" applyFont="1" applyFill="1" applyBorder="1" applyAlignment="1">
      <alignment horizontal="left" vertical="top"/>
    </xf>
    <xf numFmtId="167" fontId="8" fillId="23" borderId="35" xfId="0" applyNumberFormat="1" applyFont="1" applyFill="1" applyBorder="1" applyAlignment="1">
      <alignment vertical="center"/>
    </xf>
    <xf numFmtId="167" fontId="8" fillId="23" borderId="37" xfId="0" applyNumberFormat="1" applyFont="1" applyFill="1" applyBorder="1" applyAlignment="1">
      <alignment vertical="center"/>
    </xf>
    <xf numFmtId="0" fontId="17" fillId="0" borderId="17" xfId="0" applyFont="1" applyBorder="1" applyAlignment="1">
      <alignment horizontal="left" wrapText="1"/>
    </xf>
    <xf numFmtId="167" fontId="17" fillId="23" borderId="17" xfId="0" applyNumberFormat="1" applyFont="1" applyFill="1" applyBorder="1" applyAlignment="1">
      <alignment vertical="center"/>
    </xf>
    <xf numFmtId="0" fontId="118" fillId="0" borderId="0" xfId="76" applyFont="1" applyAlignment="1">
      <alignment horizontal="left" vertical="top" wrapText="1"/>
    </xf>
    <xf numFmtId="0" fontId="64" fillId="0" borderId="0" xfId="76" applyFont="1" applyAlignment="1">
      <alignment horizontal="left" vertical="top" wrapText="1"/>
    </xf>
    <xf numFmtId="0" fontId="64" fillId="0" borderId="0" xfId="0" quotePrefix="1" applyFont="1" applyAlignment="1">
      <alignment horizontal="left" vertical="top" wrapText="1"/>
    </xf>
    <xf numFmtId="0" fontId="64" fillId="0" borderId="0" xfId="0" applyFont="1" applyAlignment="1">
      <alignment horizontal="left" vertical="top" wrapText="1"/>
    </xf>
    <xf numFmtId="0" fontId="116" fillId="0" borderId="0" xfId="0" applyFont="1" applyAlignment="1">
      <alignment horizontal="left" vertical="top" wrapText="1"/>
    </xf>
    <xf numFmtId="0" fontId="78" fillId="0" borderId="0" xfId="0" applyFont="1" applyAlignment="1">
      <alignment horizontal="left" vertical="top" wrapText="1"/>
    </xf>
    <xf numFmtId="0" fontId="12" fillId="0" borderId="0" xfId="0" applyFont="1" applyAlignment="1">
      <alignment horizontal="left" vertical="top" wrapText="1"/>
    </xf>
    <xf numFmtId="0" fontId="65" fillId="27" borderId="0" xfId="0" applyFont="1" applyFill="1" applyAlignment="1">
      <alignment horizontal="left" vertical="top"/>
    </xf>
    <xf numFmtId="0" fontId="65" fillId="0" borderId="0" xfId="0" applyFont="1" applyAlignment="1">
      <alignment horizontal="left" vertical="top" wrapText="1"/>
    </xf>
    <xf numFmtId="0" fontId="12" fillId="0" borderId="0" xfId="134" applyFont="1" applyAlignment="1">
      <alignment horizontal="left" vertical="top" wrapText="1"/>
    </xf>
    <xf numFmtId="0" fontId="90" fillId="0" borderId="5" xfId="0" applyFont="1" applyBorder="1" applyAlignment="1">
      <alignment horizontal="left" vertical="top" wrapText="1"/>
    </xf>
    <xf numFmtId="0" fontId="90" fillId="0" borderId="0" xfId="0" applyFont="1" applyAlignment="1">
      <alignment horizontal="left" vertical="top" wrapText="1"/>
    </xf>
    <xf numFmtId="0" fontId="64" fillId="0" borderId="0" xfId="0" applyFont="1" applyAlignment="1">
      <alignment horizontal="left" vertical="top"/>
    </xf>
    <xf numFmtId="0" fontId="64" fillId="0" borderId="0" xfId="0" applyFont="1" applyAlignment="1">
      <alignment horizontal="left" vertical="justify" wrapText="1"/>
    </xf>
    <xf numFmtId="0" fontId="65" fillId="0" borderId="0" xfId="0" applyFont="1" applyAlignment="1">
      <alignment horizontal="left" vertical="top"/>
    </xf>
    <xf numFmtId="0" fontId="11" fillId="29" borderId="40" xfId="0" applyFont="1" applyFill="1" applyBorder="1" applyAlignment="1">
      <alignment horizontal="left" vertical="top"/>
    </xf>
    <xf numFmtId="0" fontId="14" fillId="0" borderId="0" xfId="0" applyFont="1" applyAlignment="1">
      <alignment horizontal="left" vertical="top" wrapText="1"/>
    </xf>
    <xf numFmtId="0" fontId="82" fillId="0" borderId="0" xfId="0" applyFont="1" applyAlignment="1">
      <alignment horizontal="left" vertical="top" wrapText="1"/>
    </xf>
    <xf numFmtId="0" fontId="82" fillId="0" borderId="0" xfId="0" applyFont="1" applyAlignment="1">
      <alignment horizontal="left" wrapText="1"/>
    </xf>
    <xf numFmtId="0" fontId="24" fillId="0" borderId="0" xfId="0" applyFont="1" applyAlignment="1">
      <alignment horizontal="left" vertical="top" wrapText="1"/>
    </xf>
    <xf numFmtId="0" fontId="64" fillId="0" borderId="0" xfId="0" applyFont="1" applyAlignment="1">
      <alignment horizontal="center" vertical="top" wrapText="1"/>
    </xf>
    <xf numFmtId="0" fontId="64" fillId="0" borderId="0" xfId="0" applyFont="1" applyAlignment="1">
      <alignment horizontal="justify" vertical="top" wrapText="1"/>
    </xf>
    <xf numFmtId="0" fontId="64" fillId="0" borderId="0" xfId="0" applyFont="1" applyAlignment="1">
      <alignment horizontal="justify" vertical="top"/>
    </xf>
    <xf numFmtId="0" fontId="11" fillId="0" borderId="0" xfId="0" applyFont="1" applyAlignment="1">
      <alignment horizontal="left" vertical="top" wrapText="1"/>
    </xf>
    <xf numFmtId="0" fontId="11" fillId="0" borderId="0" xfId="0" applyFont="1" applyAlignment="1">
      <alignment horizontal="left" vertical="top"/>
    </xf>
    <xf numFmtId="0" fontId="99" fillId="0" borderId="0" xfId="0" applyFont="1" applyAlignment="1">
      <alignment horizontal="left" vertical="top" wrapText="1"/>
    </xf>
    <xf numFmtId="0" fontId="12" fillId="0" borderId="0" xfId="0" applyFont="1" applyAlignment="1">
      <alignment horizontal="left" vertical="top"/>
    </xf>
    <xf numFmtId="0" fontId="117" fillId="0" borderId="0" xfId="0" applyFont="1" applyAlignment="1">
      <alignment horizontal="left" vertical="top" wrapText="1"/>
    </xf>
    <xf numFmtId="0" fontId="12" fillId="0" borderId="0" xfId="0" applyFont="1" applyAlignment="1">
      <alignment horizontal="left"/>
    </xf>
    <xf numFmtId="0" fontId="12" fillId="0" borderId="21" xfId="0" applyFont="1" applyBorder="1" applyAlignment="1">
      <alignment horizontal="left" vertical="top" wrapText="1"/>
    </xf>
    <xf numFmtId="0" fontId="12" fillId="0" borderId="5" xfId="0" applyFont="1" applyBorder="1" applyAlignment="1">
      <alignment horizontal="left"/>
    </xf>
    <xf numFmtId="0" fontId="14" fillId="0" borderId="16" xfId="0" applyFont="1" applyBorder="1" applyAlignment="1">
      <alignment horizontal="left" vertical="top" wrapText="1"/>
    </xf>
    <xf numFmtId="0" fontId="14" fillId="0" borderId="17" xfId="0" applyFont="1" applyBorder="1" applyAlignment="1">
      <alignment horizontal="left" vertical="top" wrapText="1"/>
    </xf>
    <xf numFmtId="0" fontId="14" fillId="0" borderId="18" xfId="0" applyFont="1" applyBorder="1" applyAlignment="1">
      <alignment horizontal="left" vertical="top" wrapText="1"/>
    </xf>
    <xf numFmtId="0" fontId="14" fillId="0" borderId="19" xfId="0" applyFont="1" applyBorder="1" applyAlignment="1">
      <alignment horizontal="left" vertical="top" wrapText="1"/>
    </xf>
    <xf numFmtId="0" fontId="14" fillId="0" borderId="20" xfId="0" applyFont="1" applyBorder="1" applyAlignment="1">
      <alignment horizontal="left" vertical="top" wrapText="1"/>
    </xf>
    <xf numFmtId="0" fontId="12" fillId="0" borderId="5" xfId="0" applyFont="1" applyBorder="1" applyAlignment="1">
      <alignment horizontal="left" vertical="top" wrapText="1"/>
    </xf>
    <xf numFmtId="0" fontId="12" fillId="0" borderId="19" xfId="0" applyFont="1" applyBorder="1" applyAlignment="1">
      <alignment horizontal="left" vertical="top" wrapText="1"/>
    </xf>
    <xf numFmtId="0" fontId="12" fillId="0" borderId="20" xfId="0" applyFont="1" applyBorder="1" applyAlignment="1">
      <alignment horizontal="left"/>
    </xf>
    <xf numFmtId="0" fontId="22" fillId="29" borderId="40" xfId="0" applyFont="1" applyFill="1" applyBorder="1" applyAlignment="1">
      <alignment horizontal="left" vertical="top" wrapText="1"/>
    </xf>
    <xf numFmtId="0" fontId="0" fillId="0" borderId="40" xfId="0" applyBorder="1"/>
    <xf numFmtId="0" fontId="14" fillId="0" borderId="21" xfId="0" applyFont="1" applyBorder="1" applyAlignment="1">
      <alignment horizontal="left" vertical="top" wrapText="1"/>
    </xf>
    <xf numFmtId="0" fontId="14" fillId="0" borderId="5" xfId="0" applyFont="1" applyBorder="1" applyAlignment="1">
      <alignment horizontal="left" vertical="top" wrapText="1"/>
    </xf>
    <xf numFmtId="0" fontId="14" fillId="0" borderId="22" xfId="0" applyFont="1" applyBorder="1" applyAlignment="1">
      <alignment horizontal="left" vertical="top" wrapText="1"/>
    </xf>
    <xf numFmtId="171" fontId="142" fillId="0" borderId="0" xfId="63" applyNumberFormat="1" applyFont="1" applyAlignment="1">
      <alignment horizontal="right" vertical="top"/>
    </xf>
    <xf numFmtId="0" fontId="142" fillId="0" borderId="0" xfId="0" applyFont="1" applyAlignment="1">
      <alignment vertical="top" wrapText="1"/>
    </xf>
    <xf numFmtId="0" fontId="142" fillId="0" borderId="0" xfId="0" applyFont="1" applyAlignment="1">
      <alignment horizontal="center"/>
    </xf>
    <xf numFmtId="3" fontId="142" fillId="0" borderId="0" xfId="0" applyNumberFormat="1" applyFont="1" applyAlignment="1">
      <alignment horizontal="center"/>
    </xf>
    <xf numFmtId="168" fontId="142" fillId="0" borderId="0" xfId="0" applyNumberFormat="1" applyFont="1" applyAlignment="1">
      <alignment horizontal="center"/>
    </xf>
    <xf numFmtId="174" fontId="142" fillId="0" borderId="0" xfId="0" applyNumberFormat="1" applyFont="1" applyAlignment="1">
      <alignment horizontal="center"/>
    </xf>
    <xf numFmtId="0" fontId="142" fillId="0" borderId="0" xfId="0" applyFont="1"/>
    <xf numFmtId="171" fontId="114" fillId="0" borderId="0" xfId="63" applyNumberFormat="1" applyFont="1" applyAlignment="1">
      <alignment horizontal="right" vertical="top"/>
    </xf>
    <xf numFmtId="0" fontId="114" fillId="0" borderId="0" xfId="0" applyFont="1" applyAlignment="1">
      <alignment vertical="top" wrapText="1"/>
    </xf>
    <xf numFmtId="0" fontId="114" fillId="0" borderId="0" xfId="0" applyFont="1" applyAlignment="1">
      <alignment horizontal="center"/>
    </xf>
    <xf numFmtId="168" fontId="114" fillId="0" borderId="0" xfId="0" applyNumberFormat="1" applyFont="1" applyAlignment="1">
      <alignment horizontal="center"/>
    </xf>
    <xf numFmtId="174" fontId="114" fillId="0" borderId="0" xfId="0" applyNumberFormat="1" applyFont="1" applyAlignment="1">
      <alignment horizontal="center"/>
    </xf>
    <xf numFmtId="0" fontId="114" fillId="0" borderId="0" xfId="0" applyFont="1"/>
    <xf numFmtId="171" fontId="114" fillId="0" borderId="0" xfId="63" quotePrefix="1" applyNumberFormat="1" applyFont="1" applyAlignment="1">
      <alignment horizontal="right" vertical="top"/>
    </xf>
    <xf numFmtId="0" fontId="103" fillId="0" borderId="0" xfId="0" applyFont="1"/>
  </cellXfs>
  <cellStyles count="165">
    <cellStyle name="20 % – Poudarek1 2" xfId="1" xr:uid="{00000000-0005-0000-0000-000000000000}"/>
    <cellStyle name="20 % – Poudarek2 2" xfId="2" xr:uid="{00000000-0005-0000-0000-000001000000}"/>
    <cellStyle name="20 % – Poudarek3 2" xfId="3" xr:uid="{00000000-0005-0000-0000-000002000000}"/>
    <cellStyle name="20 % – Poudarek4 2" xfId="4" xr:uid="{00000000-0005-0000-0000-000003000000}"/>
    <cellStyle name="20 % – Poudarek5 2" xfId="5" xr:uid="{00000000-0005-0000-0000-000004000000}"/>
    <cellStyle name="20 % – Poudarek6 2" xfId="6" xr:uid="{00000000-0005-0000-0000-000005000000}"/>
    <cellStyle name="20% - Accent1" xfId="7" xr:uid="{00000000-0005-0000-0000-000006000000}"/>
    <cellStyle name="20% - Accent2" xfId="8" xr:uid="{00000000-0005-0000-0000-000007000000}"/>
    <cellStyle name="20% - Accent3" xfId="9" xr:uid="{00000000-0005-0000-0000-000008000000}"/>
    <cellStyle name="20% - Accent4" xfId="10" xr:uid="{00000000-0005-0000-0000-000009000000}"/>
    <cellStyle name="20% - Accent5" xfId="11" xr:uid="{00000000-0005-0000-0000-00000A000000}"/>
    <cellStyle name="20% - Accent6" xfId="12" xr:uid="{00000000-0005-0000-0000-00000B000000}"/>
    <cellStyle name="40 % – Poudarek1 2" xfId="13" xr:uid="{00000000-0005-0000-0000-00000C000000}"/>
    <cellStyle name="40 % – Poudarek2 2" xfId="14" xr:uid="{00000000-0005-0000-0000-00000D000000}"/>
    <cellStyle name="40 % – Poudarek3 2" xfId="15" xr:uid="{00000000-0005-0000-0000-00000E000000}"/>
    <cellStyle name="40 % – Poudarek4 2" xfId="16" xr:uid="{00000000-0005-0000-0000-00000F000000}"/>
    <cellStyle name="40 % – Poudarek5 2" xfId="17" xr:uid="{00000000-0005-0000-0000-000010000000}"/>
    <cellStyle name="40 % – Poudarek6 2" xfId="18" xr:uid="{00000000-0005-0000-0000-000011000000}"/>
    <cellStyle name="40% - Accent1" xfId="19" xr:uid="{00000000-0005-0000-0000-000012000000}"/>
    <cellStyle name="40% - Accent2" xfId="20" xr:uid="{00000000-0005-0000-0000-000013000000}"/>
    <cellStyle name="40% - Accent3" xfId="21" xr:uid="{00000000-0005-0000-0000-000014000000}"/>
    <cellStyle name="40% - Accent4" xfId="22" xr:uid="{00000000-0005-0000-0000-000015000000}"/>
    <cellStyle name="40% - Accent5" xfId="23" xr:uid="{00000000-0005-0000-0000-000016000000}"/>
    <cellStyle name="40% - Accent6" xfId="24" xr:uid="{00000000-0005-0000-0000-000017000000}"/>
    <cellStyle name="60 % – Poudarek1 2" xfId="25" xr:uid="{00000000-0005-0000-0000-000018000000}"/>
    <cellStyle name="60 % – Poudarek2 2" xfId="26" xr:uid="{00000000-0005-0000-0000-000019000000}"/>
    <cellStyle name="60 % – Poudarek3 2" xfId="27" xr:uid="{00000000-0005-0000-0000-00001A000000}"/>
    <cellStyle name="60 % – Poudarek4 2" xfId="28" xr:uid="{00000000-0005-0000-0000-00001B000000}"/>
    <cellStyle name="60 % – Poudarek5 2" xfId="29" xr:uid="{00000000-0005-0000-0000-00001C000000}"/>
    <cellStyle name="60 % – Poudarek6 2" xfId="30" xr:uid="{00000000-0005-0000-0000-00001D000000}"/>
    <cellStyle name="60% - Accent1" xfId="31" xr:uid="{00000000-0005-0000-0000-00001E000000}"/>
    <cellStyle name="60% - Accent2" xfId="32" xr:uid="{00000000-0005-0000-0000-00001F000000}"/>
    <cellStyle name="60% - Accent3" xfId="33" xr:uid="{00000000-0005-0000-0000-000020000000}"/>
    <cellStyle name="60% - Accent4" xfId="34" xr:uid="{00000000-0005-0000-0000-000021000000}"/>
    <cellStyle name="60% - Accent5" xfId="35" xr:uid="{00000000-0005-0000-0000-000022000000}"/>
    <cellStyle name="60% - Accent6" xfId="36" xr:uid="{00000000-0005-0000-0000-000023000000}"/>
    <cellStyle name="CENA" xfId="37" xr:uid="{00000000-0005-0000-0000-000024000000}"/>
    <cellStyle name="Comma 2" xfId="38" xr:uid="{00000000-0005-0000-0000-000025000000}"/>
    <cellStyle name="Comma 2 2" xfId="39" xr:uid="{00000000-0005-0000-0000-000026000000}"/>
    <cellStyle name="Comma 3 2" xfId="40" xr:uid="{00000000-0005-0000-0000-000027000000}"/>
    <cellStyle name="Comma 3 3" xfId="41" xr:uid="{00000000-0005-0000-0000-000028000000}"/>
    <cellStyle name="Comma 3 4" xfId="42" xr:uid="{00000000-0005-0000-0000-000029000000}"/>
    <cellStyle name="Comma 4 2" xfId="43" xr:uid="{00000000-0005-0000-0000-00002A000000}"/>
    <cellStyle name="Comma 4 3" xfId="44" xr:uid="{00000000-0005-0000-0000-00002B000000}"/>
    <cellStyle name="Comma 4 4" xfId="45" xr:uid="{00000000-0005-0000-0000-00002C000000}"/>
    <cellStyle name="Comma 5 2" xfId="46" xr:uid="{00000000-0005-0000-0000-00002D000000}"/>
    <cellStyle name="Comma 6 2" xfId="47" xr:uid="{00000000-0005-0000-0000-00002E000000}"/>
    <cellStyle name="Dobro 2" xfId="48" xr:uid="{00000000-0005-0000-0000-00002F000000}"/>
    <cellStyle name="Excel Built-in Normal" xfId="49" xr:uid="{00000000-0005-0000-0000-000030000000}"/>
    <cellStyle name="Excel Built-in Normal 2" xfId="50" xr:uid="{00000000-0005-0000-0000-000031000000}"/>
    <cellStyle name="Good" xfId="51" xr:uid="{00000000-0005-0000-0000-000032000000}"/>
    <cellStyle name="Hiperpovezava 2" xfId="52" xr:uid="{00000000-0005-0000-0000-000033000000}"/>
    <cellStyle name="Izhod 2" xfId="53" xr:uid="{00000000-0005-0000-0000-000034000000}"/>
    <cellStyle name="KOMENTAR" xfId="54" xr:uid="{00000000-0005-0000-0000-000035000000}"/>
    <cellStyle name="Naslov 1 1" xfId="55" xr:uid="{00000000-0005-0000-0000-000036000000}"/>
    <cellStyle name="Naslov 5" xfId="56" xr:uid="{00000000-0005-0000-0000-000037000000}"/>
    <cellStyle name="Naslov 5 2" xfId="57" xr:uid="{00000000-0005-0000-0000-000038000000}"/>
    <cellStyle name="Navadno" xfId="0" builtinId="0"/>
    <cellStyle name="Navadno 10" xfId="58" xr:uid="{00000000-0005-0000-0000-00003A000000}"/>
    <cellStyle name="Navadno 14 2" xfId="59" xr:uid="{00000000-0005-0000-0000-00003B000000}"/>
    <cellStyle name="Navadno 2" xfId="60" xr:uid="{00000000-0005-0000-0000-00003C000000}"/>
    <cellStyle name="Navadno 2 2" xfId="61" xr:uid="{00000000-0005-0000-0000-00003D000000}"/>
    <cellStyle name="Navadno 2 2 2" xfId="62" xr:uid="{00000000-0005-0000-0000-00003E000000}"/>
    <cellStyle name="Navadno 2 2 2 2" xfId="63" xr:uid="{00000000-0005-0000-0000-00003F000000}"/>
    <cellStyle name="Navadno 2 2 2 3" xfId="64" xr:uid="{00000000-0005-0000-0000-000040000000}"/>
    <cellStyle name="Navadno 2 2 3" xfId="65" xr:uid="{00000000-0005-0000-0000-000041000000}"/>
    <cellStyle name="Navadno 2 2 4" xfId="147" xr:uid="{B07EF9C5-7E50-4E38-8D30-8A68D928DD2B}"/>
    <cellStyle name="Navadno 2 27" xfId="66" xr:uid="{00000000-0005-0000-0000-000042000000}"/>
    <cellStyle name="Navadno 2 27 2" xfId="67" xr:uid="{00000000-0005-0000-0000-000043000000}"/>
    <cellStyle name="Navadno 2 3" xfId="68" xr:uid="{00000000-0005-0000-0000-000044000000}"/>
    <cellStyle name="Navadno 2 4" xfId="135" xr:uid="{9AC58E80-EDC7-468E-BD7D-7DC66A3414AA}"/>
    <cellStyle name="Navadno 2 4 2" xfId="155" xr:uid="{A0946AFD-D5E5-4BED-BB97-72325D0F4A86}"/>
    <cellStyle name="Navadno 2 5" xfId="146" xr:uid="{F88D8509-8B51-4D1F-8A09-C1C1AB1440C2}"/>
    <cellStyle name="Navadno 2 6" xfId="69" xr:uid="{00000000-0005-0000-0000-000045000000}"/>
    <cellStyle name="Navadno 2 6 2" xfId="70" xr:uid="{00000000-0005-0000-0000-000046000000}"/>
    <cellStyle name="Navadno 2 6 2 2" xfId="141" xr:uid="{50AC8AEE-6E1A-4611-A124-BE5D87D088FE}"/>
    <cellStyle name="Navadno 2 6 2 2 2" xfId="145" xr:uid="{D119CD7B-5E56-4058-AD9A-EA78D2A853FE}"/>
    <cellStyle name="Navadno 2 6 2 2 2 2" xfId="164" xr:uid="{65FAAE92-5B79-4F60-89B3-BF023933EC7E}"/>
    <cellStyle name="Navadno 2 6 2 2 3" xfId="160" xr:uid="{EA474B7E-7F1F-4485-B079-C98BCD97C40D}"/>
    <cellStyle name="Navadno 2 6 2 3" xfId="143" xr:uid="{A7CC408E-F064-417B-9AF3-0C5D921D8055}"/>
    <cellStyle name="Navadno 2 6 2 3 2" xfId="162" xr:uid="{19C4CC23-65FC-429B-8A3E-F0A6101376E7}"/>
    <cellStyle name="Navadno 2 6 2 4" xfId="149" xr:uid="{1FC9BE7B-6E6A-4A01-815F-26F4DE8985C6}"/>
    <cellStyle name="Navadno 2 6 3" xfId="148" xr:uid="{4EB046CA-AFF4-47FC-9F37-BA6752252EDF}"/>
    <cellStyle name="Navadno 3" xfId="71" xr:uid="{00000000-0005-0000-0000-000047000000}"/>
    <cellStyle name="Navadno 3 11" xfId="72" xr:uid="{00000000-0005-0000-0000-000048000000}"/>
    <cellStyle name="Navadno 3 11 2" xfId="140" xr:uid="{F817B0B2-9D6E-4117-BF8F-EB4E8E4F1A28}"/>
    <cellStyle name="Navadno 3 11 2 2" xfId="144" xr:uid="{70705A9E-FE6F-4CD2-9D36-312B53D563D4}"/>
    <cellStyle name="Navadno 3 11 2 2 2" xfId="163" xr:uid="{DC1A74F9-7EAA-4E37-B669-7EEF3E008557}"/>
    <cellStyle name="Navadno 3 11 2 3" xfId="159" xr:uid="{60A89164-300C-4A96-82C4-5866D0C577EB}"/>
    <cellStyle name="Navadno 3 11 3" xfId="142" xr:uid="{6435A861-89C1-4FAC-B63C-B9E3E1A92F49}"/>
    <cellStyle name="Navadno 3 11 3 2" xfId="161" xr:uid="{8253C987-8AB8-4466-8C9D-3DE0DC2AE8C2}"/>
    <cellStyle name="Navadno 3 11 4" xfId="150" xr:uid="{B64C3977-8930-44AC-8B68-AFE541F59037}"/>
    <cellStyle name="Navadno 3 2" xfId="73" xr:uid="{00000000-0005-0000-0000-000049000000}"/>
    <cellStyle name="Navadno 3 3" xfId="74" xr:uid="{00000000-0005-0000-0000-00004A000000}"/>
    <cellStyle name="Navadno 3 4" xfId="75" xr:uid="{00000000-0005-0000-0000-00004B000000}"/>
    <cellStyle name="Navadno 4" xfId="76" xr:uid="{00000000-0005-0000-0000-00004C000000}"/>
    <cellStyle name="Navadno 4 2" xfId="77" xr:uid="{00000000-0005-0000-0000-00004D000000}"/>
    <cellStyle name="Navadno 5" xfId="78" xr:uid="{00000000-0005-0000-0000-00004E000000}"/>
    <cellStyle name="Navadno 5 2" xfId="79" xr:uid="{00000000-0005-0000-0000-00004F000000}"/>
    <cellStyle name="Navadno 6" xfId="80" xr:uid="{00000000-0005-0000-0000-000050000000}"/>
    <cellStyle name="Navadno 6 2" xfId="81" xr:uid="{00000000-0005-0000-0000-000051000000}"/>
    <cellStyle name="Navadno 6 3" xfId="133" xr:uid="{E44CCEA6-AB60-47E9-BF76-440B3DA54934}"/>
    <cellStyle name="Navadno 7" xfId="82" xr:uid="{00000000-0005-0000-0000-000052000000}"/>
    <cellStyle name="Navadno 7 2" xfId="83" xr:uid="{00000000-0005-0000-0000-000053000000}"/>
    <cellStyle name="Navadno 8" xfId="84" xr:uid="{00000000-0005-0000-0000-000054000000}"/>
    <cellStyle name="Navadno 9" xfId="137" xr:uid="{38BD6344-A4B0-47A5-B186-45B792970C41}"/>
    <cellStyle name="Navadno 9 2" xfId="157" xr:uid="{577B10BD-1013-4AAD-B5A2-8A2752FA012E}"/>
    <cellStyle name="Navadno_Fin-črn 2" xfId="134" xr:uid="{9433031F-8C3F-4DB0-A11D-59BCEBBAC04B}"/>
    <cellStyle name="Navadno_List1" xfId="85" xr:uid="{00000000-0005-0000-0000-000057000000}"/>
    <cellStyle name="Neutral" xfId="86" xr:uid="{00000000-0005-0000-0000-00005B000000}"/>
    <cellStyle name="Nevtralno 2" xfId="87" xr:uid="{00000000-0005-0000-0000-00005C000000}"/>
    <cellStyle name="Nevtralno 3" xfId="136" xr:uid="{DB515938-531E-4573-B04E-F145BB9977C2}"/>
    <cellStyle name="Normal 2" xfId="88" xr:uid="{00000000-0005-0000-0000-00005D000000}"/>
    <cellStyle name="Normal 2 2" xfId="89" xr:uid="{00000000-0005-0000-0000-00005E000000}"/>
    <cellStyle name="Normal 2 2 2" xfId="90" xr:uid="{00000000-0005-0000-0000-00005F000000}"/>
    <cellStyle name="Normal 3 2" xfId="91" xr:uid="{00000000-0005-0000-0000-000060000000}"/>
    <cellStyle name="Normal 43" xfId="92" xr:uid="{00000000-0005-0000-0000-000061000000}"/>
    <cellStyle name="Normal 44" xfId="93" xr:uid="{00000000-0005-0000-0000-000062000000}"/>
    <cellStyle name="Normal 45" xfId="94" xr:uid="{00000000-0005-0000-0000-000063000000}"/>
    <cellStyle name="Normal 46" xfId="95" xr:uid="{00000000-0005-0000-0000-000064000000}"/>
    <cellStyle name="Normal 47" xfId="96" xr:uid="{00000000-0005-0000-0000-000065000000}"/>
    <cellStyle name="Normal 48" xfId="97" xr:uid="{00000000-0005-0000-0000-000066000000}"/>
    <cellStyle name="Normal_02 Popis Vodovod+Kanalizacija" xfId="98" xr:uid="{00000000-0005-0000-0000-000067000000}"/>
    <cellStyle name="Odstotek 2" xfId="99" xr:uid="{00000000-0005-0000-0000-000069000000}"/>
    <cellStyle name="Odstotek 2 2" xfId="100" xr:uid="{00000000-0005-0000-0000-00006A000000}"/>
    <cellStyle name="Odstotek 2 2 2" xfId="101" xr:uid="{00000000-0005-0000-0000-00006B000000}"/>
    <cellStyle name="Odstotek 2 3" xfId="102" xr:uid="{00000000-0005-0000-0000-00006C000000}"/>
    <cellStyle name="Odstotek 2 3 2" xfId="103" xr:uid="{00000000-0005-0000-0000-00006D000000}"/>
    <cellStyle name="Odstotek 2 3 3" xfId="104" xr:uid="{00000000-0005-0000-0000-00006E000000}"/>
    <cellStyle name="Odstotek 2 3 4" xfId="105" xr:uid="{00000000-0005-0000-0000-00006F000000}"/>
    <cellStyle name="Odstotek 2 3 5" xfId="151" xr:uid="{687375FD-080C-4C2B-A7A2-BA64B67C9C9C}"/>
    <cellStyle name="Odstotek 2 4" xfId="106" xr:uid="{00000000-0005-0000-0000-000070000000}"/>
    <cellStyle name="Odstotek 2 4 2" xfId="107" xr:uid="{00000000-0005-0000-0000-000071000000}"/>
    <cellStyle name="Odstotek 2 4 3" xfId="152" xr:uid="{DB3E74D6-E119-4A7B-B036-C4868E7652C0}"/>
    <cellStyle name="Odstotek 2 5" xfId="108" xr:uid="{00000000-0005-0000-0000-000072000000}"/>
    <cellStyle name="Opomba 2" xfId="109" xr:uid="{00000000-0005-0000-0000-000073000000}"/>
    <cellStyle name="Opozorilo 2" xfId="110" xr:uid="{00000000-0005-0000-0000-000074000000}"/>
    <cellStyle name="Output" xfId="111" xr:uid="{00000000-0005-0000-0000-000075000000}"/>
    <cellStyle name="Percent 2" xfId="112" xr:uid="{00000000-0005-0000-0000-000076000000}"/>
    <cellStyle name="Percent 3 2" xfId="113" xr:uid="{00000000-0005-0000-0000-000077000000}"/>
    <cellStyle name="Percent 3 3" xfId="114" xr:uid="{00000000-0005-0000-0000-000078000000}"/>
    <cellStyle name="Percent 3 4" xfId="115" xr:uid="{00000000-0005-0000-0000-000079000000}"/>
    <cellStyle name="Percent 5 2" xfId="116" xr:uid="{00000000-0005-0000-0000-00007A000000}"/>
    <cellStyle name="Pomoc" xfId="117" xr:uid="{00000000-0005-0000-0000-00007B000000}"/>
    <cellStyle name="Rekapitulacija" xfId="118" xr:uid="{00000000-0005-0000-0000-00007C000000}"/>
    <cellStyle name="Slog 1" xfId="119" xr:uid="{00000000-0005-0000-0000-00007D000000}"/>
    <cellStyle name="STOLPEC_E" xfId="120" xr:uid="{00000000-0005-0000-0000-00007E000000}"/>
    <cellStyle name="Style 1" xfId="121" xr:uid="{00000000-0005-0000-0000-00007F000000}"/>
    <cellStyle name="Title" xfId="122" xr:uid="{00000000-0005-0000-0000-000080000000}"/>
    <cellStyle name="Title 2" xfId="123" xr:uid="{00000000-0005-0000-0000-000081000000}"/>
    <cellStyle name="Valuta 2" xfId="124" xr:uid="{00000000-0005-0000-0000-000082000000}"/>
    <cellStyle name="Valuta 3" xfId="156" xr:uid="{9AB7B818-FA00-4D8F-A32D-7F2834211162}"/>
    <cellStyle name="Valuta 4" xfId="125" xr:uid="{00000000-0005-0000-0000-000083000000}"/>
    <cellStyle name="Valuta 4 2" xfId="126" xr:uid="{00000000-0005-0000-0000-000084000000}"/>
    <cellStyle name="Valuta 4 2 2" xfId="154" xr:uid="{2ED355E7-0F02-4587-9C54-F0EC592CB448}"/>
    <cellStyle name="Valuta 4 3" xfId="153" xr:uid="{DF7254C3-B0B3-4230-8316-65558EE3AD29}"/>
    <cellStyle name="Vejica 2" xfId="127" xr:uid="{00000000-0005-0000-0000-000085000000}"/>
    <cellStyle name="Vejica 2 2" xfId="128" xr:uid="{00000000-0005-0000-0000-000086000000}"/>
    <cellStyle name="Vejica 3" xfId="129" xr:uid="{00000000-0005-0000-0000-000087000000}"/>
    <cellStyle name="Vejica 4" xfId="130" xr:uid="{00000000-0005-0000-0000-000088000000}"/>
    <cellStyle name="Vejica 5" xfId="131" xr:uid="{00000000-0005-0000-0000-000089000000}"/>
    <cellStyle name="Vejica 6" xfId="138" xr:uid="{44C48BAA-275F-4853-852F-F5BDD28C7CE4}"/>
    <cellStyle name="Vejica 6 2" xfId="158" xr:uid="{2AE7899F-7C98-4F18-B5DE-3C709414B751}"/>
    <cellStyle name="Vejica 7" xfId="139" xr:uid="{C9C64970-2FE0-45D3-B9F9-02C68AF3FB47}"/>
    <cellStyle name="Warning Text" xfId="132" xr:uid="{00000000-0005-0000-0000-00008A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CCCCC"/>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9A38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microsoft.com/office/2017/06/relationships/rdRichValue" Target="richData/rdrichvalue.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microsoft.com/office/2017/06/relationships/rdRichValueStructure" Target="richData/rdrichvaluestructure.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microsoft.com/office/2022/10/relationships/richValueRel" Target="richData/richValueRel.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114301</xdr:colOff>
      <xdr:row>9</xdr:row>
      <xdr:rowOff>95250</xdr:rowOff>
    </xdr:from>
    <xdr:to>
      <xdr:col>4</xdr:col>
      <xdr:colOff>561340</xdr:colOff>
      <xdr:row>9</xdr:row>
      <xdr:rowOff>2091055</xdr:rowOff>
    </xdr:to>
    <xdr:pic>
      <xdr:nvPicPr>
        <xdr:cNvPr id="2" name="Slika 1">
          <a:extLst>
            <a:ext uri="{FF2B5EF4-FFF2-40B4-BE49-F238E27FC236}">
              <a16:creationId xmlns:a16="http://schemas.microsoft.com/office/drawing/2014/main" id="{3801F7AF-ADEE-4DDD-8DB1-040F5849DF49}"/>
            </a:ext>
          </a:extLst>
        </xdr:cNvPr>
        <xdr:cNvPicPr>
          <a:picLocks noChangeAspect="1"/>
        </xdr:cNvPicPr>
      </xdr:nvPicPr>
      <xdr:blipFill>
        <a:blip xmlns:r="http://schemas.openxmlformats.org/officeDocument/2006/relationships" r:embed="rId1"/>
        <a:stretch>
          <a:fillRect/>
        </a:stretch>
      </xdr:blipFill>
      <xdr:spPr>
        <a:xfrm>
          <a:off x="590551" y="23450550"/>
          <a:ext cx="4476749" cy="1990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619124</xdr:colOff>
      <xdr:row>7</xdr:row>
      <xdr:rowOff>57150</xdr:rowOff>
    </xdr:from>
    <xdr:to>
      <xdr:col>4</xdr:col>
      <xdr:colOff>280669</xdr:colOff>
      <xdr:row>8</xdr:row>
      <xdr:rowOff>1515</xdr:rowOff>
    </xdr:to>
    <xdr:pic>
      <xdr:nvPicPr>
        <xdr:cNvPr id="2" name="Slika 1">
          <a:extLst>
            <a:ext uri="{FF2B5EF4-FFF2-40B4-BE49-F238E27FC236}">
              <a16:creationId xmlns:a16="http://schemas.microsoft.com/office/drawing/2014/main" id="{1633A449-2973-487C-B83E-6843C90ED823}"/>
            </a:ext>
          </a:extLst>
        </xdr:cNvPr>
        <xdr:cNvPicPr>
          <a:picLocks noChangeAspect="1"/>
        </xdr:cNvPicPr>
      </xdr:nvPicPr>
      <xdr:blipFill>
        <a:blip xmlns:r="http://schemas.openxmlformats.org/officeDocument/2006/relationships" r:embed="rId1"/>
        <a:stretch>
          <a:fillRect/>
        </a:stretch>
      </xdr:blipFill>
      <xdr:spPr>
        <a:xfrm>
          <a:off x="1095374" y="14935200"/>
          <a:ext cx="3571875" cy="19636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4</xdr:col>
      <xdr:colOff>762001</xdr:colOff>
      <xdr:row>9</xdr:row>
      <xdr:rowOff>2280920</xdr:rowOff>
    </xdr:to>
    <xdr:pic>
      <xdr:nvPicPr>
        <xdr:cNvPr id="2" name="Slika 1">
          <a:extLst>
            <a:ext uri="{FF2B5EF4-FFF2-40B4-BE49-F238E27FC236}">
              <a16:creationId xmlns:a16="http://schemas.microsoft.com/office/drawing/2014/main" id="{32200463-1274-4956-9378-FB6D4E0C9F1D}"/>
            </a:ext>
          </a:extLst>
        </xdr:cNvPr>
        <xdr:cNvPicPr>
          <a:picLocks noChangeAspect="1"/>
        </xdr:cNvPicPr>
      </xdr:nvPicPr>
      <xdr:blipFill>
        <a:blip xmlns:r="http://schemas.openxmlformats.org/officeDocument/2006/relationships" r:embed="rId1"/>
        <a:stretch>
          <a:fillRect/>
        </a:stretch>
      </xdr:blipFill>
      <xdr:spPr>
        <a:xfrm>
          <a:off x="476250" y="18373725"/>
          <a:ext cx="4676776" cy="2266950"/>
        </a:xfrm>
        <a:prstGeom prst="rect">
          <a:avLst/>
        </a:prstGeom>
      </xdr:spPr>
    </xdr:pic>
    <xdr:clientData/>
  </xdr:twoCellAnchor>
  <xdr:twoCellAnchor editAs="oneCell">
    <xdr:from>
      <xdr:col>1</xdr:col>
      <xdr:colOff>0</xdr:colOff>
      <xdr:row>10</xdr:row>
      <xdr:rowOff>1</xdr:rowOff>
    </xdr:from>
    <xdr:to>
      <xdr:col>4</xdr:col>
      <xdr:colOff>765175</xdr:colOff>
      <xdr:row>10</xdr:row>
      <xdr:rowOff>1633221</xdr:rowOff>
    </xdr:to>
    <xdr:pic>
      <xdr:nvPicPr>
        <xdr:cNvPr id="3" name="Slika 2">
          <a:extLst>
            <a:ext uri="{FF2B5EF4-FFF2-40B4-BE49-F238E27FC236}">
              <a16:creationId xmlns:a16="http://schemas.microsoft.com/office/drawing/2014/main" id="{70EB13B5-4212-4C1A-A5DE-C85C0ECA591B}"/>
            </a:ext>
          </a:extLst>
        </xdr:cNvPr>
        <xdr:cNvPicPr>
          <a:picLocks noChangeAspect="1"/>
        </xdr:cNvPicPr>
      </xdr:nvPicPr>
      <xdr:blipFill>
        <a:blip xmlns:r="http://schemas.openxmlformats.org/officeDocument/2006/relationships" r:embed="rId2"/>
        <a:stretch>
          <a:fillRect/>
        </a:stretch>
      </xdr:blipFill>
      <xdr:spPr>
        <a:xfrm>
          <a:off x="476250" y="20831176"/>
          <a:ext cx="4686300" cy="1619250"/>
        </a:xfrm>
        <a:prstGeom prst="rect">
          <a:avLst/>
        </a:prstGeom>
      </xdr:spPr>
    </xdr:pic>
    <xdr:clientData/>
  </xdr:twoCellAnchor>
  <xdr:twoCellAnchor editAs="oneCell">
    <xdr:from>
      <xdr:col>1</xdr:col>
      <xdr:colOff>0</xdr:colOff>
      <xdr:row>17</xdr:row>
      <xdr:rowOff>1</xdr:rowOff>
    </xdr:from>
    <xdr:to>
      <xdr:col>5</xdr:col>
      <xdr:colOff>0</xdr:colOff>
      <xdr:row>17</xdr:row>
      <xdr:rowOff>1295401</xdr:rowOff>
    </xdr:to>
    <xdr:pic>
      <xdr:nvPicPr>
        <xdr:cNvPr id="4" name="Slika 3">
          <a:extLst>
            <a:ext uri="{FF2B5EF4-FFF2-40B4-BE49-F238E27FC236}">
              <a16:creationId xmlns:a16="http://schemas.microsoft.com/office/drawing/2014/main" id="{9C16789A-E928-4801-A82D-26F7B992EBE0}"/>
            </a:ext>
          </a:extLst>
        </xdr:cNvPr>
        <xdr:cNvPicPr>
          <a:picLocks noChangeAspect="1"/>
        </xdr:cNvPicPr>
      </xdr:nvPicPr>
      <xdr:blipFill>
        <a:blip xmlns:r="http://schemas.openxmlformats.org/officeDocument/2006/relationships" r:embed="rId3"/>
        <a:stretch>
          <a:fillRect/>
        </a:stretch>
      </xdr:blipFill>
      <xdr:spPr>
        <a:xfrm>
          <a:off x="476250" y="51349276"/>
          <a:ext cx="4705350" cy="1295400"/>
        </a:xfrm>
        <a:prstGeom prst="rect">
          <a:avLst/>
        </a:prstGeom>
      </xdr:spPr>
    </xdr:pic>
    <xdr:clientData/>
  </xdr:twoCellAnchor>
  <xdr:twoCellAnchor editAs="oneCell">
    <xdr:from>
      <xdr:col>1</xdr:col>
      <xdr:colOff>0</xdr:colOff>
      <xdr:row>19</xdr:row>
      <xdr:rowOff>1</xdr:rowOff>
    </xdr:from>
    <xdr:to>
      <xdr:col>5</xdr:col>
      <xdr:colOff>4445</xdr:colOff>
      <xdr:row>19</xdr:row>
      <xdr:rowOff>3394075</xdr:rowOff>
    </xdr:to>
    <xdr:pic>
      <xdr:nvPicPr>
        <xdr:cNvPr id="5" name="Slika 4">
          <a:extLst>
            <a:ext uri="{FF2B5EF4-FFF2-40B4-BE49-F238E27FC236}">
              <a16:creationId xmlns:a16="http://schemas.microsoft.com/office/drawing/2014/main" id="{68BC6900-25F8-4DB0-A412-6D44B01ED564}"/>
            </a:ext>
          </a:extLst>
        </xdr:cNvPr>
        <xdr:cNvPicPr>
          <a:picLocks noChangeAspect="1"/>
        </xdr:cNvPicPr>
      </xdr:nvPicPr>
      <xdr:blipFill>
        <a:blip xmlns:r="http://schemas.openxmlformats.org/officeDocument/2006/relationships" r:embed="rId4"/>
        <a:stretch>
          <a:fillRect/>
        </a:stretch>
      </xdr:blipFill>
      <xdr:spPr>
        <a:xfrm>
          <a:off x="476250" y="54359176"/>
          <a:ext cx="4695825" cy="3400424"/>
        </a:xfrm>
        <a:prstGeom prst="rect">
          <a:avLst/>
        </a:prstGeom>
      </xdr:spPr>
    </xdr:pic>
    <xdr:clientData/>
  </xdr:twoCellAnchor>
  <xdr:twoCellAnchor editAs="oneCell">
    <xdr:from>
      <xdr:col>1</xdr:col>
      <xdr:colOff>47626</xdr:colOff>
      <xdr:row>23</xdr:row>
      <xdr:rowOff>38100</xdr:rowOff>
    </xdr:from>
    <xdr:to>
      <xdr:col>4</xdr:col>
      <xdr:colOff>762001</xdr:colOff>
      <xdr:row>24</xdr:row>
      <xdr:rowOff>1270</xdr:rowOff>
    </xdr:to>
    <xdr:pic>
      <xdr:nvPicPr>
        <xdr:cNvPr id="6" name="Slika 5">
          <a:extLst>
            <a:ext uri="{FF2B5EF4-FFF2-40B4-BE49-F238E27FC236}">
              <a16:creationId xmlns:a16="http://schemas.microsoft.com/office/drawing/2014/main" id="{F666ACB4-917F-455B-8390-45973C075B4E}"/>
            </a:ext>
          </a:extLst>
        </xdr:cNvPr>
        <xdr:cNvPicPr>
          <a:picLocks noChangeAspect="1"/>
        </xdr:cNvPicPr>
      </xdr:nvPicPr>
      <xdr:blipFill>
        <a:blip xmlns:r="http://schemas.openxmlformats.org/officeDocument/2006/relationships" r:embed="rId5"/>
        <a:stretch>
          <a:fillRect/>
        </a:stretch>
      </xdr:blipFill>
      <xdr:spPr>
        <a:xfrm>
          <a:off x="523876" y="65484375"/>
          <a:ext cx="4629150" cy="2000250"/>
        </a:xfrm>
        <a:prstGeom prst="rect">
          <a:avLst/>
        </a:prstGeom>
      </xdr:spPr>
    </xdr:pic>
    <xdr:clientData/>
  </xdr:twoCellAnchor>
  <xdr:twoCellAnchor editAs="oneCell">
    <xdr:from>
      <xdr:col>1</xdr:col>
      <xdr:colOff>38101</xdr:colOff>
      <xdr:row>25</xdr:row>
      <xdr:rowOff>104776</xdr:rowOff>
    </xdr:from>
    <xdr:to>
      <xdr:col>5</xdr:col>
      <xdr:colOff>1</xdr:colOff>
      <xdr:row>25</xdr:row>
      <xdr:rowOff>2400300</xdr:rowOff>
    </xdr:to>
    <xdr:pic>
      <xdr:nvPicPr>
        <xdr:cNvPr id="7" name="Slika 6">
          <a:extLst>
            <a:ext uri="{FF2B5EF4-FFF2-40B4-BE49-F238E27FC236}">
              <a16:creationId xmlns:a16="http://schemas.microsoft.com/office/drawing/2014/main" id="{E92EB1A5-7AB8-4447-A153-C1AD1CC64564}"/>
            </a:ext>
          </a:extLst>
        </xdr:cNvPr>
        <xdr:cNvPicPr>
          <a:picLocks noChangeAspect="1"/>
        </xdr:cNvPicPr>
      </xdr:nvPicPr>
      <xdr:blipFill>
        <a:blip xmlns:r="http://schemas.openxmlformats.org/officeDocument/2006/relationships" r:embed="rId6"/>
        <a:stretch>
          <a:fillRect/>
        </a:stretch>
      </xdr:blipFill>
      <xdr:spPr>
        <a:xfrm>
          <a:off x="514351" y="68179951"/>
          <a:ext cx="4667250" cy="2295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66676</xdr:colOff>
      <xdr:row>13</xdr:row>
      <xdr:rowOff>47625</xdr:rowOff>
    </xdr:from>
    <xdr:to>
      <xdr:col>5</xdr:col>
      <xdr:colOff>0</xdr:colOff>
      <xdr:row>13</xdr:row>
      <xdr:rowOff>4911090</xdr:rowOff>
    </xdr:to>
    <xdr:pic>
      <xdr:nvPicPr>
        <xdr:cNvPr id="2" name="Slika 1">
          <a:extLst>
            <a:ext uri="{FF2B5EF4-FFF2-40B4-BE49-F238E27FC236}">
              <a16:creationId xmlns:a16="http://schemas.microsoft.com/office/drawing/2014/main" id="{68A81D1F-A71E-45EA-B63D-A04C23FD2E70}"/>
            </a:ext>
          </a:extLst>
        </xdr:cNvPr>
        <xdr:cNvPicPr>
          <a:picLocks noChangeAspect="1"/>
        </xdr:cNvPicPr>
      </xdr:nvPicPr>
      <xdr:blipFill>
        <a:blip xmlns:r="http://schemas.openxmlformats.org/officeDocument/2006/relationships" r:embed="rId1"/>
        <a:stretch>
          <a:fillRect/>
        </a:stretch>
      </xdr:blipFill>
      <xdr:spPr>
        <a:xfrm>
          <a:off x="542926" y="30975300"/>
          <a:ext cx="4629149" cy="4848225"/>
        </a:xfrm>
        <a:prstGeom prst="rect">
          <a:avLst/>
        </a:prstGeom>
      </xdr:spPr>
    </xdr:pic>
    <xdr:clientData/>
  </xdr:twoCellAnchor>
  <xdr:twoCellAnchor editAs="oneCell">
    <xdr:from>
      <xdr:col>1</xdr:col>
      <xdr:colOff>28576</xdr:colOff>
      <xdr:row>15</xdr:row>
      <xdr:rowOff>19050</xdr:rowOff>
    </xdr:from>
    <xdr:to>
      <xdr:col>4</xdr:col>
      <xdr:colOff>262891</xdr:colOff>
      <xdr:row>15</xdr:row>
      <xdr:rowOff>5105400</xdr:rowOff>
    </xdr:to>
    <xdr:pic>
      <xdr:nvPicPr>
        <xdr:cNvPr id="3" name="Slika 2">
          <a:extLst>
            <a:ext uri="{FF2B5EF4-FFF2-40B4-BE49-F238E27FC236}">
              <a16:creationId xmlns:a16="http://schemas.microsoft.com/office/drawing/2014/main" id="{1A86FBE4-6E91-4D2C-A4BE-E7021799271B}"/>
            </a:ext>
          </a:extLst>
        </xdr:cNvPr>
        <xdr:cNvPicPr>
          <a:picLocks noChangeAspect="1"/>
        </xdr:cNvPicPr>
      </xdr:nvPicPr>
      <xdr:blipFill>
        <a:blip xmlns:r="http://schemas.openxmlformats.org/officeDocument/2006/relationships" r:embed="rId2"/>
        <a:stretch>
          <a:fillRect/>
        </a:stretch>
      </xdr:blipFill>
      <xdr:spPr>
        <a:xfrm>
          <a:off x="504826" y="36271200"/>
          <a:ext cx="4133850" cy="50863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12</xdr:row>
      <xdr:rowOff>47625</xdr:rowOff>
    </xdr:from>
    <xdr:to>
      <xdr:col>4</xdr:col>
      <xdr:colOff>796925</xdr:colOff>
      <xdr:row>12</xdr:row>
      <xdr:rowOff>1597025</xdr:rowOff>
    </xdr:to>
    <xdr:pic>
      <xdr:nvPicPr>
        <xdr:cNvPr id="2" name="Slika 1">
          <a:extLst>
            <a:ext uri="{FF2B5EF4-FFF2-40B4-BE49-F238E27FC236}">
              <a16:creationId xmlns:a16="http://schemas.microsoft.com/office/drawing/2014/main" id="{656C1C66-4DD7-4CF7-B9BC-848FDE02EE46}"/>
            </a:ext>
          </a:extLst>
        </xdr:cNvPr>
        <xdr:cNvPicPr>
          <a:picLocks noChangeAspect="1"/>
        </xdr:cNvPicPr>
      </xdr:nvPicPr>
      <xdr:blipFill>
        <a:blip xmlns:r="http://schemas.openxmlformats.org/officeDocument/2006/relationships" r:embed="rId1"/>
        <a:stretch>
          <a:fillRect/>
        </a:stretch>
      </xdr:blipFill>
      <xdr:spPr>
        <a:xfrm>
          <a:off x="514350" y="30803850"/>
          <a:ext cx="4667250" cy="1543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114299</xdr:colOff>
      <xdr:row>10</xdr:row>
      <xdr:rowOff>152400</xdr:rowOff>
    </xdr:from>
    <xdr:to>
      <xdr:col>2</xdr:col>
      <xdr:colOff>1070250</xdr:colOff>
      <xdr:row>10</xdr:row>
      <xdr:rowOff>3623309</xdr:rowOff>
    </xdr:to>
    <xdr:pic>
      <xdr:nvPicPr>
        <xdr:cNvPr id="3" name="Slika 2">
          <a:extLst>
            <a:ext uri="{FF2B5EF4-FFF2-40B4-BE49-F238E27FC236}">
              <a16:creationId xmlns:a16="http://schemas.microsoft.com/office/drawing/2014/main" id="{E9243DE3-FE70-4303-9336-14CB4039A6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49" y="28184475"/>
          <a:ext cx="3597551" cy="3486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12</xdr:row>
      <xdr:rowOff>76200</xdr:rowOff>
    </xdr:from>
    <xdr:to>
      <xdr:col>2</xdr:col>
      <xdr:colOff>1139466</xdr:colOff>
      <xdr:row>12</xdr:row>
      <xdr:rowOff>2250506</xdr:rowOff>
    </xdr:to>
    <xdr:pic>
      <xdr:nvPicPr>
        <xdr:cNvPr id="6" name="Slika 5">
          <a:extLst>
            <a:ext uri="{FF2B5EF4-FFF2-40B4-BE49-F238E27FC236}">
              <a16:creationId xmlns:a16="http://schemas.microsoft.com/office/drawing/2014/main" id="{E203D153-29F7-4733-BA7A-0FD6DF8407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33975675"/>
          <a:ext cx="3702326" cy="2185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14</xdr:row>
      <xdr:rowOff>129342</xdr:rowOff>
    </xdr:from>
    <xdr:to>
      <xdr:col>3</xdr:col>
      <xdr:colOff>79237</xdr:colOff>
      <xdr:row>14</xdr:row>
      <xdr:rowOff>3045605</xdr:rowOff>
    </xdr:to>
    <xdr:pic>
      <xdr:nvPicPr>
        <xdr:cNvPr id="7" name="Slika 6">
          <a:extLst>
            <a:ext uri="{FF2B5EF4-FFF2-40B4-BE49-F238E27FC236}">
              <a16:creationId xmlns:a16="http://schemas.microsoft.com/office/drawing/2014/main" id="{33F34B3C-66B0-4E0D-9BA0-AFBFA047D4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0075" y="38162667"/>
          <a:ext cx="3806687" cy="29162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18</xdr:row>
      <xdr:rowOff>63861</xdr:rowOff>
    </xdr:from>
    <xdr:to>
      <xdr:col>3</xdr:col>
      <xdr:colOff>416533</xdr:colOff>
      <xdr:row>18</xdr:row>
      <xdr:rowOff>2511702</xdr:rowOff>
    </xdr:to>
    <xdr:pic>
      <xdr:nvPicPr>
        <xdr:cNvPr id="8" name="Slika 7">
          <a:extLst>
            <a:ext uri="{FF2B5EF4-FFF2-40B4-BE49-F238E27FC236}">
              <a16:creationId xmlns:a16="http://schemas.microsoft.com/office/drawing/2014/main" id="{7659E19F-58C2-4D37-93B0-59336AD64F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49003311"/>
          <a:ext cx="4182718" cy="2447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8</xdr:row>
      <xdr:rowOff>57150</xdr:rowOff>
    </xdr:from>
    <xdr:to>
      <xdr:col>5</xdr:col>
      <xdr:colOff>3175</xdr:colOff>
      <xdr:row>8</xdr:row>
      <xdr:rowOff>2092325</xdr:rowOff>
    </xdr:to>
    <xdr:pic>
      <xdr:nvPicPr>
        <xdr:cNvPr id="2" name="Slika 1">
          <a:extLst>
            <a:ext uri="{FF2B5EF4-FFF2-40B4-BE49-F238E27FC236}">
              <a16:creationId xmlns:a16="http://schemas.microsoft.com/office/drawing/2014/main" id="{648CAAF1-84E2-478D-9A28-76DA403203CE}"/>
            </a:ext>
          </a:extLst>
        </xdr:cNvPr>
        <xdr:cNvPicPr>
          <a:picLocks noChangeAspect="1"/>
        </xdr:cNvPicPr>
      </xdr:nvPicPr>
      <xdr:blipFill>
        <a:blip xmlns:r="http://schemas.openxmlformats.org/officeDocument/2006/relationships" r:embed="rId1"/>
        <a:stretch>
          <a:fillRect/>
        </a:stretch>
      </xdr:blipFill>
      <xdr:spPr>
        <a:xfrm>
          <a:off x="523875" y="14630400"/>
          <a:ext cx="4619625" cy="2028825"/>
        </a:xfrm>
        <a:prstGeom prst="rect">
          <a:avLst/>
        </a:prstGeom>
      </xdr:spPr>
    </xdr:pic>
    <xdr:clientData/>
  </xdr:twoCellAnchor>
  <xdr:twoCellAnchor editAs="oneCell">
    <xdr:from>
      <xdr:col>1</xdr:col>
      <xdr:colOff>9525</xdr:colOff>
      <xdr:row>13</xdr:row>
      <xdr:rowOff>28573</xdr:rowOff>
    </xdr:from>
    <xdr:to>
      <xdr:col>4</xdr:col>
      <xdr:colOff>829310</xdr:colOff>
      <xdr:row>13</xdr:row>
      <xdr:rowOff>1787524</xdr:rowOff>
    </xdr:to>
    <xdr:pic>
      <xdr:nvPicPr>
        <xdr:cNvPr id="3" name="Slika 2">
          <a:extLst>
            <a:ext uri="{FF2B5EF4-FFF2-40B4-BE49-F238E27FC236}">
              <a16:creationId xmlns:a16="http://schemas.microsoft.com/office/drawing/2014/main" id="{EB27752B-2450-4FA5-8002-DBE9BB0F0ACC}"/>
            </a:ext>
          </a:extLst>
        </xdr:cNvPr>
        <xdr:cNvPicPr>
          <a:picLocks noChangeAspect="1"/>
        </xdr:cNvPicPr>
      </xdr:nvPicPr>
      <xdr:blipFill>
        <a:blip xmlns:r="http://schemas.openxmlformats.org/officeDocument/2006/relationships" r:embed="rId2"/>
        <a:stretch>
          <a:fillRect/>
        </a:stretch>
      </xdr:blipFill>
      <xdr:spPr>
        <a:xfrm>
          <a:off x="485775" y="29708473"/>
          <a:ext cx="4638675" cy="1752601"/>
        </a:xfrm>
        <a:prstGeom prst="rect">
          <a:avLst/>
        </a:prstGeom>
      </xdr:spPr>
    </xdr:pic>
    <xdr:clientData/>
  </xdr:twoCellAnchor>
  <xdr:twoCellAnchor editAs="oneCell">
    <xdr:from>
      <xdr:col>1</xdr:col>
      <xdr:colOff>28575</xdr:colOff>
      <xdr:row>16</xdr:row>
      <xdr:rowOff>47625</xdr:rowOff>
    </xdr:from>
    <xdr:to>
      <xdr:col>5</xdr:col>
      <xdr:colOff>3175</xdr:colOff>
      <xdr:row>16</xdr:row>
      <xdr:rowOff>1934210</xdr:rowOff>
    </xdr:to>
    <xdr:pic>
      <xdr:nvPicPr>
        <xdr:cNvPr id="4" name="Slika 3">
          <a:extLst>
            <a:ext uri="{FF2B5EF4-FFF2-40B4-BE49-F238E27FC236}">
              <a16:creationId xmlns:a16="http://schemas.microsoft.com/office/drawing/2014/main" id="{E9E03BE6-85A1-425F-916B-95F3E4D9A4BB}"/>
            </a:ext>
          </a:extLst>
        </xdr:cNvPr>
        <xdr:cNvPicPr>
          <a:picLocks noChangeAspect="1"/>
        </xdr:cNvPicPr>
      </xdr:nvPicPr>
      <xdr:blipFill>
        <a:blip xmlns:r="http://schemas.openxmlformats.org/officeDocument/2006/relationships" r:embed="rId3"/>
        <a:stretch>
          <a:fillRect/>
        </a:stretch>
      </xdr:blipFill>
      <xdr:spPr>
        <a:xfrm>
          <a:off x="504825" y="34337625"/>
          <a:ext cx="4638675" cy="1876425"/>
        </a:xfrm>
        <a:prstGeom prst="rect">
          <a:avLst/>
        </a:prstGeom>
      </xdr:spPr>
    </xdr:pic>
    <xdr:clientData/>
  </xdr:twoCellAnchor>
  <xdr:twoCellAnchor editAs="oneCell">
    <xdr:from>
      <xdr:col>1</xdr:col>
      <xdr:colOff>47625</xdr:colOff>
      <xdr:row>18</xdr:row>
      <xdr:rowOff>47624</xdr:rowOff>
    </xdr:from>
    <xdr:to>
      <xdr:col>5</xdr:col>
      <xdr:colOff>0</xdr:colOff>
      <xdr:row>18</xdr:row>
      <xdr:rowOff>1984375</xdr:rowOff>
    </xdr:to>
    <xdr:pic>
      <xdr:nvPicPr>
        <xdr:cNvPr id="5" name="Slika 4">
          <a:extLst>
            <a:ext uri="{FF2B5EF4-FFF2-40B4-BE49-F238E27FC236}">
              <a16:creationId xmlns:a16="http://schemas.microsoft.com/office/drawing/2014/main" id="{43DD904F-728F-4EBB-8B08-BA269BF58AFA}"/>
            </a:ext>
          </a:extLst>
        </xdr:cNvPr>
        <xdr:cNvPicPr>
          <a:picLocks noChangeAspect="1"/>
        </xdr:cNvPicPr>
      </xdr:nvPicPr>
      <xdr:blipFill>
        <a:blip xmlns:r="http://schemas.openxmlformats.org/officeDocument/2006/relationships" r:embed="rId4"/>
        <a:stretch>
          <a:fillRect/>
        </a:stretch>
      </xdr:blipFill>
      <xdr:spPr>
        <a:xfrm>
          <a:off x="523875" y="37099874"/>
          <a:ext cx="4610100" cy="19431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104775</xdr:colOff>
      <xdr:row>9</xdr:row>
      <xdr:rowOff>38099</xdr:rowOff>
    </xdr:from>
    <xdr:to>
      <xdr:col>4</xdr:col>
      <xdr:colOff>602615</xdr:colOff>
      <xdr:row>9</xdr:row>
      <xdr:rowOff>1752600</xdr:rowOff>
    </xdr:to>
    <xdr:pic>
      <xdr:nvPicPr>
        <xdr:cNvPr id="2" name="Slika 1">
          <a:extLst>
            <a:ext uri="{FF2B5EF4-FFF2-40B4-BE49-F238E27FC236}">
              <a16:creationId xmlns:a16="http://schemas.microsoft.com/office/drawing/2014/main" id="{9273579C-F683-4E07-8B89-529855AA4A9E}"/>
            </a:ext>
          </a:extLst>
        </xdr:cNvPr>
        <xdr:cNvPicPr>
          <a:picLocks noChangeAspect="1"/>
        </xdr:cNvPicPr>
      </xdr:nvPicPr>
      <xdr:blipFill>
        <a:blip xmlns:r="http://schemas.openxmlformats.org/officeDocument/2006/relationships" r:embed="rId1"/>
        <a:stretch>
          <a:fillRect/>
        </a:stretch>
      </xdr:blipFill>
      <xdr:spPr>
        <a:xfrm>
          <a:off x="581025" y="21697949"/>
          <a:ext cx="4429125" cy="1714501"/>
        </a:xfrm>
        <a:prstGeom prst="rect">
          <a:avLst/>
        </a:prstGeom>
      </xdr:spPr>
    </xdr:pic>
    <xdr:clientData/>
  </xdr:twoCellAnchor>
  <xdr:twoCellAnchor editAs="oneCell">
    <xdr:from>
      <xdr:col>1</xdr:col>
      <xdr:colOff>19050</xdr:colOff>
      <xdr:row>11</xdr:row>
      <xdr:rowOff>38101</xdr:rowOff>
    </xdr:from>
    <xdr:to>
      <xdr:col>4</xdr:col>
      <xdr:colOff>762000</xdr:colOff>
      <xdr:row>11</xdr:row>
      <xdr:rowOff>2635885</xdr:rowOff>
    </xdr:to>
    <xdr:pic>
      <xdr:nvPicPr>
        <xdr:cNvPr id="3" name="Slika 2">
          <a:extLst>
            <a:ext uri="{FF2B5EF4-FFF2-40B4-BE49-F238E27FC236}">
              <a16:creationId xmlns:a16="http://schemas.microsoft.com/office/drawing/2014/main" id="{059B43EE-245F-4EAD-AFCC-547EA451688C}"/>
            </a:ext>
          </a:extLst>
        </xdr:cNvPr>
        <xdr:cNvPicPr>
          <a:picLocks noChangeAspect="1"/>
        </xdr:cNvPicPr>
      </xdr:nvPicPr>
      <xdr:blipFill>
        <a:blip xmlns:r="http://schemas.openxmlformats.org/officeDocument/2006/relationships" r:embed="rId2"/>
        <a:stretch>
          <a:fillRect/>
        </a:stretch>
      </xdr:blipFill>
      <xdr:spPr>
        <a:xfrm>
          <a:off x="495300" y="23879176"/>
          <a:ext cx="4676775" cy="2600324"/>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ova tema">
  <a:themeElements>
    <a:clrScheme name="Pisar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isarn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Pisar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F337D-700E-427A-B3B2-E538ACEB0734}">
  <sheetPr>
    <tabColor rgb="FFFF0000"/>
  </sheetPr>
  <dimension ref="A1:E31"/>
  <sheetViews>
    <sheetView tabSelected="1" showWhiteSpace="0" view="pageBreakPreview" zoomScaleNormal="100" zoomScaleSheetLayoutView="100" workbookViewId="0">
      <selection activeCell="E10" sqref="E10"/>
    </sheetView>
  </sheetViews>
  <sheetFormatPr defaultRowHeight="16.5"/>
  <cols>
    <col min="1" max="1" width="13.85546875" style="1" customWidth="1"/>
    <col min="2" max="2" width="12.5703125" style="1" customWidth="1"/>
    <col min="3" max="3" width="9.140625" style="1"/>
    <col min="4" max="4" width="9.5703125" style="1" customWidth="1"/>
    <col min="5" max="5" width="39.5703125" style="1" customWidth="1"/>
  </cols>
  <sheetData>
    <row r="1" spans="1:5" ht="17.25" thickBot="1"/>
    <row r="2" spans="1:5" ht="15">
      <c r="A2" s="984" t="s">
        <v>4813</v>
      </c>
      <c r="B2" s="985"/>
      <c r="C2" s="985"/>
      <c r="D2" s="985"/>
      <c r="E2" s="986"/>
    </row>
    <row r="3" spans="1:5" ht="15.75" thickBot="1">
      <c r="A3" s="987"/>
      <c r="B3" s="988"/>
      <c r="C3" s="988"/>
      <c r="D3" s="988"/>
      <c r="E3" s="989"/>
    </row>
    <row r="4" spans="1:5" ht="23.25">
      <c r="A4" s="71"/>
      <c r="B4" s="71"/>
      <c r="C4" s="71"/>
      <c r="D4" s="71"/>
      <c r="E4" s="71"/>
    </row>
    <row r="6" spans="1:5">
      <c r="A6" s="21" t="s">
        <v>139</v>
      </c>
      <c r="B6" s="69" t="s">
        <v>36</v>
      </c>
      <c r="C6" s="69"/>
      <c r="D6" s="69"/>
      <c r="E6" s="72"/>
    </row>
    <row r="7" spans="1:5">
      <c r="A7" s="22"/>
      <c r="B7" s="73" t="s">
        <v>37</v>
      </c>
      <c r="C7" s="73"/>
      <c r="D7" s="73"/>
      <c r="E7" s="74"/>
    </row>
    <row r="8" spans="1:5">
      <c r="A8" s="22"/>
      <c r="B8" s="73" t="s">
        <v>25</v>
      </c>
      <c r="C8" s="73"/>
      <c r="D8" s="73"/>
      <c r="E8" s="74"/>
    </row>
    <row r="9" spans="1:5">
      <c r="A9" s="22"/>
      <c r="B9" s="73"/>
      <c r="C9" s="73"/>
      <c r="D9" s="73"/>
      <c r="E9" s="74"/>
    </row>
    <row r="10" spans="1:5">
      <c r="A10" s="22"/>
      <c r="B10" s="73" t="s">
        <v>147</v>
      </c>
      <c r="C10" s="73"/>
      <c r="D10" s="73"/>
      <c r="E10" s="74"/>
    </row>
    <row r="11" spans="1:5">
      <c r="A11" s="22"/>
      <c r="B11" s="73" t="s">
        <v>148</v>
      </c>
      <c r="C11" s="73"/>
      <c r="D11" s="73"/>
      <c r="E11" s="74"/>
    </row>
    <row r="12" spans="1:5">
      <c r="A12" s="23"/>
      <c r="B12" s="75" t="s">
        <v>149</v>
      </c>
      <c r="C12" s="75"/>
      <c r="D12" s="75"/>
      <c r="E12" s="751"/>
    </row>
    <row r="13" spans="1:5">
      <c r="E13" s="14"/>
    </row>
    <row r="14" spans="1:5">
      <c r="A14" s="76" t="s">
        <v>0</v>
      </c>
      <c r="B14" s="990" t="s">
        <v>4847</v>
      </c>
      <c r="C14" s="990"/>
      <c r="D14" s="990"/>
      <c r="E14" s="991"/>
    </row>
    <row r="15" spans="1:5">
      <c r="A15" s="77"/>
      <c r="B15" s="78"/>
      <c r="C15" s="78"/>
      <c r="D15" s="78"/>
      <c r="E15" s="78"/>
    </row>
    <row r="17" spans="1:5">
      <c r="A17" s="16" t="s">
        <v>1</v>
      </c>
      <c r="B17" s="992" t="s">
        <v>43</v>
      </c>
      <c r="C17" s="992"/>
      <c r="D17" s="992"/>
      <c r="E17" s="993"/>
    </row>
    <row r="18" spans="1:5">
      <c r="B18" s="73"/>
      <c r="C18" s="73"/>
      <c r="D18" s="73"/>
      <c r="E18" s="73"/>
    </row>
    <row r="19" spans="1:5">
      <c r="B19" s="26"/>
    </row>
    <row r="20" spans="1:5">
      <c r="A20" s="21" t="s">
        <v>140</v>
      </c>
      <c r="B20" s="70" t="s">
        <v>141</v>
      </c>
      <c r="C20" s="25"/>
      <c r="D20" s="25"/>
      <c r="E20" s="80"/>
    </row>
    <row r="21" spans="1:5">
      <c r="A21" s="22"/>
      <c r="B21" s="70" t="s">
        <v>142</v>
      </c>
      <c r="E21" s="81"/>
    </row>
    <row r="22" spans="1:5">
      <c r="A22" s="23"/>
      <c r="B22" s="82" t="s">
        <v>25</v>
      </c>
      <c r="C22" s="26"/>
      <c r="D22" s="26"/>
      <c r="E22" s="83"/>
    </row>
    <row r="23" spans="1:5">
      <c r="B23" s="3"/>
    </row>
    <row r="24" spans="1:5">
      <c r="B24" s="3"/>
    </row>
    <row r="25" spans="1:5" ht="33">
      <c r="A25" s="84" t="s">
        <v>143</v>
      </c>
      <c r="B25" s="85" t="s">
        <v>144</v>
      </c>
      <c r="C25" s="14"/>
      <c r="D25" s="14"/>
      <c r="E25" s="86"/>
    </row>
    <row r="26" spans="1:5">
      <c r="B26" s="3"/>
    </row>
    <row r="27" spans="1:5">
      <c r="B27" s="3"/>
    </row>
    <row r="28" spans="1:5">
      <c r="A28" s="16" t="s">
        <v>145</v>
      </c>
      <c r="B28" s="20" t="s">
        <v>144</v>
      </c>
      <c r="C28" s="87"/>
      <c r="D28" s="87"/>
      <c r="E28" s="88"/>
    </row>
    <row r="29" spans="1:5">
      <c r="B29" s="3"/>
    </row>
    <row r="31" spans="1:5">
      <c r="A31" s="16" t="s">
        <v>146</v>
      </c>
      <c r="B31" s="837" t="s">
        <v>4812</v>
      </c>
      <c r="C31" s="79"/>
      <c r="D31" s="14"/>
      <c r="E31" s="86"/>
    </row>
  </sheetData>
  <sheetProtection algorithmName="SHA-512" hashValue="UI6xQKvfdCvQpNpwK94XBqdYN3xBrN0v/3yJlzhkx7Xv7fCYy81czul9vRZW6Y3K2uuupQ7s2jKa0yJPMCq4bw==" saltValue="dSnvFfYOglA7zWY8Xkgjvw==" spinCount="100000" sheet="1" objects="1" scenarios="1"/>
  <mergeCells count="3">
    <mergeCell ref="A2:E3"/>
    <mergeCell ref="B14:E14"/>
    <mergeCell ref="B17:E17"/>
  </mergeCells>
  <pageMargins left="0.7" right="0.7" top="0.75" bottom="0.75" header="0.3" footer="0.3"/>
  <pageSetup paperSize="9" orientation="portrait" r:id="rId1"/>
  <headerFooter>
    <oddHeader>&amp;LTehnološki park Velenje - TecHUB</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325C8-4E47-4370-B6A2-9ACF322EBDA2}">
  <sheetPr>
    <tabColor theme="6" tint="0.59999389629810485"/>
  </sheetPr>
  <dimension ref="A1:G293"/>
  <sheetViews>
    <sheetView view="pageBreakPreview" topLeftCell="A76" zoomScaleNormal="100" zoomScaleSheetLayoutView="100" workbookViewId="0">
      <selection activeCell="I103" sqref="I103"/>
    </sheetView>
  </sheetViews>
  <sheetFormatPr defaultRowHeight="16.5"/>
  <cols>
    <col min="1" max="1" width="7.140625" style="6" customWidth="1"/>
    <col min="2" max="2" width="39.42578125" style="35" customWidth="1"/>
    <col min="3" max="3" width="8.42578125" style="97" customWidth="1"/>
    <col min="4" max="4" width="11" style="237" customWidth="1"/>
    <col min="5" max="5" width="11.85546875" style="226" customWidth="1"/>
    <col min="6" max="6" width="12.5703125" style="593" customWidth="1"/>
    <col min="7" max="7" width="18.85546875" style="124" customWidth="1"/>
    <col min="8" max="10" width="9.140625" style="1"/>
    <col min="11" max="11" width="7.140625" style="1" customWidth="1"/>
    <col min="12" max="256" width="9.140625" style="1"/>
    <col min="257" max="257" width="7.140625" style="1" customWidth="1"/>
    <col min="258" max="258" width="39.42578125" style="1" customWidth="1"/>
    <col min="259" max="259" width="8.42578125" style="1" customWidth="1"/>
    <col min="260" max="260" width="11" style="1" customWidth="1"/>
    <col min="261" max="261" width="11.85546875" style="1" customWidth="1"/>
    <col min="262" max="262" width="12.5703125" style="1" customWidth="1"/>
    <col min="263" max="263" width="18.85546875" style="1" customWidth="1"/>
    <col min="264" max="266" width="9.140625" style="1"/>
    <col min="267" max="267" width="7.140625" style="1" customWidth="1"/>
    <col min="268" max="512" width="9.140625" style="1"/>
    <col min="513" max="513" width="7.140625" style="1" customWidth="1"/>
    <col min="514" max="514" width="39.42578125" style="1" customWidth="1"/>
    <col min="515" max="515" width="8.42578125" style="1" customWidth="1"/>
    <col min="516" max="516" width="11" style="1" customWidth="1"/>
    <col min="517" max="517" width="11.85546875" style="1" customWidth="1"/>
    <col min="518" max="518" width="12.5703125" style="1" customWidth="1"/>
    <col min="519" max="519" width="18.85546875" style="1" customWidth="1"/>
    <col min="520" max="522" width="9.140625" style="1"/>
    <col min="523" max="523" width="7.140625" style="1" customWidth="1"/>
    <col min="524" max="768" width="9.140625" style="1"/>
    <col min="769" max="769" width="7.140625" style="1" customWidth="1"/>
    <col min="770" max="770" width="39.42578125" style="1" customWidth="1"/>
    <col min="771" max="771" width="8.42578125" style="1" customWidth="1"/>
    <col min="772" max="772" width="11" style="1" customWidth="1"/>
    <col min="773" max="773" width="11.85546875" style="1" customWidth="1"/>
    <col min="774" max="774" width="12.5703125" style="1" customWidth="1"/>
    <col min="775" max="775" width="18.85546875" style="1" customWidth="1"/>
    <col min="776" max="778" width="9.140625" style="1"/>
    <col min="779" max="779" width="7.140625" style="1" customWidth="1"/>
    <col min="780" max="1024" width="9.140625" style="1"/>
    <col min="1025" max="1025" width="7.140625" style="1" customWidth="1"/>
    <col min="1026" max="1026" width="39.42578125" style="1" customWidth="1"/>
    <col min="1027" max="1027" width="8.42578125" style="1" customWidth="1"/>
    <col min="1028" max="1028" width="11" style="1" customWidth="1"/>
    <col min="1029" max="1029" width="11.85546875" style="1" customWidth="1"/>
    <col min="1030" max="1030" width="12.5703125" style="1" customWidth="1"/>
    <col min="1031" max="1031" width="18.85546875" style="1" customWidth="1"/>
    <col min="1032" max="1034" width="9.140625" style="1"/>
    <col min="1035" max="1035" width="7.140625" style="1" customWidth="1"/>
    <col min="1036" max="1280" width="9.140625" style="1"/>
    <col min="1281" max="1281" width="7.140625" style="1" customWidth="1"/>
    <col min="1282" max="1282" width="39.42578125" style="1" customWidth="1"/>
    <col min="1283" max="1283" width="8.42578125" style="1" customWidth="1"/>
    <col min="1284" max="1284" width="11" style="1" customWidth="1"/>
    <col min="1285" max="1285" width="11.85546875" style="1" customWidth="1"/>
    <col min="1286" max="1286" width="12.5703125" style="1" customWidth="1"/>
    <col min="1287" max="1287" width="18.85546875" style="1" customWidth="1"/>
    <col min="1288" max="1290" width="9.140625" style="1"/>
    <col min="1291" max="1291" width="7.140625" style="1" customWidth="1"/>
    <col min="1292" max="1536" width="9.140625" style="1"/>
    <col min="1537" max="1537" width="7.140625" style="1" customWidth="1"/>
    <col min="1538" max="1538" width="39.42578125" style="1" customWidth="1"/>
    <col min="1539" max="1539" width="8.42578125" style="1" customWidth="1"/>
    <col min="1540" max="1540" width="11" style="1" customWidth="1"/>
    <col min="1541" max="1541" width="11.85546875" style="1" customWidth="1"/>
    <col min="1542" max="1542" width="12.5703125" style="1" customWidth="1"/>
    <col min="1543" max="1543" width="18.85546875" style="1" customWidth="1"/>
    <col min="1544" max="1546" width="9.140625" style="1"/>
    <col min="1547" max="1547" width="7.140625" style="1" customWidth="1"/>
    <col min="1548" max="1792" width="9.140625" style="1"/>
    <col min="1793" max="1793" width="7.140625" style="1" customWidth="1"/>
    <col min="1794" max="1794" width="39.42578125" style="1" customWidth="1"/>
    <col min="1795" max="1795" width="8.42578125" style="1" customWidth="1"/>
    <col min="1796" max="1796" width="11" style="1" customWidth="1"/>
    <col min="1797" max="1797" width="11.85546875" style="1" customWidth="1"/>
    <col min="1798" max="1798" width="12.5703125" style="1" customWidth="1"/>
    <col min="1799" max="1799" width="18.85546875" style="1" customWidth="1"/>
    <col min="1800" max="1802" width="9.140625" style="1"/>
    <col min="1803" max="1803" width="7.140625" style="1" customWidth="1"/>
    <col min="1804" max="2048" width="9.140625" style="1"/>
    <col min="2049" max="2049" width="7.140625" style="1" customWidth="1"/>
    <col min="2050" max="2050" width="39.42578125" style="1" customWidth="1"/>
    <col min="2051" max="2051" width="8.42578125" style="1" customWidth="1"/>
    <col min="2052" max="2052" width="11" style="1" customWidth="1"/>
    <col min="2053" max="2053" width="11.85546875" style="1" customWidth="1"/>
    <col min="2054" max="2054" width="12.5703125" style="1" customWidth="1"/>
    <col min="2055" max="2055" width="18.85546875" style="1" customWidth="1"/>
    <col min="2056" max="2058" width="9.140625" style="1"/>
    <col min="2059" max="2059" width="7.140625" style="1" customWidth="1"/>
    <col min="2060" max="2304" width="9.140625" style="1"/>
    <col min="2305" max="2305" width="7.140625" style="1" customWidth="1"/>
    <col min="2306" max="2306" width="39.42578125" style="1" customWidth="1"/>
    <col min="2307" max="2307" width="8.42578125" style="1" customWidth="1"/>
    <col min="2308" max="2308" width="11" style="1" customWidth="1"/>
    <col min="2309" max="2309" width="11.85546875" style="1" customWidth="1"/>
    <col min="2310" max="2310" width="12.5703125" style="1" customWidth="1"/>
    <col min="2311" max="2311" width="18.85546875" style="1" customWidth="1"/>
    <col min="2312" max="2314" width="9.140625" style="1"/>
    <col min="2315" max="2315" width="7.140625" style="1" customWidth="1"/>
    <col min="2316" max="2560" width="9.140625" style="1"/>
    <col min="2561" max="2561" width="7.140625" style="1" customWidth="1"/>
    <col min="2562" max="2562" width="39.42578125" style="1" customWidth="1"/>
    <col min="2563" max="2563" width="8.42578125" style="1" customWidth="1"/>
    <col min="2564" max="2564" width="11" style="1" customWidth="1"/>
    <col min="2565" max="2565" width="11.85546875" style="1" customWidth="1"/>
    <col min="2566" max="2566" width="12.5703125" style="1" customWidth="1"/>
    <col min="2567" max="2567" width="18.85546875" style="1" customWidth="1"/>
    <col min="2568" max="2570" width="9.140625" style="1"/>
    <col min="2571" max="2571" width="7.140625" style="1" customWidth="1"/>
    <col min="2572" max="2816" width="9.140625" style="1"/>
    <col min="2817" max="2817" width="7.140625" style="1" customWidth="1"/>
    <col min="2818" max="2818" width="39.42578125" style="1" customWidth="1"/>
    <col min="2819" max="2819" width="8.42578125" style="1" customWidth="1"/>
    <col min="2820" max="2820" width="11" style="1" customWidth="1"/>
    <col min="2821" max="2821" width="11.85546875" style="1" customWidth="1"/>
    <col min="2822" max="2822" width="12.5703125" style="1" customWidth="1"/>
    <col min="2823" max="2823" width="18.85546875" style="1" customWidth="1"/>
    <col min="2824" max="2826" width="9.140625" style="1"/>
    <col min="2827" max="2827" width="7.140625" style="1" customWidth="1"/>
    <col min="2828" max="3072" width="9.140625" style="1"/>
    <col min="3073" max="3073" width="7.140625" style="1" customWidth="1"/>
    <col min="3074" max="3074" width="39.42578125" style="1" customWidth="1"/>
    <col min="3075" max="3075" width="8.42578125" style="1" customWidth="1"/>
    <col min="3076" max="3076" width="11" style="1" customWidth="1"/>
    <col min="3077" max="3077" width="11.85546875" style="1" customWidth="1"/>
    <col min="3078" max="3078" width="12.5703125" style="1" customWidth="1"/>
    <col min="3079" max="3079" width="18.85546875" style="1" customWidth="1"/>
    <col min="3080" max="3082" width="9.140625" style="1"/>
    <col min="3083" max="3083" width="7.140625" style="1" customWidth="1"/>
    <col min="3084" max="3328" width="9.140625" style="1"/>
    <col min="3329" max="3329" width="7.140625" style="1" customWidth="1"/>
    <col min="3330" max="3330" width="39.42578125" style="1" customWidth="1"/>
    <col min="3331" max="3331" width="8.42578125" style="1" customWidth="1"/>
    <col min="3332" max="3332" width="11" style="1" customWidth="1"/>
    <col min="3333" max="3333" width="11.85546875" style="1" customWidth="1"/>
    <col min="3334" max="3334" width="12.5703125" style="1" customWidth="1"/>
    <col min="3335" max="3335" width="18.85546875" style="1" customWidth="1"/>
    <col min="3336" max="3338" width="9.140625" style="1"/>
    <col min="3339" max="3339" width="7.140625" style="1" customWidth="1"/>
    <col min="3340" max="3584" width="9.140625" style="1"/>
    <col min="3585" max="3585" width="7.140625" style="1" customWidth="1"/>
    <col min="3586" max="3586" width="39.42578125" style="1" customWidth="1"/>
    <col min="3587" max="3587" width="8.42578125" style="1" customWidth="1"/>
    <col min="3588" max="3588" width="11" style="1" customWidth="1"/>
    <col min="3589" max="3589" width="11.85546875" style="1" customWidth="1"/>
    <col min="3590" max="3590" width="12.5703125" style="1" customWidth="1"/>
    <col min="3591" max="3591" width="18.85546875" style="1" customWidth="1"/>
    <col min="3592" max="3594" width="9.140625" style="1"/>
    <col min="3595" max="3595" width="7.140625" style="1" customWidth="1"/>
    <col min="3596" max="3840" width="9.140625" style="1"/>
    <col min="3841" max="3841" width="7.140625" style="1" customWidth="1"/>
    <col min="3842" max="3842" width="39.42578125" style="1" customWidth="1"/>
    <col min="3843" max="3843" width="8.42578125" style="1" customWidth="1"/>
    <col min="3844" max="3844" width="11" style="1" customWidth="1"/>
    <col min="3845" max="3845" width="11.85546875" style="1" customWidth="1"/>
    <col min="3846" max="3846" width="12.5703125" style="1" customWidth="1"/>
    <col min="3847" max="3847" width="18.85546875" style="1" customWidth="1"/>
    <col min="3848" max="3850" width="9.140625" style="1"/>
    <col min="3851" max="3851" width="7.140625" style="1" customWidth="1"/>
    <col min="3852" max="4096" width="9.140625" style="1"/>
    <col min="4097" max="4097" width="7.140625" style="1" customWidth="1"/>
    <col min="4098" max="4098" width="39.42578125" style="1" customWidth="1"/>
    <col min="4099" max="4099" width="8.42578125" style="1" customWidth="1"/>
    <col min="4100" max="4100" width="11" style="1" customWidth="1"/>
    <col min="4101" max="4101" width="11.85546875" style="1" customWidth="1"/>
    <col min="4102" max="4102" width="12.5703125" style="1" customWidth="1"/>
    <col min="4103" max="4103" width="18.85546875" style="1" customWidth="1"/>
    <col min="4104" max="4106" width="9.140625" style="1"/>
    <col min="4107" max="4107" width="7.140625" style="1" customWidth="1"/>
    <col min="4108" max="4352" width="9.140625" style="1"/>
    <col min="4353" max="4353" width="7.140625" style="1" customWidth="1"/>
    <col min="4354" max="4354" width="39.42578125" style="1" customWidth="1"/>
    <col min="4355" max="4355" width="8.42578125" style="1" customWidth="1"/>
    <col min="4356" max="4356" width="11" style="1" customWidth="1"/>
    <col min="4357" max="4357" width="11.85546875" style="1" customWidth="1"/>
    <col min="4358" max="4358" width="12.5703125" style="1" customWidth="1"/>
    <col min="4359" max="4359" width="18.85546875" style="1" customWidth="1"/>
    <col min="4360" max="4362" width="9.140625" style="1"/>
    <col min="4363" max="4363" width="7.140625" style="1" customWidth="1"/>
    <col min="4364" max="4608" width="9.140625" style="1"/>
    <col min="4609" max="4609" width="7.140625" style="1" customWidth="1"/>
    <col min="4610" max="4610" width="39.42578125" style="1" customWidth="1"/>
    <col min="4611" max="4611" width="8.42578125" style="1" customWidth="1"/>
    <col min="4612" max="4612" width="11" style="1" customWidth="1"/>
    <col min="4613" max="4613" width="11.85546875" style="1" customWidth="1"/>
    <col min="4614" max="4614" width="12.5703125" style="1" customWidth="1"/>
    <col min="4615" max="4615" width="18.85546875" style="1" customWidth="1"/>
    <col min="4616" max="4618" width="9.140625" style="1"/>
    <col min="4619" max="4619" width="7.140625" style="1" customWidth="1"/>
    <col min="4620" max="4864" width="9.140625" style="1"/>
    <col min="4865" max="4865" width="7.140625" style="1" customWidth="1"/>
    <col min="4866" max="4866" width="39.42578125" style="1" customWidth="1"/>
    <col min="4867" max="4867" width="8.42578125" style="1" customWidth="1"/>
    <col min="4868" max="4868" width="11" style="1" customWidth="1"/>
    <col min="4869" max="4869" width="11.85546875" style="1" customWidth="1"/>
    <col min="4870" max="4870" width="12.5703125" style="1" customWidth="1"/>
    <col min="4871" max="4871" width="18.85546875" style="1" customWidth="1"/>
    <col min="4872" max="4874" width="9.140625" style="1"/>
    <col min="4875" max="4875" width="7.140625" style="1" customWidth="1"/>
    <col min="4876" max="5120" width="9.140625" style="1"/>
    <col min="5121" max="5121" width="7.140625" style="1" customWidth="1"/>
    <col min="5122" max="5122" width="39.42578125" style="1" customWidth="1"/>
    <col min="5123" max="5123" width="8.42578125" style="1" customWidth="1"/>
    <col min="5124" max="5124" width="11" style="1" customWidth="1"/>
    <col min="5125" max="5125" width="11.85546875" style="1" customWidth="1"/>
    <col min="5126" max="5126" width="12.5703125" style="1" customWidth="1"/>
    <col min="5127" max="5127" width="18.85546875" style="1" customWidth="1"/>
    <col min="5128" max="5130" width="9.140625" style="1"/>
    <col min="5131" max="5131" width="7.140625" style="1" customWidth="1"/>
    <col min="5132" max="5376" width="9.140625" style="1"/>
    <col min="5377" max="5377" width="7.140625" style="1" customWidth="1"/>
    <col min="5378" max="5378" width="39.42578125" style="1" customWidth="1"/>
    <col min="5379" max="5379" width="8.42578125" style="1" customWidth="1"/>
    <col min="5380" max="5380" width="11" style="1" customWidth="1"/>
    <col min="5381" max="5381" width="11.85546875" style="1" customWidth="1"/>
    <col min="5382" max="5382" width="12.5703125" style="1" customWidth="1"/>
    <col min="5383" max="5383" width="18.85546875" style="1" customWidth="1"/>
    <col min="5384" max="5386" width="9.140625" style="1"/>
    <col min="5387" max="5387" width="7.140625" style="1" customWidth="1"/>
    <col min="5388" max="5632" width="9.140625" style="1"/>
    <col min="5633" max="5633" width="7.140625" style="1" customWidth="1"/>
    <col min="5634" max="5634" width="39.42578125" style="1" customWidth="1"/>
    <col min="5635" max="5635" width="8.42578125" style="1" customWidth="1"/>
    <col min="5636" max="5636" width="11" style="1" customWidth="1"/>
    <col min="5637" max="5637" width="11.85546875" style="1" customWidth="1"/>
    <col min="5638" max="5638" width="12.5703125" style="1" customWidth="1"/>
    <col min="5639" max="5639" width="18.85546875" style="1" customWidth="1"/>
    <col min="5640" max="5642" width="9.140625" style="1"/>
    <col min="5643" max="5643" width="7.140625" style="1" customWidth="1"/>
    <col min="5644" max="5888" width="9.140625" style="1"/>
    <col min="5889" max="5889" width="7.140625" style="1" customWidth="1"/>
    <col min="5890" max="5890" width="39.42578125" style="1" customWidth="1"/>
    <col min="5891" max="5891" width="8.42578125" style="1" customWidth="1"/>
    <col min="5892" max="5892" width="11" style="1" customWidth="1"/>
    <col min="5893" max="5893" width="11.85546875" style="1" customWidth="1"/>
    <col min="5894" max="5894" width="12.5703125" style="1" customWidth="1"/>
    <col min="5895" max="5895" width="18.85546875" style="1" customWidth="1"/>
    <col min="5896" max="5898" width="9.140625" style="1"/>
    <col min="5899" max="5899" width="7.140625" style="1" customWidth="1"/>
    <col min="5900" max="6144" width="9.140625" style="1"/>
    <col min="6145" max="6145" width="7.140625" style="1" customWidth="1"/>
    <col min="6146" max="6146" width="39.42578125" style="1" customWidth="1"/>
    <col min="6147" max="6147" width="8.42578125" style="1" customWidth="1"/>
    <col min="6148" max="6148" width="11" style="1" customWidth="1"/>
    <col min="6149" max="6149" width="11.85546875" style="1" customWidth="1"/>
    <col min="6150" max="6150" width="12.5703125" style="1" customWidth="1"/>
    <col min="6151" max="6151" width="18.85546875" style="1" customWidth="1"/>
    <col min="6152" max="6154" width="9.140625" style="1"/>
    <col min="6155" max="6155" width="7.140625" style="1" customWidth="1"/>
    <col min="6156" max="6400" width="9.140625" style="1"/>
    <col min="6401" max="6401" width="7.140625" style="1" customWidth="1"/>
    <col min="6402" max="6402" width="39.42578125" style="1" customWidth="1"/>
    <col min="6403" max="6403" width="8.42578125" style="1" customWidth="1"/>
    <col min="6404" max="6404" width="11" style="1" customWidth="1"/>
    <col min="6405" max="6405" width="11.85546875" style="1" customWidth="1"/>
    <col min="6406" max="6406" width="12.5703125" style="1" customWidth="1"/>
    <col min="6407" max="6407" width="18.85546875" style="1" customWidth="1"/>
    <col min="6408" max="6410" width="9.140625" style="1"/>
    <col min="6411" max="6411" width="7.140625" style="1" customWidth="1"/>
    <col min="6412" max="6656" width="9.140625" style="1"/>
    <col min="6657" max="6657" width="7.140625" style="1" customWidth="1"/>
    <col min="6658" max="6658" width="39.42578125" style="1" customWidth="1"/>
    <col min="6659" max="6659" width="8.42578125" style="1" customWidth="1"/>
    <col min="6660" max="6660" width="11" style="1" customWidth="1"/>
    <col min="6661" max="6661" width="11.85546875" style="1" customWidth="1"/>
    <col min="6662" max="6662" width="12.5703125" style="1" customWidth="1"/>
    <col min="6663" max="6663" width="18.85546875" style="1" customWidth="1"/>
    <col min="6664" max="6666" width="9.140625" style="1"/>
    <col min="6667" max="6667" width="7.140625" style="1" customWidth="1"/>
    <col min="6668" max="6912" width="9.140625" style="1"/>
    <col min="6913" max="6913" width="7.140625" style="1" customWidth="1"/>
    <col min="6914" max="6914" width="39.42578125" style="1" customWidth="1"/>
    <col min="6915" max="6915" width="8.42578125" style="1" customWidth="1"/>
    <col min="6916" max="6916" width="11" style="1" customWidth="1"/>
    <col min="6917" max="6917" width="11.85546875" style="1" customWidth="1"/>
    <col min="6918" max="6918" width="12.5703125" style="1" customWidth="1"/>
    <col min="6919" max="6919" width="18.85546875" style="1" customWidth="1"/>
    <col min="6920" max="6922" width="9.140625" style="1"/>
    <col min="6923" max="6923" width="7.140625" style="1" customWidth="1"/>
    <col min="6924" max="7168" width="9.140625" style="1"/>
    <col min="7169" max="7169" width="7.140625" style="1" customWidth="1"/>
    <col min="7170" max="7170" width="39.42578125" style="1" customWidth="1"/>
    <col min="7171" max="7171" width="8.42578125" style="1" customWidth="1"/>
    <col min="7172" max="7172" width="11" style="1" customWidth="1"/>
    <col min="7173" max="7173" width="11.85546875" style="1" customWidth="1"/>
    <col min="7174" max="7174" width="12.5703125" style="1" customWidth="1"/>
    <col min="7175" max="7175" width="18.85546875" style="1" customWidth="1"/>
    <col min="7176" max="7178" width="9.140625" style="1"/>
    <col min="7179" max="7179" width="7.140625" style="1" customWidth="1"/>
    <col min="7180" max="7424" width="9.140625" style="1"/>
    <col min="7425" max="7425" width="7.140625" style="1" customWidth="1"/>
    <col min="7426" max="7426" width="39.42578125" style="1" customWidth="1"/>
    <col min="7427" max="7427" width="8.42578125" style="1" customWidth="1"/>
    <col min="7428" max="7428" width="11" style="1" customWidth="1"/>
    <col min="7429" max="7429" width="11.85546875" style="1" customWidth="1"/>
    <col min="7430" max="7430" width="12.5703125" style="1" customWidth="1"/>
    <col min="7431" max="7431" width="18.85546875" style="1" customWidth="1"/>
    <col min="7432" max="7434" width="9.140625" style="1"/>
    <col min="7435" max="7435" width="7.140625" style="1" customWidth="1"/>
    <col min="7436" max="7680" width="9.140625" style="1"/>
    <col min="7681" max="7681" width="7.140625" style="1" customWidth="1"/>
    <col min="7682" max="7682" width="39.42578125" style="1" customWidth="1"/>
    <col min="7683" max="7683" width="8.42578125" style="1" customWidth="1"/>
    <col min="7684" max="7684" width="11" style="1" customWidth="1"/>
    <col min="7685" max="7685" width="11.85546875" style="1" customWidth="1"/>
    <col min="7686" max="7686" width="12.5703125" style="1" customWidth="1"/>
    <col min="7687" max="7687" width="18.85546875" style="1" customWidth="1"/>
    <col min="7688" max="7690" width="9.140625" style="1"/>
    <col min="7691" max="7691" width="7.140625" style="1" customWidth="1"/>
    <col min="7692" max="7936" width="9.140625" style="1"/>
    <col min="7937" max="7937" width="7.140625" style="1" customWidth="1"/>
    <col min="7938" max="7938" width="39.42578125" style="1" customWidth="1"/>
    <col min="7939" max="7939" width="8.42578125" style="1" customWidth="1"/>
    <col min="7940" max="7940" width="11" style="1" customWidth="1"/>
    <col min="7941" max="7941" width="11.85546875" style="1" customWidth="1"/>
    <col min="7942" max="7942" width="12.5703125" style="1" customWidth="1"/>
    <col min="7943" max="7943" width="18.85546875" style="1" customWidth="1"/>
    <col min="7944" max="7946" width="9.140625" style="1"/>
    <col min="7947" max="7947" width="7.140625" style="1" customWidth="1"/>
    <col min="7948" max="8192" width="9.140625" style="1"/>
    <col min="8193" max="8193" width="7.140625" style="1" customWidth="1"/>
    <col min="8194" max="8194" width="39.42578125" style="1" customWidth="1"/>
    <col min="8195" max="8195" width="8.42578125" style="1" customWidth="1"/>
    <col min="8196" max="8196" width="11" style="1" customWidth="1"/>
    <col min="8197" max="8197" width="11.85546875" style="1" customWidth="1"/>
    <col min="8198" max="8198" width="12.5703125" style="1" customWidth="1"/>
    <col min="8199" max="8199" width="18.85546875" style="1" customWidth="1"/>
    <col min="8200" max="8202" width="9.140625" style="1"/>
    <col min="8203" max="8203" width="7.140625" style="1" customWidth="1"/>
    <col min="8204" max="8448" width="9.140625" style="1"/>
    <col min="8449" max="8449" width="7.140625" style="1" customWidth="1"/>
    <col min="8450" max="8450" width="39.42578125" style="1" customWidth="1"/>
    <col min="8451" max="8451" width="8.42578125" style="1" customWidth="1"/>
    <col min="8452" max="8452" width="11" style="1" customWidth="1"/>
    <col min="8453" max="8453" width="11.85546875" style="1" customWidth="1"/>
    <col min="8454" max="8454" width="12.5703125" style="1" customWidth="1"/>
    <col min="8455" max="8455" width="18.85546875" style="1" customWidth="1"/>
    <col min="8456" max="8458" width="9.140625" style="1"/>
    <col min="8459" max="8459" width="7.140625" style="1" customWidth="1"/>
    <col min="8460" max="8704" width="9.140625" style="1"/>
    <col min="8705" max="8705" width="7.140625" style="1" customWidth="1"/>
    <col min="8706" max="8706" width="39.42578125" style="1" customWidth="1"/>
    <col min="8707" max="8707" width="8.42578125" style="1" customWidth="1"/>
    <col min="8708" max="8708" width="11" style="1" customWidth="1"/>
    <col min="8709" max="8709" width="11.85546875" style="1" customWidth="1"/>
    <col min="8710" max="8710" width="12.5703125" style="1" customWidth="1"/>
    <col min="8711" max="8711" width="18.85546875" style="1" customWidth="1"/>
    <col min="8712" max="8714" width="9.140625" style="1"/>
    <col min="8715" max="8715" width="7.140625" style="1" customWidth="1"/>
    <col min="8716" max="8960" width="9.140625" style="1"/>
    <col min="8961" max="8961" width="7.140625" style="1" customWidth="1"/>
    <col min="8962" max="8962" width="39.42578125" style="1" customWidth="1"/>
    <col min="8963" max="8963" width="8.42578125" style="1" customWidth="1"/>
    <col min="8964" max="8964" width="11" style="1" customWidth="1"/>
    <col min="8965" max="8965" width="11.85546875" style="1" customWidth="1"/>
    <col min="8966" max="8966" width="12.5703125" style="1" customWidth="1"/>
    <col min="8967" max="8967" width="18.85546875" style="1" customWidth="1"/>
    <col min="8968" max="8970" width="9.140625" style="1"/>
    <col min="8971" max="8971" width="7.140625" style="1" customWidth="1"/>
    <col min="8972" max="9216" width="9.140625" style="1"/>
    <col min="9217" max="9217" width="7.140625" style="1" customWidth="1"/>
    <col min="9218" max="9218" width="39.42578125" style="1" customWidth="1"/>
    <col min="9219" max="9219" width="8.42578125" style="1" customWidth="1"/>
    <col min="9220" max="9220" width="11" style="1" customWidth="1"/>
    <col min="9221" max="9221" width="11.85546875" style="1" customWidth="1"/>
    <col min="9222" max="9222" width="12.5703125" style="1" customWidth="1"/>
    <col min="9223" max="9223" width="18.85546875" style="1" customWidth="1"/>
    <col min="9224" max="9226" width="9.140625" style="1"/>
    <col min="9227" max="9227" width="7.140625" style="1" customWidth="1"/>
    <col min="9228" max="9472" width="9.140625" style="1"/>
    <col min="9473" max="9473" width="7.140625" style="1" customWidth="1"/>
    <col min="9474" max="9474" width="39.42578125" style="1" customWidth="1"/>
    <col min="9475" max="9475" width="8.42578125" style="1" customWidth="1"/>
    <col min="9476" max="9476" width="11" style="1" customWidth="1"/>
    <col min="9477" max="9477" width="11.85546875" style="1" customWidth="1"/>
    <col min="9478" max="9478" width="12.5703125" style="1" customWidth="1"/>
    <col min="9479" max="9479" width="18.85546875" style="1" customWidth="1"/>
    <col min="9480" max="9482" width="9.140625" style="1"/>
    <col min="9483" max="9483" width="7.140625" style="1" customWidth="1"/>
    <col min="9484" max="9728" width="9.140625" style="1"/>
    <col min="9729" max="9729" width="7.140625" style="1" customWidth="1"/>
    <col min="9730" max="9730" width="39.42578125" style="1" customWidth="1"/>
    <col min="9731" max="9731" width="8.42578125" style="1" customWidth="1"/>
    <col min="9732" max="9732" width="11" style="1" customWidth="1"/>
    <col min="9733" max="9733" width="11.85546875" style="1" customWidth="1"/>
    <col min="9734" max="9734" width="12.5703125" style="1" customWidth="1"/>
    <col min="9735" max="9735" width="18.85546875" style="1" customWidth="1"/>
    <col min="9736" max="9738" width="9.140625" style="1"/>
    <col min="9739" max="9739" width="7.140625" style="1" customWidth="1"/>
    <col min="9740" max="9984" width="9.140625" style="1"/>
    <col min="9985" max="9985" width="7.140625" style="1" customWidth="1"/>
    <col min="9986" max="9986" width="39.42578125" style="1" customWidth="1"/>
    <col min="9987" max="9987" width="8.42578125" style="1" customWidth="1"/>
    <col min="9988" max="9988" width="11" style="1" customWidth="1"/>
    <col min="9989" max="9989" width="11.85546875" style="1" customWidth="1"/>
    <col min="9990" max="9990" width="12.5703125" style="1" customWidth="1"/>
    <col min="9991" max="9991" width="18.85546875" style="1" customWidth="1"/>
    <col min="9992" max="9994" width="9.140625" style="1"/>
    <col min="9995" max="9995" width="7.140625" style="1" customWidth="1"/>
    <col min="9996" max="10240" width="9.140625" style="1"/>
    <col min="10241" max="10241" width="7.140625" style="1" customWidth="1"/>
    <col min="10242" max="10242" width="39.42578125" style="1" customWidth="1"/>
    <col min="10243" max="10243" width="8.42578125" style="1" customWidth="1"/>
    <col min="10244" max="10244" width="11" style="1" customWidth="1"/>
    <col min="10245" max="10245" width="11.85546875" style="1" customWidth="1"/>
    <col min="10246" max="10246" width="12.5703125" style="1" customWidth="1"/>
    <col min="10247" max="10247" width="18.85546875" style="1" customWidth="1"/>
    <col min="10248" max="10250" width="9.140625" style="1"/>
    <col min="10251" max="10251" width="7.140625" style="1" customWidth="1"/>
    <col min="10252" max="10496" width="9.140625" style="1"/>
    <col min="10497" max="10497" width="7.140625" style="1" customWidth="1"/>
    <col min="10498" max="10498" width="39.42578125" style="1" customWidth="1"/>
    <col min="10499" max="10499" width="8.42578125" style="1" customWidth="1"/>
    <col min="10500" max="10500" width="11" style="1" customWidth="1"/>
    <col min="10501" max="10501" width="11.85546875" style="1" customWidth="1"/>
    <col min="10502" max="10502" width="12.5703125" style="1" customWidth="1"/>
    <col min="10503" max="10503" width="18.85546875" style="1" customWidth="1"/>
    <col min="10504" max="10506" width="9.140625" style="1"/>
    <col min="10507" max="10507" width="7.140625" style="1" customWidth="1"/>
    <col min="10508" max="10752" width="9.140625" style="1"/>
    <col min="10753" max="10753" width="7.140625" style="1" customWidth="1"/>
    <col min="10754" max="10754" width="39.42578125" style="1" customWidth="1"/>
    <col min="10755" max="10755" width="8.42578125" style="1" customWidth="1"/>
    <col min="10756" max="10756" width="11" style="1" customWidth="1"/>
    <col min="10757" max="10757" width="11.85546875" style="1" customWidth="1"/>
    <col min="10758" max="10758" width="12.5703125" style="1" customWidth="1"/>
    <col min="10759" max="10759" width="18.85546875" style="1" customWidth="1"/>
    <col min="10760" max="10762" width="9.140625" style="1"/>
    <col min="10763" max="10763" width="7.140625" style="1" customWidth="1"/>
    <col min="10764" max="11008" width="9.140625" style="1"/>
    <col min="11009" max="11009" width="7.140625" style="1" customWidth="1"/>
    <col min="11010" max="11010" width="39.42578125" style="1" customWidth="1"/>
    <col min="11011" max="11011" width="8.42578125" style="1" customWidth="1"/>
    <col min="11012" max="11012" width="11" style="1" customWidth="1"/>
    <col min="11013" max="11013" width="11.85546875" style="1" customWidth="1"/>
    <col min="11014" max="11014" width="12.5703125" style="1" customWidth="1"/>
    <col min="11015" max="11015" width="18.85546875" style="1" customWidth="1"/>
    <col min="11016" max="11018" width="9.140625" style="1"/>
    <col min="11019" max="11019" width="7.140625" style="1" customWidth="1"/>
    <col min="11020" max="11264" width="9.140625" style="1"/>
    <col min="11265" max="11265" width="7.140625" style="1" customWidth="1"/>
    <col min="11266" max="11266" width="39.42578125" style="1" customWidth="1"/>
    <col min="11267" max="11267" width="8.42578125" style="1" customWidth="1"/>
    <col min="11268" max="11268" width="11" style="1" customWidth="1"/>
    <col min="11269" max="11269" width="11.85546875" style="1" customWidth="1"/>
    <col min="11270" max="11270" width="12.5703125" style="1" customWidth="1"/>
    <col min="11271" max="11271" width="18.85546875" style="1" customWidth="1"/>
    <col min="11272" max="11274" width="9.140625" style="1"/>
    <col min="11275" max="11275" width="7.140625" style="1" customWidth="1"/>
    <col min="11276" max="11520" width="9.140625" style="1"/>
    <col min="11521" max="11521" width="7.140625" style="1" customWidth="1"/>
    <col min="11522" max="11522" width="39.42578125" style="1" customWidth="1"/>
    <col min="11523" max="11523" width="8.42578125" style="1" customWidth="1"/>
    <col min="11524" max="11524" width="11" style="1" customWidth="1"/>
    <col min="11525" max="11525" width="11.85546875" style="1" customWidth="1"/>
    <col min="11526" max="11526" width="12.5703125" style="1" customWidth="1"/>
    <col min="11527" max="11527" width="18.85546875" style="1" customWidth="1"/>
    <col min="11528" max="11530" width="9.140625" style="1"/>
    <col min="11531" max="11531" width="7.140625" style="1" customWidth="1"/>
    <col min="11532" max="11776" width="9.140625" style="1"/>
    <col min="11777" max="11777" width="7.140625" style="1" customWidth="1"/>
    <col min="11778" max="11778" width="39.42578125" style="1" customWidth="1"/>
    <col min="11779" max="11779" width="8.42578125" style="1" customWidth="1"/>
    <col min="11780" max="11780" width="11" style="1" customWidth="1"/>
    <col min="11781" max="11781" width="11.85546875" style="1" customWidth="1"/>
    <col min="11782" max="11782" width="12.5703125" style="1" customWidth="1"/>
    <col min="11783" max="11783" width="18.85546875" style="1" customWidth="1"/>
    <col min="11784" max="11786" width="9.140625" style="1"/>
    <col min="11787" max="11787" width="7.140625" style="1" customWidth="1"/>
    <col min="11788" max="12032" width="9.140625" style="1"/>
    <col min="12033" max="12033" width="7.140625" style="1" customWidth="1"/>
    <col min="12034" max="12034" width="39.42578125" style="1" customWidth="1"/>
    <col min="12035" max="12035" width="8.42578125" style="1" customWidth="1"/>
    <col min="12036" max="12036" width="11" style="1" customWidth="1"/>
    <col min="12037" max="12037" width="11.85546875" style="1" customWidth="1"/>
    <col min="12038" max="12038" width="12.5703125" style="1" customWidth="1"/>
    <col min="12039" max="12039" width="18.85546875" style="1" customWidth="1"/>
    <col min="12040" max="12042" width="9.140625" style="1"/>
    <col min="12043" max="12043" width="7.140625" style="1" customWidth="1"/>
    <col min="12044" max="12288" width="9.140625" style="1"/>
    <col min="12289" max="12289" width="7.140625" style="1" customWidth="1"/>
    <col min="12290" max="12290" width="39.42578125" style="1" customWidth="1"/>
    <col min="12291" max="12291" width="8.42578125" style="1" customWidth="1"/>
    <col min="12292" max="12292" width="11" style="1" customWidth="1"/>
    <col min="12293" max="12293" width="11.85546875" style="1" customWidth="1"/>
    <col min="12294" max="12294" width="12.5703125" style="1" customWidth="1"/>
    <col min="12295" max="12295" width="18.85546875" style="1" customWidth="1"/>
    <col min="12296" max="12298" width="9.140625" style="1"/>
    <col min="12299" max="12299" width="7.140625" style="1" customWidth="1"/>
    <col min="12300" max="12544" width="9.140625" style="1"/>
    <col min="12545" max="12545" width="7.140625" style="1" customWidth="1"/>
    <col min="12546" max="12546" width="39.42578125" style="1" customWidth="1"/>
    <col min="12547" max="12547" width="8.42578125" style="1" customWidth="1"/>
    <col min="12548" max="12548" width="11" style="1" customWidth="1"/>
    <col min="12549" max="12549" width="11.85546875" style="1" customWidth="1"/>
    <col min="12550" max="12550" width="12.5703125" style="1" customWidth="1"/>
    <col min="12551" max="12551" width="18.85546875" style="1" customWidth="1"/>
    <col min="12552" max="12554" width="9.140625" style="1"/>
    <col min="12555" max="12555" width="7.140625" style="1" customWidth="1"/>
    <col min="12556" max="12800" width="9.140625" style="1"/>
    <col min="12801" max="12801" width="7.140625" style="1" customWidth="1"/>
    <col min="12802" max="12802" width="39.42578125" style="1" customWidth="1"/>
    <col min="12803" max="12803" width="8.42578125" style="1" customWidth="1"/>
    <col min="12804" max="12804" width="11" style="1" customWidth="1"/>
    <col min="12805" max="12805" width="11.85546875" style="1" customWidth="1"/>
    <col min="12806" max="12806" width="12.5703125" style="1" customWidth="1"/>
    <col min="12807" max="12807" width="18.85546875" style="1" customWidth="1"/>
    <col min="12808" max="12810" width="9.140625" style="1"/>
    <col min="12811" max="12811" width="7.140625" style="1" customWidth="1"/>
    <col min="12812" max="13056" width="9.140625" style="1"/>
    <col min="13057" max="13057" width="7.140625" style="1" customWidth="1"/>
    <col min="13058" max="13058" width="39.42578125" style="1" customWidth="1"/>
    <col min="13059" max="13059" width="8.42578125" style="1" customWidth="1"/>
    <col min="13060" max="13060" width="11" style="1" customWidth="1"/>
    <col min="13061" max="13061" width="11.85546875" style="1" customWidth="1"/>
    <col min="13062" max="13062" width="12.5703125" style="1" customWidth="1"/>
    <col min="13063" max="13063" width="18.85546875" style="1" customWidth="1"/>
    <col min="13064" max="13066" width="9.140625" style="1"/>
    <col min="13067" max="13067" width="7.140625" style="1" customWidth="1"/>
    <col min="13068" max="13312" width="9.140625" style="1"/>
    <col min="13313" max="13313" width="7.140625" style="1" customWidth="1"/>
    <col min="13314" max="13314" width="39.42578125" style="1" customWidth="1"/>
    <col min="13315" max="13315" width="8.42578125" style="1" customWidth="1"/>
    <col min="13316" max="13316" width="11" style="1" customWidth="1"/>
    <col min="13317" max="13317" width="11.85546875" style="1" customWidth="1"/>
    <col min="13318" max="13318" width="12.5703125" style="1" customWidth="1"/>
    <col min="13319" max="13319" width="18.85546875" style="1" customWidth="1"/>
    <col min="13320" max="13322" width="9.140625" style="1"/>
    <col min="13323" max="13323" width="7.140625" style="1" customWidth="1"/>
    <col min="13324" max="13568" width="9.140625" style="1"/>
    <col min="13569" max="13569" width="7.140625" style="1" customWidth="1"/>
    <col min="13570" max="13570" width="39.42578125" style="1" customWidth="1"/>
    <col min="13571" max="13571" width="8.42578125" style="1" customWidth="1"/>
    <col min="13572" max="13572" width="11" style="1" customWidth="1"/>
    <col min="13573" max="13573" width="11.85546875" style="1" customWidth="1"/>
    <col min="13574" max="13574" width="12.5703125" style="1" customWidth="1"/>
    <col min="13575" max="13575" width="18.85546875" style="1" customWidth="1"/>
    <col min="13576" max="13578" width="9.140625" style="1"/>
    <col min="13579" max="13579" width="7.140625" style="1" customWidth="1"/>
    <col min="13580" max="13824" width="9.140625" style="1"/>
    <col min="13825" max="13825" width="7.140625" style="1" customWidth="1"/>
    <col min="13826" max="13826" width="39.42578125" style="1" customWidth="1"/>
    <col min="13827" max="13827" width="8.42578125" style="1" customWidth="1"/>
    <col min="13828" max="13828" width="11" style="1" customWidth="1"/>
    <col min="13829" max="13829" width="11.85546875" style="1" customWidth="1"/>
    <col min="13830" max="13830" width="12.5703125" style="1" customWidth="1"/>
    <col min="13831" max="13831" width="18.85546875" style="1" customWidth="1"/>
    <col min="13832" max="13834" width="9.140625" style="1"/>
    <col min="13835" max="13835" width="7.140625" style="1" customWidth="1"/>
    <col min="13836" max="14080" width="9.140625" style="1"/>
    <col min="14081" max="14081" width="7.140625" style="1" customWidth="1"/>
    <col min="14082" max="14082" width="39.42578125" style="1" customWidth="1"/>
    <col min="14083" max="14083" width="8.42578125" style="1" customWidth="1"/>
    <col min="14084" max="14084" width="11" style="1" customWidth="1"/>
    <col min="14085" max="14085" width="11.85546875" style="1" customWidth="1"/>
    <col min="14086" max="14086" width="12.5703125" style="1" customWidth="1"/>
    <col min="14087" max="14087" width="18.85546875" style="1" customWidth="1"/>
    <col min="14088" max="14090" width="9.140625" style="1"/>
    <col min="14091" max="14091" width="7.140625" style="1" customWidth="1"/>
    <col min="14092" max="14336" width="9.140625" style="1"/>
    <col min="14337" max="14337" width="7.140625" style="1" customWidth="1"/>
    <col min="14338" max="14338" width="39.42578125" style="1" customWidth="1"/>
    <col min="14339" max="14339" width="8.42578125" style="1" customWidth="1"/>
    <col min="14340" max="14340" width="11" style="1" customWidth="1"/>
    <col min="14341" max="14341" width="11.85546875" style="1" customWidth="1"/>
    <col min="14342" max="14342" width="12.5703125" style="1" customWidth="1"/>
    <col min="14343" max="14343" width="18.85546875" style="1" customWidth="1"/>
    <col min="14344" max="14346" width="9.140625" style="1"/>
    <col min="14347" max="14347" width="7.140625" style="1" customWidth="1"/>
    <col min="14348" max="14592" width="9.140625" style="1"/>
    <col min="14593" max="14593" width="7.140625" style="1" customWidth="1"/>
    <col min="14594" max="14594" width="39.42578125" style="1" customWidth="1"/>
    <col min="14595" max="14595" width="8.42578125" style="1" customWidth="1"/>
    <col min="14596" max="14596" width="11" style="1" customWidth="1"/>
    <col min="14597" max="14597" width="11.85546875" style="1" customWidth="1"/>
    <col min="14598" max="14598" width="12.5703125" style="1" customWidth="1"/>
    <col min="14599" max="14599" width="18.85546875" style="1" customWidth="1"/>
    <col min="14600" max="14602" width="9.140625" style="1"/>
    <col min="14603" max="14603" width="7.140625" style="1" customWidth="1"/>
    <col min="14604" max="14848" width="9.140625" style="1"/>
    <col min="14849" max="14849" width="7.140625" style="1" customWidth="1"/>
    <col min="14850" max="14850" width="39.42578125" style="1" customWidth="1"/>
    <col min="14851" max="14851" width="8.42578125" style="1" customWidth="1"/>
    <col min="14852" max="14852" width="11" style="1" customWidth="1"/>
    <col min="14853" max="14853" width="11.85546875" style="1" customWidth="1"/>
    <col min="14854" max="14854" width="12.5703125" style="1" customWidth="1"/>
    <col min="14855" max="14855" width="18.85546875" style="1" customWidth="1"/>
    <col min="14856" max="14858" width="9.140625" style="1"/>
    <col min="14859" max="14859" width="7.140625" style="1" customWidth="1"/>
    <col min="14860" max="15104" width="9.140625" style="1"/>
    <col min="15105" max="15105" width="7.140625" style="1" customWidth="1"/>
    <col min="15106" max="15106" width="39.42578125" style="1" customWidth="1"/>
    <col min="15107" max="15107" width="8.42578125" style="1" customWidth="1"/>
    <col min="15108" max="15108" width="11" style="1" customWidth="1"/>
    <col min="15109" max="15109" width="11.85546875" style="1" customWidth="1"/>
    <col min="15110" max="15110" width="12.5703125" style="1" customWidth="1"/>
    <col min="15111" max="15111" width="18.85546875" style="1" customWidth="1"/>
    <col min="15112" max="15114" width="9.140625" style="1"/>
    <col min="15115" max="15115" width="7.140625" style="1" customWidth="1"/>
    <col min="15116" max="15360" width="9.140625" style="1"/>
    <col min="15361" max="15361" width="7.140625" style="1" customWidth="1"/>
    <col min="15362" max="15362" width="39.42578125" style="1" customWidth="1"/>
    <col min="15363" max="15363" width="8.42578125" style="1" customWidth="1"/>
    <col min="15364" max="15364" width="11" style="1" customWidth="1"/>
    <col min="15365" max="15365" width="11.85546875" style="1" customWidth="1"/>
    <col min="15366" max="15366" width="12.5703125" style="1" customWidth="1"/>
    <col min="15367" max="15367" width="18.85546875" style="1" customWidth="1"/>
    <col min="15368" max="15370" width="9.140625" style="1"/>
    <col min="15371" max="15371" width="7.140625" style="1" customWidth="1"/>
    <col min="15372" max="15616" width="9.140625" style="1"/>
    <col min="15617" max="15617" width="7.140625" style="1" customWidth="1"/>
    <col min="15618" max="15618" width="39.42578125" style="1" customWidth="1"/>
    <col min="15619" max="15619" width="8.42578125" style="1" customWidth="1"/>
    <col min="15620" max="15620" width="11" style="1" customWidth="1"/>
    <col min="15621" max="15621" width="11.85546875" style="1" customWidth="1"/>
    <col min="15622" max="15622" width="12.5703125" style="1" customWidth="1"/>
    <col min="15623" max="15623" width="18.85546875" style="1" customWidth="1"/>
    <col min="15624" max="15626" width="9.140625" style="1"/>
    <col min="15627" max="15627" width="7.140625" style="1" customWidth="1"/>
    <col min="15628" max="15872" width="9.140625" style="1"/>
    <col min="15873" max="15873" width="7.140625" style="1" customWidth="1"/>
    <col min="15874" max="15874" width="39.42578125" style="1" customWidth="1"/>
    <col min="15875" max="15875" width="8.42578125" style="1" customWidth="1"/>
    <col min="15876" max="15876" width="11" style="1" customWidth="1"/>
    <col min="15877" max="15877" width="11.85546875" style="1" customWidth="1"/>
    <col min="15878" max="15878" width="12.5703125" style="1" customWidth="1"/>
    <col min="15879" max="15879" width="18.85546875" style="1" customWidth="1"/>
    <col min="15880" max="15882" width="9.140625" style="1"/>
    <col min="15883" max="15883" width="7.140625" style="1" customWidth="1"/>
    <col min="15884" max="16128" width="9.140625" style="1"/>
    <col min="16129" max="16129" width="7.140625" style="1" customWidth="1"/>
    <col min="16130" max="16130" width="39.42578125" style="1" customWidth="1"/>
    <col min="16131" max="16131" width="8.42578125" style="1" customWidth="1"/>
    <col min="16132" max="16132" width="11" style="1" customWidth="1"/>
    <col min="16133" max="16133" width="11.85546875" style="1" customWidth="1"/>
    <col min="16134" max="16134" width="12.5703125" style="1" customWidth="1"/>
    <col min="16135" max="16135" width="18.85546875" style="1" customWidth="1"/>
    <col min="16136" max="16138" width="9.140625" style="1"/>
    <col min="16139" max="16139" width="7.140625" style="1" customWidth="1"/>
    <col min="16140" max="16384" width="9.140625" style="1"/>
  </cols>
  <sheetData>
    <row r="1" spans="1:6">
      <c r="A1" s="538" t="s">
        <v>427</v>
      </c>
      <c r="B1" s="544" t="s">
        <v>156</v>
      </c>
      <c r="C1" s="537"/>
      <c r="D1" s="548"/>
      <c r="E1" s="545"/>
    </row>
    <row r="2" spans="1:6">
      <c r="A2" s="2"/>
      <c r="B2" s="34"/>
    </row>
    <row r="3" spans="1:6">
      <c r="A3" s="37"/>
      <c r="B3" s="1018" t="s">
        <v>3337</v>
      </c>
      <c r="C3" s="1018"/>
      <c r="D3" s="1018"/>
      <c r="E3" s="1018"/>
      <c r="F3" s="594"/>
    </row>
    <row r="4" spans="1:6" ht="56.25" customHeight="1">
      <c r="A4" s="37"/>
      <c r="B4" s="1014" t="s">
        <v>3386</v>
      </c>
      <c r="C4" s="1014"/>
      <c r="D4" s="1014"/>
      <c r="E4" s="1014"/>
      <c r="F4" s="594"/>
    </row>
    <row r="5" spans="1:6" ht="247.35" customHeight="1">
      <c r="A5" s="37"/>
      <c r="B5" s="1019" t="s">
        <v>4868</v>
      </c>
      <c r="C5" s="1019"/>
      <c r="D5" s="1019"/>
      <c r="E5" s="1019"/>
      <c r="F5" s="594"/>
    </row>
    <row r="6" spans="1:6" ht="240" customHeight="1">
      <c r="A6" s="37"/>
      <c r="B6" s="1014" t="s">
        <v>4778</v>
      </c>
      <c r="C6" s="1014"/>
      <c r="D6" s="1014"/>
      <c r="E6" s="1014"/>
      <c r="F6" s="594"/>
    </row>
    <row r="7" spans="1:6" ht="309" customHeight="1">
      <c r="A7" s="37"/>
      <c r="B7" s="1014" t="s">
        <v>3404</v>
      </c>
      <c r="C7" s="1014"/>
      <c r="D7" s="1014"/>
      <c r="E7" s="1014"/>
      <c r="F7" s="594"/>
    </row>
    <row r="8" spans="1:6" ht="399.75" customHeight="1">
      <c r="A8" s="37"/>
      <c r="B8" s="1014" t="s">
        <v>3387</v>
      </c>
      <c r="C8" s="1014"/>
      <c r="D8" s="1014"/>
      <c r="E8" s="1014"/>
      <c r="F8" s="594"/>
    </row>
    <row r="9" spans="1:6" ht="409.5" customHeight="1">
      <c r="A9" s="37"/>
      <c r="B9" s="1014" t="s">
        <v>3388</v>
      </c>
      <c r="C9" s="1014"/>
      <c r="D9" s="1014"/>
      <c r="E9" s="1014"/>
      <c r="F9" s="594"/>
    </row>
    <row r="10" spans="1:6" ht="193.5" customHeight="1">
      <c r="A10" s="37"/>
      <c r="B10" s="1025"/>
      <c r="C10" s="1025"/>
      <c r="D10" s="1025"/>
      <c r="E10" s="1025"/>
      <c r="F10" s="594"/>
    </row>
    <row r="11" spans="1:6" ht="138.75" customHeight="1">
      <c r="A11" s="37"/>
      <c r="B11" s="1025"/>
      <c r="C11" s="1025"/>
      <c r="D11" s="1025"/>
      <c r="E11" s="1025"/>
      <c r="F11" s="594"/>
    </row>
    <row r="12" spans="1:6" ht="389.25" customHeight="1">
      <c r="A12" s="37"/>
      <c r="B12" s="1022" t="s">
        <v>3389</v>
      </c>
      <c r="C12" s="1022"/>
      <c r="D12" s="1022"/>
      <c r="E12" s="1022"/>
      <c r="F12" s="594"/>
    </row>
    <row r="13" spans="1:6" ht="309.75" customHeight="1">
      <c r="A13" s="37"/>
      <c r="B13" s="1014" t="s">
        <v>3390</v>
      </c>
      <c r="C13" s="1014"/>
      <c r="D13" s="1014"/>
      <c r="E13" s="1014"/>
      <c r="F13" s="594"/>
    </row>
    <row r="14" spans="1:6" ht="409.5" customHeight="1">
      <c r="A14" s="37"/>
      <c r="B14" s="1014" t="s">
        <v>3391</v>
      </c>
      <c r="C14" s="1014"/>
      <c r="D14" s="1014"/>
      <c r="E14" s="1014"/>
      <c r="F14" s="594"/>
    </row>
    <row r="15" spans="1:6" ht="385.5" customHeight="1">
      <c r="A15" s="37"/>
      <c r="B15" s="1014" t="s">
        <v>3392</v>
      </c>
      <c r="C15" s="1014"/>
      <c r="D15" s="1014"/>
      <c r="E15" s="1014"/>
      <c r="F15" s="594"/>
    </row>
    <row r="16" spans="1:6" ht="360.75" customHeight="1">
      <c r="A16" s="37"/>
      <c r="B16" s="1014" t="s">
        <v>3393</v>
      </c>
      <c r="C16" s="1014"/>
      <c r="D16" s="1014"/>
      <c r="E16" s="1014"/>
      <c r="F16" s="594"/>
    </row>
    <row r="17" spans="1:6" ht="409.5" customHeight="1">
      <c r="A17" s="37"/>
      <c r="B17" s="1014" t="s">
        <v>3394</v>
      </c>
      <c r="C17" s="1014"/>
      <c r="D17" s="1014"/>
      <c r="E17" s="1014"/>
      <c r="F17" s="594"/>
    </row>
    <row r="18" spans="1:6" ht="103.5" customHeight="1">
      <c r="A18" s="37"/>
      <c r="B18" s="1025"/>
      <c r="C18" s="1025"/>
      <c r="D18" s="1025"/>
      <c r="E18" s="1025"/>
      <c r="F18" s="594"/>
    </row>
    <row r="19" spans="1:6" ht="133.5" customHeight="1">
      <c r="A19" s="37"/>
      <c r="B19" s="1014" t="s">
        <v>3395</v>
      </c>
      <c r="C19" s="1014"/>
      <c r="D19" s="1014"/>
      <c r="E19" s="1014"/>
      <c r="F19" s="594"/>
    </row>
    <row r="20" spans="1:6" ht="272.25" customHeight="1">
      <c r="A20" s="37"/>
      <c r="B20" s="1025"/>
      <c r="C20" s="1025"/>
      <c r="D20" s="1025"/>
      <c r="E20" s="1025"/>
      <c r="F20" s="594"/>
    </row>
    <row r="21" spans="1:6" ht="261" customHeight="1">
      <c r="A21" s="37"/>
      <c r="B21" s="1016" t="s">
        <v>3396</v>
      </c>
      <c r="C21" s="1016"/>
      <c r="D21" s="1016"/>
      <c r="E21" s="1016"/>
      <c r="F21" s="594"/>
    </row>
    <row r="22" spans="1:6" ht="323.25" customHeight="1">
      <c r="A22" s="37"/>
      <c r="B22" s="1014" t="s">
        <v>3397</v>
      </c>
      <c r="C22" s="1014"/>
      <c r="D22" s="1014"/>
      <c r="E22" s="1014"/>
      <c r="F22" s="594"/>
    </row>
    <row r="23" spans="1:6">
      <c r="A23" s="37"/>
      <c r="B23" s="1023" t="s">
        <v>3398</v>
      </c>
      <c r="C23" s="1023"/>
      <c r="D23" s="1023"/>
      <c r="E23" s="1023"/>
      <c r="F23" s="594"/>
    </row>
    <row r="24" spans="1:6" ht="161.25" customHeight="1">
      <c r="A24" s="37"/>
      <c r="B24" s="1023"/>
      <c r="C24" s="1023"/>
      <c r="D24" s="1023"/>
      <c r="E24" s="1023"/>
      <c r="F24" s="594"/>
    </row>
    <row r="25" spans="1:6" ht="45.75" customHeight="1">
      <c r="A25" s="37"/>
      <c r="B25" s="1014" t="s">
        <v>3399</v>
      </c>
      <c r="C25" s="1014"/>
      <c r="D25" s="1014"/>
      <c r="E25" s="1014"/>
      <c r="F25" s="594"/>
    </row>
    <row r="26" spans="1:6" ht="190.5" customHeight="1">
      <c r="A26" s="37"/>
      <c r="B26" s="1023"/>
      <c r="C26" s="1023"/>
      <c r="D26" s="1023"/>
      <c r="E26" s="1023"/>
      <c r="F26" s="594"/>
    </row>
    <row r="27" spans="1:6" ht="409.5" customHeight="1">
      <c r="A27" s="37"/>
      <c r="B27" s="1016" t="s">
        <v>3400</v>
      </c>
      <c r="C27" s="1016"/>
      <c r="D27" s="1016"/>
      <c r="E27" s="1016"/>
      <c r="F27" s="594"/>
    </row>
    <row r="28" spans="1:6" ht="409.5" customHeight="1">
      <c r="A28" s="37"/>
      <c r="B28" s="1014" t="s">
        <v>3401</v>
      </c>
      <c r="C28" s="1014"/>
      <c r="D28" s="1014"/>
      <c r="E28" s="1014"/>
      <c r="F28" s="594"/>
    </row>
    <row r="29" spans="1:6" ht="93" customHeight="1">
      <c r="A29" s="37"/>
      <c r="B29" s="1014" t="s">
        <v>3402</v>
      </c>
      <c r="C29" s="1014"/>
      <c r="D29" s="1014"/>
      <c r="E29" s="1014"/>
      <c r="F29" s="594"/>
    </row>
    <row r="30" spans="1:6" ht="132.75" customHeight="1">
      <c r="A30" s="37"/>
      <c r="B30" s="1014" t="s">
        <v>3403</v>
      </c>
      <c r="C30" s="1014"/>
      <c r="D30" s="1014"/>
      <c r="E30" s="1014"/>
      <c r="F30" s="594"/>
    </row>
    <row r="31" spans="1:6" ht="257.25" customHeight="1">
      <c r="A31" s="37"/>
      <c r="B31" s="1014" t="s">
        <v>4648</v>
      </c>
      <c r="C31" s="1014"/>
      <c r="D31" s="1014"/>
      <c r="E31" s="1014"/>
      <c r="F31" s="594"/>
    </row>
    <row r="32" spans="1:6" ht="386.25" customHeight="1">
      <c r="A32" s="37"/>
      <c r="B32" s="1014" t="s">
        <v>4649</v>
      </c>
      <c r="C32" s="1014"/>
      <c r="D32" s="1014"/>
      <c r="E32" s="1014"/>
      <c r="F32" s="594"/>
    </row>
    <row r="33" spans="1:6" ht="292.5" customHeight="1">
      <c r="A33" s="37"/>
      <c r="B33" s="1014" t="s">
        <v>4650</v>
      </c>
      <c r="C33" s="1014"/>
      <c r="D33" s="1014"/>
      <c r="E33" s="1014"/>
      <c r="F33" s="594"/>
    </row>
    <row r="34" spans="1:6">
      <c r="A34" s="2"/>
      <c r="B34" s="34"/>
    </row>
    <row r="35" spans="1:6">
      <c r="A35" s="145"/>
      <c r="B35" s="541" t="s">
        <v>48</v>
      </c>
      <c r="C35" s="546">
        <f>'SKUPNA rekapitulacija'!C42</f>
        <v>0.81899999999999995</v>
      </c>
      <c r="D35" s="623"/>
      <c r="E35" s="227"/>
      <c r="F35" s="619"/>
    </row>
    <row r="36" spans="1:6">
      <c r="A36" s="145"/>
      <c r="B36" s="542" t="s">
        <v>49</v>
      </c>
      <c r="C36" s="547">
        <f>'SKUPNA rekapitulacija'!C52</f>
        <v>0.18099999999999999</v>
      </c>
      <c r="D36" s="623"/>
      <c r="E36" s="227"/>
      <c r="F36" s="619"/>
    </row>
    <row r="38" spans="1:6" s="3" customFormat="1" ht="17.25" thickBot="1">
      <c r="A38" s="4"/>
      <c r="B38" s="146" t="s">
        <v>2</v>
      </c>
      <c r="C38" s="190" t="s">
        <v>3</v>
      </c>
      <c r="D38" s="238" t="s">
        <v>4</v>
      </c>
      <c r="E38" s="228" t="s">
        <v>5</v>
      </c>
      <c r="F38" s="596" t="s">
        <v>6</v>
      </c>
    </row>
    <row r="39" spans="1:6" s="138" customFormat="1" ht="13.5" thickTop="1">
      <c r="A39" s="147"/>
      <c r="B39" s="148"/>
      <c r="C39" s="136"/>
      <c r="D39" s="239"/>
      <c r="E39" s="229"/>
      <c r="F39" s="620"/>
    </row>
    <row r="40" spans="1:6" s="10" customFormat="1" ht="104.45" customHeight="1">
      <c r="A40" s="126" t="s">
        <v>428</v>
      </c>
      <c r="B40" s="31" t="s">
        <v>4867</v>
      </c>
      <c r="C40" s="127" t="s">
        <v>10</v>
      </c>
      <c r="D40" s="30">
        <v>3105</v>
      </c>
      <c r="E40" s="748"/>
      <c r="F40" s="600"/>
    </row>
    <row r="41" spans="1:6" s="138" customFormat="1" ht="12.75">
      <c r="A41" s="147"/>
      <c r="B41" s="45" t="s">
        <v>46</v>
      </c>
      <c r="C41" s="46"/>
      <c r="D41" s="47"/>
      <c r="E41" s="852"/>
      <c r="F41" s="598">
        <f>E40*D40*C35</f>
        <v>0</v>
      </c>
    </row>
    <row r="42" spans="1:6" s="138" customFormat="1" ht="12.75">
      <c r="A42" s="147"/>
      <c r="B42" s="48" t="s">
        <v>47</v>
      </c>
      <c r="C42" s="49"/>
      <c r="D42" s="50"/>
      <c r="E42" s="853"/>
      <c r="F42" s="599">
        <f>E40*D40*C36</f>
        <v>0</v>
      </c>
    </row>
    <row r="43" spans="1:6" s="138" customFormat="1" ht="12.75">
      <c r="A43" s="147"/>
      <c r="B43" s="148"/>
      <c r="C43" s="136"/>
      <c r="D43" s="239"/>
      <c r="E43" s="189"/>
      <c r="F43" s="620"/>
    </row>
    <row r="44" spans="1:6" s="10" customFormat="1" ht="63.75">
      <c r="A44" s="126" t="s">
        <v>429</v>
      </c>
      <c r="B44" s="31" t="s">
        <v>264</v>
      </c>
      <c r="C44" s="127"/>
      <c r="D44" s="131"/>
      <c r="E44" s="43"/>
      <c r="F44" s="600"/>
    </row>
    <row r="45" spans="1:6" s="10" customFormat="1" ht="57" customHeight="1">
      <c r="A45" s="150" t="s">
        <v>265</v>
      </c>
      <c r="B45" s="151" t="s">
        <v>629</v>
      </c>
      <c r="C45" s="127" t="s">
        <v>10</v>
      </c>
      <c r="D45" s="30">
        <v>3220</v>
      </c>
      <c r="E45" s="748"/>
      <c r="F45" s="600"/>
    </row>
    <row r="46" spans="1:6" s="138" customFormat="1" ht="12.75">
      <c r="A46" s="147"/>
      <c r="B46" s="45" t="s">
        <v>46</v>
      </c>
      <c r="C46" s="46"/>
      <c r="D46" s="47"/>
      <c r="E46" s="852"/>
      <c r="F46" s="598">
        <f>E45*D45*C35</f>
        <v>0</v>
      </c>
    </row>
    <row r="47" spans="1:6" s="138" customFormat="1" ht="12.75">
      <c r="A47" s="147"/>
      <c r="B47" s="48" t="s">
        <v>47</v>
      </c>
      <c r="C47" s="49"/>
      <c r="D47" s="50"/>
      <c r="E47" s="853"/>
      <c r="F47" s="599">
        <f>E45*D45*C36</f>
        <v>0</v>
      </c>
    </row>
    <row r="48" spans="1:6" s="138" customFormat="1" ht="12.75">
      <c r="A48" s="147"/>
      <c r="B48" s="148"/>
      <c r="C48" s="136"/>
      <c r="D48" s="239"/>
      <c r="E48" s="189"/>
      <c r="F48" s="620"/>
    </row>
    <row r="49" spans="1:6" s="10" customFormat="1" ht="105.75" customHeight="1">
      <c r="A49" s="126" t="s">
        <v>430</v>
      </c>
      <c r="B49" s="152" t="s">
        <v>4865</v>
      </c>
      <c r="C49" s="127" t="s">
        <v>9</v>
      </c>
      <c r="D49" s="30">
        <v>22</v>
      </c>
      <c r="E49" s="748"/>
      <c r="F49" s="600"/>
    </row>
    <row r="50" spans="1:6" s="10" customFormat="1" ht="12.75">
      <c r="A50" s="126"/>
      <c r="B50" s="45" t="s">
        <v>46</v>
      </c>
      <c r="C50" s="46"/>
      <c r="D50" s="47"/>
      <c r="E50" s="852"/>
      <c r="F50" s="598">
        <f>E49*D49*C35</f>
        <v>0</v>
      </c>
    </row>
    <row r="51" spans="1:6" s="10" customFormat="1" ht="12.75">
      <c r="A51" s="126"/>
      <c r="B51" s="48" t="s">
        <v>47</v>
      </c>
      <c r="C51" s="49"/>
      <c r="D51" s="50"/>
      <c r="E51" s="853"/>
      <c r="F51" s="599">
        <f>E49*D49*C36</f>
        <v>0</v>
      </c>
    </row>
    <row r="52" spans="1:6" s="10" customFormat="1" ht="12.75">
      <c r="A52" s="126"/>
      <c r="B52" s="31"/>
      <c r="C52" s="127"/>
      <c r="D52" s="30"/>
      <c r="E52" s="156"/>
      <c r="F52" s="600"/>
    </row>
    <row r="53" spans="1:6" s="10" customFormat="1" ht="111.75" customHeight="1">
      <c r="A53" s="126" t="s">
        <v>433</v>
      </c>
      <c r="B53" s="31" t="s">
        <v>4866</v>
      </c>
      <c r="C53" s="127"/>
      <c r="D53" s="131"/>
      <c r="E53" s="43"/>
      <c r="F53" s="600"/>
    </row>
    <row r="54" spans="1:6" s="10" customFormat="1" ht="12.75">
      <c r="A54" s="126"/>
      <c r="B54" s="45" t="s">
        <v>46</v>
      </c>
      <c r="C54" s="169" t="s">
        <v>10</v>
      </c>
      <c r="D54" s="170">
        <v>48</v>
      </c>
      <c r="E54" s="748"/>
      <c r="F54" s="621">
        <f>E54*D54</f>
        <v>0</v>
      </c>
    </row>
    <row r="55" spans="1:6" s="138" customFormat="1" ht="12.75">
      <c r="A55" s="147"/>
      <c r="B55" s="148"/>
      <c r="C55" s="136"/>
      <c r="D55" s="239"/>
      <c r="E55" s="189"/>
      <c r="F55" s="620"/>
    </row>
    <row r="56" spans="1:6" s="10" customFormat="1" ht="104.25" customHeight="1">
      <c r="A56" s="126" t="s">
        <v>434</v>
      </c>
      <c r="B56" s="31" t="s">
        <v>4870</v>
      </c>
      <c r="C56" s="127" t="s">
        <v>10</v>
      </c>
      <c r="D56" s="30">
        <v>570</v>
      </c>
      <c r="E56" s="748"/>
      <c r="F56" s="600"/>
    </row>
    <row r="57" spans="1:6" s="138" customFormat="1" ht="12.75">
      <c r="A57" s="147"/>
      <c r="B57" s="45" t="s">
        <v>46</v>
      </c>
      <c r="C57" s="46"/>
      <c r="D57" s="47"/>
      <c r="E57" s="852"/>
      <c r="F57" s="598">
        <f>E56*D56*C35</f>
        <v>0</v>
      </c>
    </row>
    <row r="58" spans="1:6" s="138" customFormat="1" ht="12.75">
      <c r="A58" s="147"/>
      <c r="B58" s="48" t="s">
        <v>47</v>
      </c>
      <c r="C58" s="49"/>
      <c r="D58" s="50"/>
      <c r="E58" s="853"/>
      <c r="F58" s="599">
        <f>E56*D56*C36</f>
        <v>0</v>
      </c>
    </row>
    <row r="59" spans="1:6" s="138" customFormat="1" ht="12.75">
      <c r="A59" s="147"/>
      <c r="B59" s="148"/>
      <c r="C59" s="136"/>
      <c r="D59" s="239"/>
      <c r="E59" s="189"/>
      <c r="F59" s="620"/>
    </row>
    <row r="60" spans="1:6" s="10" customFormat="1" ht="105" customHeight="1">
      <c r="A60" s="126" t="s">
        <v>436</v>
      </c>
      <c r="B60" s="31" t="s">
        <v>4871</v>
      </c>
      <c r="C60" s="127" t="s">
        <v>10</v>
      </c>
      <c r="D60" s="30">
        <v>700</v>
      </c>
      <c r="E60" s="748"/>
      <c r="F60" s="600"/>
    </row>
    <row r="61" spans="1:6" s="138" customFormat="1" ht="12.75">
      <c r="A61" s="147"/>
      <c r="B61" s="45" t="s">
        <v>46</v>
      </c>
      <c r="C61" s="46"/>
      <c r="D61" s="47"/>
      <c r="E61" s="852"/>
      <c r="F61" s="598">
        <f>E60*D60*C35</f>
        <v>0</v>
      </c>
    </row>
    <row r="62" spans="1:6" s="138" customFormat="1" ht="12.75">
      <c r="A62" s="147"/>
      <c r="B62" s="48" t="s">
        <v>47</v>
      </c>
      <c r="C62" s="49"/>
      <c r="D62" s="50"/>
      <c r="E62" s="853"/>
      <c r="F62" s="599">
        <f>E60*D60*C36</f>
        <v>0</v>
      </c>
    </row>
    <row r="63" spans="1:6" s="138" customFormat="1" ht="12.75">
      <c r="A63" s="147"/>
      <c r="B63" s="148"/>
      <c r="C63" s="136"/>
      <c r="D63" s="239"/>
      <c r="E63" s="189"/>
      <c r="F63" s="620"/>
    </row>
    <row r="64" spans="1:6" s="10" customFormat="1" ht="93" customHeight="1">
      <c r="A64" s="126" t="s">
        <v>437</v>
      </c>
      <c r="B64" s="31" t="s">
        <v>4872</v>
      </c>
      <c r="C64" s="127" t="s">
        <v>10</v>
      </c>
      <c r="D64" s="30">
        <v>280</v>
      </c>
      <c r="E64" s="748"/>
      <c r="F64" s="600"/>
    </row>
    <row r="65" spans="1:6" s="138" customFormat="1" ht="12.75">
      <c r="A65" s="147"/>
      <c r="B65" s="45" t="s">
        <v>46</v>
      </c>
      <c r="C65" s="46"/>
      <c r="D65" s="47"/>
      <c r="E65" s="852"/>
      <c r="F65" s="598">
        <f>E64*D64*C35</f>
        <v>0</v>
      </c>
    </row>
    <row r="66" spans="1:6" s="138" customFormat="1" ht="12.75">
      <c r="A66" s="147"/>
      <c r="B66" s="48" t="s">
        <v>47</v>
      </c>
      <c r="C66" s="49"/>
      <c r="D66" s="50"/>
      <c r="E66" s="853"/>
      <c r="F66" s="599">
        <f>E64*D64*C36</f>
        <v>0</v>
      </c>
    </row>
    <row r="67" spans="1:6" s="138" customFormat="1" ht="12.75">
      <c r="A67" s="147"/>
      <c r="B67" s="148"/>
      <c r="C67" s="136"/>
      <c r="D67" s="239"/>
      <c r="E67" s="189"/>
      <c r="F67" s="620"/>
    </row>
    <row r="68" spans="1:6" s="10" customFormat="1" ht="76.5">
      <c r="A68" s="126" t="s">
        <v>438</v>
      </c>
      <c r="B68" s="31" t="s">
        <v>487</v>
      </c>
      <c r="C68" s="127"/>
      <c r="D68" s="131"/>
      <c r="E68" s="43"/>
      <c r="F68" s="600"/>
    </row>
    <row r="69" spans="1:6" s="10" customFormat="1" ht="57" customHeight="1">
      <c r="A69" s="150" t="s">
        <v>265</v>
      </c>
      <c r="B69" s="151" t="s">
        <v>629</v>
      </c>
      <c r="C69" s="127"/>
      <c r="D69" s="131"/>
      <c r="E69" s="43"/>
      <c r="F69" s="600"/>
    </row>
    <row r="70" spans="1:6" s="10" customFormat="1" ht="58.5" customHeight="1">
      <c r="A70" s="150"/>
      <c r="B70" s="178" t="s">
        <v>488</v>
      </c>
      <c r="C70" s="127" t="s">
        <v>10</v>
      </c>
      <c r="D70" s="30">
        <v>1600</v>
      </c>
      <c r="E70" s="748"/>
      <c r="F70" s="600"/>
    </row>
    <row r="71" spans="1:6" s="138" customFormat="1" ht="12.75">
      <c r="A71" s="147"/>
      <c r="B71" s="45" t="s">
        <v>46</v>
      </c>
      <c r="C71" s="46"/>
      <c r="D71" s="47"/>
      <c r="E71" s="852"/>
      <c r="F71" s="598">
        <f>E70*D70*C35</f>
        <v>0</v>
      </c>
    </row>
    <row r="72" spans="1:6" s="138" customFormat="1" ht="12.75">
      <c r="A72" s="147"/>
      <c r="B72" s="48" t="s">
        <v>47</v>
      </c>
      <c r="C72" s="49"/>
      <c r="D72" s="50"/>
      <c r="E72" s="853"/>
      <c r="F72" s="599">
        <f>E70*D70*C36</f>
        <v>0</v>
      </c>
    </row>
    <row r="73" spans="1:6" s="10" customFormat="1" ht="12.75">
      <c r="A73" s="126"/>
      <c r="B73" s="31"/>
      <c r="C73" s="127"/>
      <c r="D73" s="30"/>
      <c r="E73" s="156"/>
      <c r="F73" s="600"/>
    </row>
    <row r="74" spans="1:6" s="10" customFormat="1" ht="104.25" customHeight="1">
      <c r="A74" s="126" t="s">
        <v>439</v>
      </c>
      <c r="B74" s="31" t="s">
        <v>302</v>
      </c>
      <c r="C74" s="127"/>
      <c r="D74" s="131"/>
      <c r="E74" s="43"/>
      <c r="F74" s="600"/>
    </row>
    <row r="75" spans="1:6" s="10" customFormat="1" ht="12.75">
      <c r="A75" s="126"/>
      <c r="B75" s="45" t="s">
        <v>46</v>
      </c>
      <c r="C75" s="169" t="s">
        <v>10</v>
      </c>
      <c r="D75" s="170">
        <v>68.5</v>
      </c>
      <c r="E75" s="748"/>
      <c r="F75" s="621">
        <f>E75*D75</f>
        <v>0</v>
      </c>
    </row>
    <row r="76" spans="1:6" s="10" customFormat="1" ht="12.75">
      <c r="A76" s="126"/>
      <c r="B76" s="31"/>
      <c r="C76" s="127"/>
      <c r="D76" s="30"/>
      <c r="E76" s="156"/>
      <c r="F76" s="600"/>
    </row>
    <row r="77" spans="1:6" s="10" customFormat="1" ht="89.25">
      <c r="A77" s="126" t="s">
        <v>440</v>
      </c>
      <c r="B77" s="152" t="s">
        <v>505</v>
      </c>
      <c r="C77" s="127"/>
      <c r="D77" s="131"/>
      <c r="E77" s="43"/>
      <c r="F77" s="600"/>
    </row>
    <row r="78" spans="1:6" s="10" customFormat="1" ht="12.75">
      <c r="A78" s="150" t="s">
        <v>265</v>
      </c>
      <c r="B78" s="152" t="s">
        <v>322</v>
      </c>
      <c r="C78" s="127"/>
      <c r="D78" s="131"/>
      <c r="E78" s="43"/>
      <c r="F78" s="600"/>
    </row>
    <row r="79" spans="1:6" s="10" customFormat="1" ht="12.75">
      <c r="A79" s="126"/>
      <c r="B79" s="48" t="s">
        <v>47</v>
      </c>
      <c r="C79" s="167" t="s">
        <v>9</v>
      </c>
      <c r="D79" s="168">
        <v>2.8</v>
      </c>
      <c r="E79" s="748"/>
      <c r="F79" s="622">
        <f>E79*D79</f>
        <v>0</v>
      </c>
    </row>
    <row r="80" spans="1:6" s="10" customFormat="1" ht="12.75">
      <c r="A80" s="150" t="s">
        <v>265</v>
      </c>
      <c r="B80" s="152" t="s">
        <v>375</v>
      </c>
      <c r="C80" s="127"/>
      <c r="D80" s="131"/>
      <c r="E80" s="43"/>
      <c r="F80" s="600"/>
    </row>
    <row r="81" spans="1:6" s="10" customFormat="1" ht="12.75">
      <c r="A81" s="126"/>
      <c r="B81" s="48" t="s">
        <v>47</v>
      </c>
      <c r="C81" s="167" t="s">
        <v>9</v>
      </c>
      <c r="D81" s="168">
        <v>2.9</v>
      </c>
      <c r="E81" s="748"/>
      <c r="F81" s="622">
        <f>E81*D81</f>
        <v>0</v>
      </c>
    </row>
    <row r="82" spans="1:6" s="10" customFormat="1" ht="12.75">
      <c r="A82" s="126"/>
      <c r="B82" s="31"/>
      <c r="C82" s="127"/>
      <c r="D82" s="30"/>
      <c r="E82" s="156"/>
      <c r="F82" s="600"/>
    </row>
    <row r="83" spans="1:6" s="10" customFormat="1" ht="89.25">
      <c r="A83" s="126" t="s">
        <v>461</v>
      </c>
      <c r="B83" s="152" t="s">
        <v>506</v>
      </c>
      <c r="C83" s="127"/>
      <c r="D83" s="30"/>
      <c r="E83" s="156"/>
      <c r="F83" s="600"/>
    </row>
    <row r="84" spans="1:6" s="10" customFormat="1" ht="12.75">
      <c r="A84" s="150" t="s">
        <v>265</v>
      </c>
      <c r="B84" s="152" t="s">
        <v>322</v>
      </c>
      <c r="C84" s="127"/>
      <c r="D84" s="131"/>
      <c r="E84" s="43"/>
      <c r="F84" s="600"/>
    </row>
    <row r="85" spans="1:6" s="10" customFormat="1" ht="12.75">
      <c r="A85" s="126"/>
      <c r="B85" s="45" t="s">
        <v>46</v>
      </c>
      <c r="C85" s="169" t="s">
        <v>9</v>
      </c>
      <c r="D85" s="170">
        <v>26.5</v>
      </c>
      <c r="E85" s="748"/>
      <c r="F85" s="621">
        <f>E85*D85</f>
        <v>0</v>
      </c>
    </row>
    <row r="86" spans="1:6" s="10" customFormat="1" ht="12.75">
      <c r="A86" s="150" t="s">
        <v>265</v>
      </c>
      <c r="B86" s="152" t="s">
        <v>375</v>
      </c>
      <c r="C86" s="127"/>
      <c r="D86" s="131"/>
      <c r="E86" s="43"/>
      <c r="F86" s="600"/>
    </row>
    <row r="87" spans="1:6" s="10" customFormat="1" ht="12.75">
      <c r="A87" s="126"/>
      <c r="B87" s="48" t="s">
        <v>47</v>
      </c>
      <c r="C87" s="167" t="s">
        <v>9</v>
      </c>
      <c r="D87" s="168">
        <v>41</v>
      </c>
      <c r="E87" s="748"/>
      <c r="F87" s="622">
        <f>E87*D87</f>
        <v>0</v>
      </c>
    </row>
    <row r="88" spans="1:6" s="10" customFormat="1" ht="12.75">
      <c r="A88" s="150" t="s">
        <v>265</v>
      </c>
      <c r="B88" s="152" t="s">
        <v>395</v>
      </c>
      <c r="C88" s="127"/>
      <c r="D88" s="131"/>
      <c r="E88" s="43"/>
      <c r="F88" s="600"/>
    </row>
    <row r="89" spans="1:6" s="10" customFormat="1" ht="12.75">
      <c r="A89" s="126"/>
      <c r="B89" s="45" t="s">
        <v>46</v>
      </c>
      <c r="C89" s="169" t="s">
        <v>9</v>
      </c>
      <c r="D89" s="170">
        <v>12</v>
      </c>
      <c r="E89" s="748"/>
      <c r="F89" s="621">
        <f>E89*D89</f>
        <v>0</v>
      </c>
    </row>
    <row r="90" spans="1:6" s="10" customFormat="1" ht="12.75">
      <c r="A90" s="126"/>
      <c r="B90" s="31"/>
      <c r="C90" s="127"/>
      <c r="D90" s="30"/>
      <c r="E90" s="156"/>
      <c r="F90" s="600"/>
    </row>
    <row r="91" spans="1:6" s="10" customFormat="1" ht="122.25" customHeight="1">
      <c r="A91" s="126" t="s">
        <v>462</v>
      </c>
      <c r="B91" s="152" t="s">
        <v>507</v>
      </c>
      <c r="C91" s="127"/>
      <c r="D91" s="30"/>
      <c r="E91" s="156"/>
      <c r="F91" s="600"/>
    </row>
    <row r="92" spans="1:6" s="10" customFormat="1" ht="12.75">
      <c r="A92" s="150" t="s">
        <v>265</v>
      </c>
      <c r="B92" s="152" t="s">
        <v>322</v>
      </c>
      <c r="C92" s="127"/>
      <c r="D92" s="131"/>
      <c r="E92" s="43"/>
      <c r="F92" s="600"/>
    </row>
    <row r="93" spans="1:6" s="10" customFormat="1" ht="12.75">
      <c r="A93" s="126"/>
      <c r="B93" s="45" t="s">
        <v>46</v>
      </c>
      <c r="C93" s="973" t="s">
        <v>10</v>
      </c>
      <c r="D93" s="170">
        <v>360</v>
      </c>
      <c r="E93" s="748"/>
      <c r="F93" s="621">
        <f>E93*D93</f>
        <v>0</v>
      </c>
    </row>
    <row r="94" spans="1:6" s="10" customFormat="1" ht="12.75">
      <c r="A94" s="126"/>
      <c r="B94" s="48" t="s">
        <v>47</v>
      </c>
      <c r="C94" s="974" t="s">
        <v>10</v>
      </c>
      <c r="D94" s="168">
        <v>60</v>
      </c>
      <c r="E94" s="748"/>
      <c r="F94" s="622">
        <f>E94*D94</f>
        <v>0</v>
      </c>
    </row>
    <row r="95" spans="1:6" s="10" customFormat="1" ht="12.75">
      <c r="A95" s="150" t="s">
        <v>265</v>
      </c>
      <c r="B95" s="152" t="s">
        <v>375</v>
      </c>
      <c r="C95" s="975"/>
      <c r="D95" s="131"/>
      <c r="E95" s="43"/>
      <c r="F95" s="600"/>
    </row>
    <row r="96" spans="1:6" s="10" customFormat="1" ht="12.75">
      <c r="A96" s="126"/>
      <c r="B96" s="48" t="s">
        <v>47</v>
      </c>
      <c r="C96" s="974" t="s">
        <v>10</v>
      </c>
      <c r="D96" s="168">
        <v>602</v>
      </c>
      <c r="E96" s="748"/>
      <c r="F96" s="622">
        <f>E96*D96</f>
        <v>0</v>
      </c>
    </row>
    <row r="97" spans="1:6" s="10" customFormat="1" ht="12.75">
      <c r="A97" s="150" t="s">
        <v>265</v>
      </c>
      <c r="B97" s="152" t="s">
        <v>395</v>
      </c>
      <c r="C97" s="975"/>
      <c r="D97" s="131"/>
      <c r="E97" s="43"/>
      <c r="F97" s="600"/>
    </row>
    <row r="98" spans="1:6" s="10" customFormat="1" ht="12.75">
      <c r="A98" s="126"/>
      <c r="B98" s="45" t="s">
        <v>46</v>
      </c>
      <c r="C98" s="973" t="s">
        <v>10</v>
      </c>
      <c r="D98" s="170">
        <v>160</v>
      </c>
      <c r="E98" s="748"/>
      <c r="F98" s="621">
        <f>E98*D98</f>
        <v>0</v>
      </c>
    </row>
    <row r="99" spans="1:6" s="138" customFormat="1" ht="12.75">
      <c r="A99" s="147"/>
      <c r="B99" s="148"/>
      <c r="C99" s="136"/>
      <c r="D99" s="239"/>
      <c r="E99" s="189"/>
      <c r="F99" s="620"/>
    </row>
    <row r="100" spans="1:6" s="10" customFormat="1" ht="93.75" customHeight="1">
      <c r="A100" s="126" t="s">
        <v>463</v>
      </c>
      <c r="B100" s="31" t="s">
        <v>345</v>
      </c>
      <c r="C100" s="127"/>
      <c r="D100" s="131"/>
      <c r="E100" s="43"/>
      <c r="F100" s="600"/>
    </row>
    <row r="101" spans="1:6" s="10" customFormat="1" ht="16.5" customHeight="1">
      <c r="A101" s="150" t="s">
        <v>265</v>
      </c>
      <c r="B101" s="152" t="s">
        <v>322</v>
      </c>
      <c r="C101" s="127"/>
      <c r="D101" s="131"/>
      <c r="E101" s="43"/>
      <c r="F101" s="600"/>
    </row>
    <row r="102" spans="1:6" s="10" customFormat="1" ht="12.75">
      <c r="A102" s="126"/>
      <c r="B102" s="45" t="s">
        <v>46</v>
      </c>
      <c r="C102" s="169" t="s">
        <v>10</v>
      </c>
      <c r="D102" s="170">
        <v>374</v>
      </c>
      <c r="E102" s="748"/>
      <c r="F102" s="621">
        <f>E102*D102</f>
        <v>0</v>
      </c>
    </row>
    <row r="103" spans="1:6" s="10" customFormat="1" ht="16.5" customHeight="1">
      <c r="A103" s="150" t="s">
        <v>265</v>
      </c>
      <c r="B103" s="152" t="s">
        <v>354</v>
      </c>
      <c r="C103" s="127"/>
      <c r="D103" s="131"/>
      <c r="E103" s="43"/>
      <c r="F103" s="600"/>
    </row>
    <row r="104" spans="1:6" s="10" customFormat="1" ht="12.75">
      <c r="A104" s="126"/>
      <c r="B104" s="45" t="s">
        <v>46</v>
      </c>
      <c r="C104" s="169" t="s">
        <v>10</v>
      </c>
      <c r="D104" s="170">
        <v>370</v>
      </c>
      <c r="E104" s="748"/>
      <c r="F104" s="621">
        <f>E104*D104</f>
        <v>0</v>
      </c>
    </row>
    <row r="105" spans="1:6" s="10" customFormat="1" ht="16.5" customHeight="1">
      <c r="A105" s="150" t="s">
        <v>265</v>
      </c>
      <c r="B105" s="152" t="s">
        <v>375</v>
      </c>
      <c r="C105" s="127"/>
      <c r="D105" s="131"/>
      <c r="E105" s="43"/>
      <c r="F105" s="600"/>
    </row>
    <row r="106" spans="1:6" s="10" customFormat="1" ht="12.75">
      <c r="A106" s="126"/>
      <c r="B106" s="45" t="s">
        <v>46</v>
      </c>
      <c r="C106" s="169" t="s">
        <v>10</v>
      </c>
      <c r="D106" s="170">
        <v>40</v>
      </c>
      <c r="E106" s="748"/>
      <c r="F106" s="621">
        <f>E106*D106</f>
        <v>0</v>
      </c>
    </row>
    <row r="107" spans="1:6" s="10" customFormat="1" ht="12.75">
      <c r="A107" s="126"/>
      <c r="B107" s="31"/>
      <c r="C107" s="127"/>
      <c r="D107" s="30"/>
      <c r="E107" s="156"/>
      <c r="F107" s="600"/>
    </row>
    <row r="108" spans="1:6" s="10" customFormat="1" ht="93.75" customHeight="1">
      <c r="A108" s="126" t="s">
        <v>464</v>
      </c>
      <c r="B108" s="31" t="s">
        <v>413</v>
      </c>
      <c r="C108" s="127"/>
      <c r="D108" s="131"/>
      <c r="E108" s="43"/>
      <c r="F108" s="600"/>
    </row>
    <row r="109" spans="1:6" s="10" customFormat="1" ht="16.5" customHeight="1">
      <c r="A109" s="150" t="s">
        <v>265</v>
      </c>
      <c r="B109" s="152" t="s">
        <v>414</v>
      </c>
      <c r="C109" s="127"/>
      <c r="D109" s="131"/>
      <c r="E109" s="43"/>
      <c r="F109" s="600"/>
    </row>
    <row r="110" spans="1:6" s="10" customFormat="1" ht="12.75">
      <c r="A110" s="126"/>
      <c r="B110" s="48" t="s">
        <v>47</v>
      </c>
      <c r="C110" s="167" t="s">
        <v>9</v>
      </c>
      <c r="D110" s="168">
        <v>5.5</v>
      </c>
      <c r="E110" s="748"/>
      <c r="F110" s="622">
        <f>E110*D110</f>
        <v>0</v>
      </c>
    </row>
    <row r="111" spans="1:6" s="10" customFormat="1" ht="12.75">
      <c r="A111" s="126"/>
      <c r="B111" s="31"/>
      <c r="C111" s="127"/>
      <c r="D111" s="30"/>
      <c r="E111" s="156"/>
      <c r="F111" s="600"/>
    </row>
    <row r="112" spans="1:6" s="10" customFormat="1" ht="83.25" customHeight="1">
      <c r="A112" s="126" t="s">
        <v>465</v>
      </c>
      <c r="B112" s="31" t="s">
        <v>416</v>
      </c>
      <c r="C112" s="127"/>
      <c r="D112" s="131"/>
      <c r="E112" s="43"/>
      <c r="F112" s="600"/>
    </row>
    <row r="113" spans="1:6" s="10" customFormat="1" ht="16.5" customHeight="1">
      <c r="A113" s="150" t="s">
        <v>265</v>
      </c>
      <c r="B113" s="152" t="s">
        <v>417</v>
      </c>
      <c r="C113" s="127"/>
      <c r="D113" s="131"/>
      <c r="E113" s="43"/>
      <c r="F113" s="600"/>
    </row>
    <row r="114" spans="1:6" s="10" customFormat="1" ht="12.75">
      <c r="A114" s="126"/>
      <c r="B114" s="48" t="s">
        <v>47</v>
      </c>
      <c r="C114" s="167" t="s">
        <v>10</v>
      </c>
      <c r="D114" s="168">
        <v>35</v>
      </c>
      <c r="E114" s="748"/>
      <c r="F114" s="622">
        <f>E114*D114</f>
        <v>0</v>
      </c>
    </row>
    <row r="115" spans="1:6" s="10" customFormat="1" ht="12.75">
      <c r="A115" s="126"/>
      <c r="B115" s="31"/>
      <c r="C115" s="127"/>
      <c r="D115" s="30"/>
      <c r="E115" s="156"/>
      <c r="F115" s="600"/>
    </row>
    <row r="116" spans="1:6" s="10" customFormat="1" ht="67.5" customHeight="1">
      <c r="A116" s="126" t="s">
        <v>470</v>
      </c>
      <c r="B116" s="31" t="s">
        <v>418</v>
      </c>
      <c r="C116" s="127"/>
      <c r="D116" s="131"/>
      <c r="E116" s="43"/>
      <c r="F116" s="600"/>
    </row>
    <row r="117" spans="1:6" s="10" customFormat="1" ht="16.5" customHeight="1">
      <c r="A117" s="150" t="s">
        <v>265</v>
      </c>
      <c r="B117" s="152" t="s">
        <v>322</v>
      </c>
      <c r="C117" s="127" t="s">
        <v>10</v>
      </c>
      <c r="D117" s="131">
        <v>132</v>
      </c>
      <c r="E117" s="749"/>
      <c r="F117" s="600"/>
    </row>
    <row r="118" spans="1:6" s="10" customFormat="1" ht="12.75">
      <c r="A118" s="126"/>
      <c r="B118" s="45" t="s">
        <v>46</v>
      </c>
      <c r="C118" s="169"/>
      <c r="D118" s="170"/>
      <c r="E118" s="187"/>
      <c r="F118" s="621">
        <f>D117*E117*C35</f>
        <v>0</v>
      </c>
    </row>
    <row r="119" spans="1:6" s="10" customFormat="1" ht="12.75">
      <c r="A119" s="126"/>
      <c r="B119" s="48" t="s">
        <v>47</v>
      </c>
      <c r="C119" s="167"/>
      <c r="D119" s="168"/>
      <c r="E119" s="188"/>
      <c r="F119" s="622">
        <f>D117*E117*C36</f>
        <v>0</v>
      </c>
    </row>
    <row r="120" spans="1:6" s="10" customFormat="1" ht="12.75">
      <c r="A120" s="126"/>
      <c r="B120" s="31"/>
      <c r="C120" s="127"/>
      <c r="D120" s="30"/>
      <c r="E120" s="156"/>
      <c r="F120" s="600"/>
    </row>
    <row r="121" spans="1:6" s="10" customFormat="1" ht="110.25" customHeight="1">
      <c r="A121" s="126" t="s">
        <v>473</v>
      </c>
      <c r="B121" s="31" t="s">
        <v>515</v>
      </c>
      <c r="C121" s="127"/>
      <c r="D121" s="131"/>
      <c r="E121" s="43"/>
      <c r="F121" s="600"/>
    </row>
    <row r="122" spans="1:6" s="10" customFormat="1" ht="16.5" customHeight="1">
      <c r="A122" s="150" t="s">
        <v>265</v>
      </c>
      <c r="B122" s="152" t="s">
        <v>354</v>
      </c>
      <c r="C122" s="127" t="s">
        <v>10</v>
      </c>
      <c r="D122" s="131">
        <v>124</v>
      </c>
      <c r="E122" s="749"/>
      <c r="F122" s="600"/>
    </row>
    <row r="123" spans="1:6" s="10" customFormat="1" ht="12.75">
      <c r="A123" s="126"/>
      <c r="B123" s="45" t="s">
        <v>46</v>
      </c>
      <c r="C123" s="169"/>
      <c r="D123" s="170"/>
      <c r="E123" s="187"/>
      <c r="F123" s="621">
        <f>D122*E122*C35</f>
        <v>0</v>
      </c>
    </row>
    <row r="124" spans="1:6" s="10" customFormat="1" ht="12.75">
      <c r="A124" s="126"/>
      <c r="B124" s="48" t="s">
        <v>47</v>
      </c>
      <c r="C124" s="167"/>
      <c r="D124" s="168"/>
      <c r="E124" s="188"/>
      <c r="F124" s="622">
        <f>D122*E122*C36</f>
        <v>0</v>
      </c>
    </row>
    <row r="125" spans="1:6" s="10" customFormat="1" ht="12.75">
      <c r="A125" s="126"/>
      <c r="B125" s="31"/>
      <c r="C125" s="127"/>
      <c r="D125" s="30"/>
      <c r="E125" s="156"/>
      <c r="F125" s="600"/>
    </row>
    <row r="126" spans="1:6" s="10" customFormat="1" ht="73.349999999999994" customHeight="1">
      <c r="A126" s="126" t="s">
        <v>474</v>
      </c>
      <c r="B126" s="31" t="s">
        <v>570</v>
      </c>
      <c r="C126" s="127"/>
      <c r="D126" s="30"/>
      <c r="E126" s="156"/>
      <c r="F126" s="600"/>
    </row>
    <row r="127" spans="1:6" s="10" customFormat="1" ht="40.5">
      <c r="A127" s="150" t="s">
        <v>265</v>
      </c>
      <c r="B127" s="151" t="s">
        <v>4873</v>
      </c>
      <c r="C127" s="127"/>
      <c r="D127" s="30"/>
      <c r="E127" s="156"/>
      <c r="F127" s="600"/>
    </row>
    <row r="128" spans="1:6" s="10" customFormat="1" ht="67.5">
      <c r="A128" s="150" t="s">
        <v>265</v>
      </c>
      <c r="B128" s="151" t="s">
        <v>569</v>
      </c>
      <c r="C128" s="127"/>
      <c r="D128" s="131"/>
      <c r="E128" s="43"/>
      <c r="F128" s="615"/>
    </row>
    <row r="129" spans="1:6" s="10" customFormat="1" ht="16.5" customHeight="1">
      <c r="A129" s="150" t="s">
        <v>265</v>
      </c>
      <c r="B129" s="152" t="s">
        <v>395</v>
      </c>
      <c r="C129" s="127" t="s">
        <v>10</v>
      </c>
      <c r="D129" s="131">
        <v>350</v>
      </c>
      <c r="E129" s="749"/>
      <c r="F129" s="600"/>
    </row>
    <row r="130" spans="1:6" s="10" customFormat="1" ht="12.75">
      <c r="A130" s="126"/>
      <c r="B130" s="45" t="s">
        <v>46</v>
      </c>
      <c r="C130" s="169"/>
      <c r="D130" s="170"/>
      <c r="E130" s="187"/>
      <c r="F130" s="621">
        <f>D129*E129*C35</f>
        <v>0</v>
      </c>
    </row>
    <row r="131" spans="1:6" s="10" customFormat="1" ht="12.75">
      <c r="A131" s="126"/>
      <c r="B131" s="48" t="s">
        <v>47</v>
      </c>
      <c r="C131" s="167"/>
      <c r="D131" s="168"/>
      <c r="E131" s="188"/>
      <c r="F131" s="622">
        <f>E129*D129*C36</f>
        <v>0</v>
      </c>
    </row>
    <row r="132" spans="1:6" s="10" customFormat="1" ht="12.75">
      <c r="A132" s="126"/>
      <c r="B132" s="31"/>
      <c r="C132" s="127"/>
      <c r="D132" s="30"/>
      <c r="E132" s="156"/>
      <c r="F132" s="600"/>
    </row>
    <row r="133" spans="1:6" s="10" customFormat="1" ht="73.349999999999994" customHeight="1">
      <c r="A133" s="126" t="s">
        <v>476</v>
      </c>
      <c r="B133" s="31" t="s">
        <v>1678</v>
      </c>
      <c r="C133" s="127"/>
      <c r="D133" s="30"/>
      <c r="E133" s="156"/>
      <c r="F133" s="600"/>
    </row>
    <row r="134" spans="1:6" s="10" customFormat="1" ht="40.5">
      <c r="A134" s="150" t="s">
        <v>265</v>
      </c>
      <c r="B134" s="151" t="s">
        <v>4874</v>
      </c>
      <c r="C134" s="127"/>
      <c r="D134" s="30"/>
      <c r="E134" s="156"/>
      <c r="F134" s="600"/>
    </row>
    <row r="135" spans="1:6" s="10" customFormat="1" ht="67.5">
      <c r="A135" s="150" t="s">
        <v>265</v>
      </c>
      <c r="B135" s="151" t="s">
        <v>569</v>
      </c>
      <c r="C135" s="127"/>
      <c r="D135" s="131"/>
      <c r="E135" s="43"/>
      <c r="F135" s="615"/>
    </row>
    <row r="136" spans="1:6" s="10" customFormat="1" ht="16.5" customHeight="1">
      <c r="A136" s="150" t="s">
        <v>265</v>
      </c>
      <c r="B136" s="152" t="s">
        <v>375</v>
      </c>
      <c r="C136" s="127" t="s">
        <v>10</v>
      </c>
      <c r="D136" s="131">
        <v>3</v>
      </c>
      <c r="E136" s="749"/>
      <c r="F136" s="600"/>
    </row>
    <row r="137" spans="1:6" s="10" customFormat="1" ht="12.75">
      <c r="A137" s="126"/>
      <c r="B137" s="48" t="s">
        <v>47</v>
      </c>
      <c r="C137" s="167"/>
      <c r="D137" s="168"/>
      <c r="E137" s="188"/>
      <c r="F137" s="622">
        <f>E136*D136</f>
        <v>0</v>
      </c>
    </row>
    <row r="138" spans="1:6" s="10" customFormat="1" ht="16.5" customHeight="1">
      <c r="A138" s="150" t="s">
        <v>265</v>
      </c>
      <c r="B138" s="152" t="s">
        <v>395</v>
      </c>
      <c r="C138" s="127" t="s">
        <v>10</v>
      </c>
      <c r="D138" s="131">
        <v>4</v>
      </c>
      <c r="E138" s="749"/>
      <c r="F138" s="600"/>
    </row>
    <row r="139" spans="1:6" s="10" customFormat="1" ht="12.75">
      <c r="A139" s="126"/>
      <c r="B139" s="45" t="s">
        <v>46</v>
      </c>
      <c r="C139" s="169"/>
      <c r="D139" s="170"/>
      <c r="E139" s="187"/>
      <c r="F139" s="621">
        <f>D138*E138</f>
        <v>0</v>
      </c>
    </row>
    <row r="140" spans="1:6" s="10" customFormat="1" ht="12.75">
      <c r="A140" s="126"/>
      <c r="B140" s="31"/>
      <c r="C140" s="127"/>
      <c r="D140" s="30"/>
      <c r="E140" s="156"/>
      <c r="F140" s="600"/>
    </row>
    <row r="141" spans="1:6" s="10" customFormat="1" ht="68.25" customHeight="1">
      <c r="A141" s="126" t="s">
        <v>1692</v>
      </c>
      <c r="B141" s="31" t="s">
        <v>1512</v>
      </c>
      <c r="C141" s="127"/>
      <c r="D141" s="131"/>
      <c r="E141" s="43"/>
      <c r="F141" s="600"/>
    </row>
    <row r="142" spans="1:6" s="10" customFormat="1" ht="16.5" customHeight="1">
      <c r="A142" s="150" t="s">
        <v>265</v>
      </c>
      <c r="B142" s="152" t="s">
        <v>354</v>
      </c>
      <c r="D142" s="131"/>
      <c r="E142" s="43"/>
      <c r="F142" s="600"/>
    </row>
    <row r="143" spans="1:6" s="10" customFormat="1" ht="12.75">
      <c r="A143" s="126"/>
      <c r="B143" s="45" t="s">
        <v>46</v>
      </c>
      <c r="C143" s="169" t="s">
        <v>10</v>
      </c>
      <c r="D143" s="241">
        <v>28</v>
      </c>
      <c r="E143" s="749"/>
      <c r="F143" s="621">
        <f>D143*E143</f>
        <v>0</v>
      </c>
    </row>
    <row r="144" spans="1:6" s="10" customFormat="1" ht="12.75">
      <c r="A144" s="126"/>
      <c r="B144" s="31"/>
      <c r="C144" s="127"/>
      <c r="D144" s="30"/>
      <c r="E144" s="156"/>
      <c r="F144" s="600"/>
    </row>
    <row r="145" spans="1:6" s="10" customFormat="1" ht="12.75">
      <c r="A145" s="126"/>
      <c r="B145" s="31"/>
      <c r="C145" s="127"/>
      <c r="D145" s="30"/>
      <c r="E145" s="156"/>
      <c r="F145" s="600"/>
    </row>
    <row r="146" spans="1:6" s="10" customFormat="1" ht="102">
      <c r="A146" s="126" t="s">
        <v>479</v>
      </c>
      <c r="B146" s="152" t="s">
        <v>604</v>
      </c>
      <c r="C146" s="127"/>
      <c r="D146" s="30"/>
      <c r="E146" s="156"/>
      <c r="F146" s="600"/>
    </row>
    <row r="147" spans="1:6" s="10" customFormat="1" ht="16.5" customHeight="1">
      <c r="A147" s="150" t="s">
        <v>265</v>
      </c>
      <c r="B147" s="152" t="s">
        <v>322</v>
      </c>
      <c r="C147" s="127"/>
      <c r="D147" s="131"/>
      <c r="E147" s="43"/>
      <c r="F147" s="600"/>
    </row>
    <row r="148" spans="1:6" s="10" customFormat="1" ht="16.5" customHeight="1">
      <c r="A148" s="142" t="s">
        <v>250</v>
      </c>
      <c r="B148" s="133" t="s">
        <v>605</v>
      </c>
      <c r="C148" s="127" t="s">
        <v>15</v>
      </c>
      <c r="D148" s="144">
        <v>2</v>
      </c>
      <c r="E148" s="749"/>
      <c r="F148" s="600"/>
    </row>
    <row r="149" spans="1:6" s="10" customFormat="1" ht="12.75">
      <c r="A149" s="126"/>
      <c r="B149" s="45" t="s">
        <v>46</v>
      </c>
      <c r="C149" s="169"/>
      <c r="D149" s="170"/>
      <c r="E149" s="187"/>
      <c r="F149" s="621">
        <f>D148*E148*C35</f>
        <v>0</v>
      </c>
    </row>
    <row r="150" spans="1:6" s="10" customFormat="1" ht="12.75">
      <c r="A150" s="126"/>
      <c r="B150" s="48" t="s">
        <v>47</v>
      </c>
      <c r="C150" s="167"/>
      <c r="D150" s="168"/>
      <c r="E150" s="188"/>
      <c r="F150" s="622">
        <f>D148*E148*C36</f>
        <v>0</v>
      </c>
    </row>
    <row r="151" spans="1:6" s="10" customFormat="1" ht="16.5" customHeight="1">
      <c r="A151" s="142" t="s">
        <v>250</v>
      </c>
      <c r="B151" s="133" t="s">
        <v>606</v>
      </c>
      <c r="C151" s="127" t="s">
        <v>15</v>
      </c>
      <c r="D151" s="144">
        <v>2</v>
      </c>
      <c r="E151" s="749"/>
      <c r="F151" s="600"/>
    </row>
    <row r="152" spans="1:6" s="10" customFormat="1" ht="12.75">
      <c r="A152" s="126"/>
      <c r="B152" s="45" t="s">
        <v>46</v>
      </c>
      <c r="C152" s="169"/>
      <c r="D152" s="170"/>
      <c r="E152" s="187"/>
      <c r="F152" s="621">
        <f>D151*E151*C35</f>
        <v>0</v>
      </c>
    </row>
    <row r="153" spans="1:6" s="10" customFormat="1" ht="12.75">
      <c r="A153" s="126"/>
      <c r="B153" s="48" t="s">
        <v>47</v>
      </c>
      <c r="C153" s="167"/>
      <c r="D153" s="168"/>
      <c r="E153" s="188"/>
      <c r="F153" s="622">
        <f>D151*E151*C36</f>
        <v>0</v>
      </c>
    </row>
    <row r="154" spans="1:6" s="10" customFormat="1" ht="12.75">
      <c r="A154" s="126"/>
      <c r="B154" s="31"/>
      <c r="C154" s="127"/>
      <c r="D154" s="30"/>
      <c r="E154" s="156"/>
      <c r="F154" s="600"/>
    </row>
    <row r="155" spans="1:6" s="10" customFormat="1" ht="81.75" customHeight="1">
      <c r="A155" s="126" t="s">
        <v>483</v>
      </c>
      <c r="B155" s="31" t="s">
        <v>608</v>
      </c>
      <c r="C155" s="127"/>
      <c r="D155" s="30"/>
      <c r="E155" s="156"/>
      <c r="F155" s="600"/>
    </row>
    <row r="156" spans="1:6" s="10" customFormat="1" ht="40.5">
      <c r="A156" s="150" t="s">
        <v>265</v>
      </c>
      <c r="B156" s="151" t="s">
        <v>609</v>
      </c>
      <c r="C156" s="127" t="s">
        <v>10</v>
      </c>
      <c r="D156" s="30">
        <v>1160</v>
      </c>
      <c r="E156" s="748"/>
      <c r="F156" s="600"/>
    </row>
    <row r="157" spans="1:6" s="10" customFormat="1" ht="12.75">
      <c r="A157" s="126"/>
      <c r="B157" s="45" t="s">
        <v>46</v>
      </c>
      <c r="C157" s="169"/>
      <c r="D157" s="170"/>
      <c r="E157" s="187"/>
      <c r="F157" s="621">
        <f>D156*E156*C35</f>
        <v>0</v>
      </c>
    </row>
    <row r="158" spans="1:6" s="10" customFormat="1" ht="12.75">
      <c r="A158" s="126"/>
      <c r="B158" s="48" t="s">
        <v>47</v>
      </c>
      <c r="C158" s="167"/>
      <c r="D158" s="168"/>
      <c r="E158" s="188"/>
      <c r="F158" s="622">
        <f>D156*E156*C36</f>
        <v>0</v>
      </c>
    </row>
    <row r="159" spans="1:6" s="10" customFormat="1" ht="40.5">
      <c r="A159" s="150" t="s">
        <v>265</v>
      </c>
      <c r="B159" s="151" t="s">
        <v>610</v>
      </c>
      <c r="C159" s="127" t="s">
        <v>10</v>
      </c>
      <c r="D159" s="131">
        <v>1160</v>
      </c>
      <c r="E159" s="749"/>
      <c r="F159" s="615"/>
    </row>
    <row r="160" spans="1:6" s="10" customFormat="1" ht="12.75">
      <c r="A160" s="126"/>
      <c r="B160" s="45" t="s">
        <v>46</v>
      </c>
      <c r="C160" s="169"/>
      <c r="D160" s="170"/>
      <c r="E160" s="187"/>
      <c r="F160" s="621">
        <f>D159*E159*C35</f>
        <v>0</v>
      </c>
    </row>
    <row r="161" spans="1:6" s="10" customFormat="1" ht="12.75">
      <c r="A161" s="126"/>
      <c r="B161" s="48" t="s">
        <v>47</v>
      </c>
      <c r="C161" s="167"/>
      <c r="D161" s="168"/>
      <c r="E161" s="188"/>
      <c r="F161" s="622">
        <f>D159*E159*C36</f>
        <v>0</v>
      </c>
    </row>
    <row r="162" spans="1:6" s="10" customFormat="1" ht="54">
      <c r="A162" s="150" t="s">
        <v>265</v>
      </c>
      <c r="B162" s="151" t="s">
        <v>611</v>
      </c>
      <c r="C162" s="127" t="s">
        <v>10</v>
      </c>
      <c r="D162" s="131">
        <v>1160</v>
      </c>
      <c r="E162" s="749"/>
      <c r="F162" s="615"/>
    </row>
    <row r="163" spans="1:6" s="10" customFormat="1" ht="12.75">
      <c r="A163" s="126"/>
      <c r="B163" s="45" t="s">
        <v>46</v>
      </c>
      <c r="C163" s="169"/>
      <c r="D163" s="170"/>
      <c r="E163" s="187"/>
      <c r="F163" s="621">
        <f>D162*E162*C35</f>
        <v>0</v>
      </c>
    </row>
    <row r="164" spans="1:6" s="10" customFormat="1" ht="12.75">
      <c r="A164" s="126"/>
      <c r="B164" s="48" t="s">
        <v>47</v>
      </c>
      <c r="C164" s="167"/>
      <c r="D164" s="168"/>
      <c r="E164" s="188"/>
      <c r="F164" s="622">
        <f>D162*E162*C36</f>
        <v>0</v>
      </c>
    </row>
    <row r="165" spans="1:6" s="10" customFormat="1" ht="27">
      <c r="A165" s="150" t="s">
        <v>265</v>
      </c>
      <c r="B165" s="151" t="s">
        <v>3262</v>
      </c>
      <c r="C165" s="127" t="s">
        <v>10</v>
      </c>
      <c r="D165" s="30">
        <v>1160</v>
      </c>
      <c r="E165" s="748"/>
      <c r="F165" s="600"/>
    </row>
    <row r="166" spans="1:6" s="10" customFormat="1" ht="12.75">
      <c r="A166" s="126"/>
      <c r="B166" s="45" t="s">
        <v>46</v>
      </c>
      <c r="C166" s="169"/>
      <c r="D166" s="170"/>
      <c r="E166" s="187"/>
      <c r="F166" s="621">
        <f>D165*E165*C35</f>
        <v>0</v>
      </c>
    </row>
    <row r="167" spans="1:6" s="10" customFormat="1" ht="12.75">
      <c r="A167" s="126"/>
      <c r="B167" s="48" t="s">
        <v>47</v>
      </c>
      <c r="C167" s="167"/>
      <c r="D167" s="168"/>
      <c r="E167" s="188"/>
      <c r="F167" s="622">
        <f>D165*E165*C36</f>
        <v>0</v>
      </c>
    </row>
    <row r="168" spans="1:6" s="10" customFormat="1" ht="40.5">
      <c r="A168" s="150" t="s">
        <v>265</v>
      </c>
      <c r="B168" s="151" t="s">
        <v>613</v>
      </c>
      <c r="C168" s="127" t="s">
        <v>10</v>
      </c>
      <c r="D168" s="30">
        <v>1160</v>
      </c>
      <c r="E168" s="748"/>
      <c r="F168" s="600"/>
    </row>
    <row r="169" spans="1:6" s="10" customFormat="1" ht="12.75">
      <c r="A169" s="126"/>
      <c r="B169" s="45" t="s">
        <v>46</v>
      </c>
      <c r="C169" s="169"/>
      <c r="D169" s="170"/>
      <c r="E169" s="187"/>
      <c r="F169" s="621">
        <f>D168*E168*C35</f>
        <v>0</v>
      </c>
    </row>
    <row r="170" spans="1:6" s="10" customFormat="1" ht="12.75">
      <c r="A170" s="126"/>
      <c r="B170" s="48" t="s">
        <v>47</v>
      </c>
      <c r="C170" s="167"/>
      <c r="D170" s="168"/>
      <c r="E170" s="188"/>
      <c r="F170" s="622">
        <f>D168*E168*C36</f>
        <v>0</v>
      </c>
    </row>
    <row r="171" spans="1:6" s="10" customFormat="1" ht="27">
      <c r="A171" s="150" t="s">
        <v>265</v>
      </c>
      <c r="B171" s="151" t="s">
        <v>614</v>
      </c>
      <c r="C171" s="127" t="s">
        <v>9</v>
      </c>
      <c r="D171" s="30">
        <v>126</v>
      </c>
      <c r="E171" s="748"/>
      <c r="F171" s="600"/>
    </row>
    <row r="172" spans="1:6" s="10" customFormat="1" ht="12.75">
      <c r="A172" s="126"/>
      <c r="B172" s="45" t="s">
        <v>46</v>
      </c>
      <c r="C172" s="169"/>
      <c r="D172" s="170"/>
      <c r="E172" s="187"/>
      <c r="F172" s="621">
        <f>D171*E171*C35</f>
        <v>0</v>
      </c>
    </row>
    <row r="173" spans="1:6" s="10" customFormat="1" ht="12.75">
      <c r="A173" s="126"/>
      <c r="B173" s="48" t="s">
        <v>47</v>
      </c>
      <c r="C173" s="167"/>
      <c r="D173" s="168"/>
      <c r="E173" s="188"/>
      <c r="F173" s="622">
        <f>D171*E171*C36</f>
        <v>0</v>
      </c>
    </row>
    <row r="174" spans="1:6" s="10" customFormat="1" ht="27">
      <c r="A174" s="150" t="s">
        <v>265</v>
      </c>
      <c r="B174" s="151" t="s">
        <v>616</v>
      </c>
      <c r="C174" s="127" t="s">
        <v>10</v>
      </c>
      <c r="D174" s="30">
        <v>1160</v>
      </c>
      <c r="E174" s="748"/>
      <c r="F174" s="600"/>
    </row>
    <row r="175" spans="1:6" s="10" customFormat="1" ht="12.75">
      <c r="A175" s="126"/>
      <c r="B175" s="45" t="s">
        <v>46</v>
      </c>
      <c r="C175" s="169"/>
      <c r="D175" s="170"/>
      <c r="E175" s="187"/>
      <c r="F175" s="621">
        <f>D174*E174*C35</f>
        <v>0</v>
      </c>
    </row>
    <row r="176" spans="1:6" s="10" customFormat="1" ht="12.75">
      <c r="A176" s="126"/>
      <c r="B176" s="48" t="s">
        <v>47</v>
      </c>
      <c r="C176" s="167"/>
      <c r="D176" s="168"/>
      <c r="E176" s="188"/>
      <c r="F176" s="622">
        <f>D174*E174*C36</f>
        <v>0</v>
      </c>
    </row>
    <row r="177" spans="1:6" s="10" customFormat="1" ht="12.75">
      <c r="A177" s="126"/>
      <c r="B177" s="31"/>
      <c r="C177" s="127"/>
      <c r="D177" s="30"/>
      <c r="E177" s="156"/>
      <c r="F177" s="600"/>
    </row>
    <row r="178" spans="1:6" s="10" customFormat="1" ht="81.75" customHeight="1">
      <c r="A178" s="126" t="s">
        <v>484</v>
      </c>
      <c r="B178" s="31" t="s">
        <v>3517</v>
      </c>
      <c r="C178" s="127"/>
      <c r="D178" s="30"/>
      <c r="E178" s="156"/>
      <c r="F178" s="600"/>
    </row>
    <row r="179" spans="1:6" s="10" customFormat="1" ht="27">
      <c r="A179" s="150" t="s">
        <v>265</v>
      </c>
      <c r="B179" s="151" t="s">
        <v>615</v>
      </c>
      <c r="C179" s="127" t="s">
        <v>10</v>
      </c>
      <c r="D179" s="30">
        <v>130</v>
      </c>
      <c r="E179" s="748"/>
      <c r="F179" s="600"/>
    </row>
    <row r="180" spans="1:6" s="10" customFormat="1" ht="12.75">
      <c r="A180" s="126"/>
      <c r="B180" s="45" t="s">
        <v>46</v>
      </c>
      <c r="C180" s="169"/>
      <c r="D180" s="170"/>
      <c r="E180" s="187"/>
      <c r="F180" s="621">
        <f>D179*E179*C35</f>
        <v>0</v>
      </c>
    </row>
    <row r="181" spans="1:6" s="10" customFormat="1" ht="12.75">
      <c r="A181" s="126"/>
      <c r="B181" s="48" t="s">
        <v>47</v>
      </c>
      <c r="C181" s="167"/>
      <c r="D181" s="168"/>
      <c r="E181" s="188"/>
      <c r="F181" s="622">
        <f>D179*E179*C36</f>
        <v>0</v>
      </c>
    </row>
    <row r="182" spans="1:6" s="10" customFormat="1" ht="27">
      <c r="A182" s="150" t="s">
        <v>265</v>
      </c>
      <c r="B182" s="151" t="s">
        <v>617</v>
      </c>
      <c r="C182" s="127" t="s">
        <v>10</v>
      </c>
      <c r="D182" s="131">
        <v>130</v>
      </c>
      <c r="E182" s="749"/>
      <c r="F182" s="615"/>
    </row>
    <row r="183" spans="1:6" s="10" customFormat="1" ht="12.75">
      <c r="A183" s="126"/>
      <c r="B183" s="45" t="s">
        <v>46</v>
      </c>
      <c r="C183" s="169"/>
      <c r="D183" s="170"/>
      <c r="E183" s="187"/>
      <c r="F183" s="621">
        <f>D182*E182*C35</f>
        <v>0</v>
      </c>
    </row>
    <row r="184" spans="1:6" s="10" customFormat="1" ht="12.75">
      <c r="A184" s="126"/>
      <c r="B184" s="48" t="s">
        <v>47</v>
      </c>
      <c r="C184" s="167"/>
      <c r="D184" s="168"/>
      <c r="E184" s="188"/>
      <c r="F184" s="622">
        <f>D182*E182*C36</f>
        <v>0</v>
      </c>
    </row>
    <row r="185" spans="1:6" s="10" customFormat="1" ht="12.75">
      <c r="A185" s="126"/>
      <c r="B185" s="31"/>
      <c r="C185" s="127"/>
      <c r="D185" s="30"/>
      <c r="E185" s="156"/>
      <c r="F185" s="600"/>
    </row>
    <row r="186" spans="1:6" s="10" customFormat="1" ht="73.5" customHeight="1">
      <c r="A186" s="126" t="s">
        <v>485</v>
      </c>
      <c r="B186" s="31" t="s">
        <v>618</v>
      </c>
      <c r="C186" s="127"/>
      <c r="D186" s="30"/>
      <c r="E186" s="156"/>
      <c r="F186" s="600"/>
    </row>
    <row r="187" spans="1:6" s="10" customFormat="1" ht="40.5">
      <c r="A187" s="150" t="s">
        <v>265</v>
      </c>
      <c r="B187" s="151" t="s">
        <v>609</v>
      </c>
      <c r="D187" s="131"/>
      <c r="E187" s="43"/>
      <c r="F187" s="600"/>
    </row>
    <row r="188" spans="1:6" s="10" customFormat="1" ht="12.75">
      <c r="A188" s="126"/>
      <c r="B188" s="48" t="s">
        <v>47</v>
      </c>
      <c r="C188" s="167" t="s">
        <v>10</v>
      </c>
      <c r="D188" s="168">
        <v>65</v>
      </c>
      <c r="E188" s="748"/>
      <c r="F188" s="622">
        <f>D188*E188</f>
        <v>0</v>
      </c>
    </row>
    <row r="189" spans="1:6" s="10" customFormat="1" ht="40.5">
      <c r="A189" s="150" t="s">
        <v>265</v>
      </c>
      <c r="B189" s="151" t="s">
        <v>610</v>
      </c>
      <c r="D189" s="131"/>
      <c r="E189" s="43"/>
      <c r="F189" s="615"/>
    </row>
    <row r="190" spans="1:6" s="10" customFormat="1" ht="12.75">
      <c r="A190" s="126"/>
      <c r="B190" s="48" t="s">
        <v>47</v>
      </c>
      <c r="C190" s="167" t="s">
        <v>10</v>
      </c>
      <c r="D190" s="624">
        <v>65</v>
      </c>
      <c r="E190" s="749"/>
      <c r="F190" s="622">
        <f>D190*E190</f>
        <v>0</v>
      </c>
    </row>
    <row r="191" spans="1:6" s="10" customFormat="1" ht="54">
      <c r="A191" s="150" t="s">
        <v>265</v>
      </c>
      <c r="B191" s="151" t="s">
        <v>611</v>
      </c>
      <c r="D191" s="131"/>
      <c r="E191" s="43"/>
      <c r="F191" s="615"/>
    </row>
    <row r="192" spans="1:6" s="10" customFormat="1" ht="12.75">
      <c r="A192" s="126"/>
      <c r="B192" s="48" t="s">
        <v>47</v>
      </c>
      <c r="C192" s="167" t="s">
        <v>10</v>
      </c>
      <c r="D192" s="624">
        <v>65</v>
      </c>
      <c r="E192" s="749"/>
      <c r="F192" s="622">
        <f>D192*E192</f>
        <v>0</v>
      </c>
    </row>
    <row r="193" spans="1:6" s="10" customFormat="1" ht="27">
      <c r="A193" s="150" t="s">
        <v>265</v>
      </c>
      <c r="B193" s="151" t="s">
        <v>619</v>
      </c>
      <c r="D193" s="131"/>
      <c r="E193" s="43"/>
      <c r="F193" s="600"/>
    </row>
    <row r="194" spans="1:6" s="10" customFormat="1" ht="12.75">
      <c r="A194" s="126"/>
      <c r="B194" s="48" t="s">
        <v>47</v>
      </c>
      <c r="C194" s="167" t="s">
        <v>10</v>
      </c>
      <c r="D194" s="168">
        <v>65</v>
      </c>
      <c r="E194" s="748"/>
      <c r="F194" s="622">
        <f>D194*E194</f>
        <v>0</v>
      </c>
    </row>
    <row r="195" spans="1:6" s="10" customFormat="1" ht="27">
      <c r="A195" s="150" t="s">
        <v>265</v>
      </c>
      <c r="B195" s="151" t="s">
        <v>620</v>
      </c>
      <c r="D195" s="131"/>
      <c r="E195" s="43"/>
      <c r="F195" s="600"/>
    </row>
    <row r="196" spans="1:6" s="10" customFormat="1" ht="12.75">
      <c r="A196" s="126"/>
      <c r="B196" s="48" t="s">
        <v>47</v>
      </c>
      <c r="C196" s="167" t="s">
        <v>10</v>
      </c>
      <c r="D196" s="168">
        <v>65</v>
      </c>
      <c r="E196" s="748"/>
      <c r="F196" s="622">
        <f>D196*E196</f>
        <v>0</v>
      </c>
    </row>
    <row r="197" spans="1:6" s="10" customFormat="1" ht="27">
      <c r="A197" s="150" t="s">
        <v>265</v>
      </c>
      <c r="B197" s="151" t="s">
        <v>621</v>
      </c>
      <c r="D197" s="131"/>
      <c r="E197" s="43"/>
      <c r="F197" s="600"/>
    </row>
    <row r="198" spans="1:6" s="10" customFormat="1" ht="12.75">
      <c r="A198" s="126"/>
      <c r="B198" s="48" t="s">
        <v>47</v>
      </c>
      <c r="C198" s="167" t="s">
        <v>10</v>
      </c>
      <c r="D198" s="168">
        <v>65</v>
      </c>
      <c r="E198" s="748"/>
      <c r="F198" s="622">
        <f>D198*E198</f>
        <v>0</v>
      </c>
    </row>
    <row r="199" spans="1:6" s="10" customFormat="1" ht="12.75">
      <c r="A199" s="126"/>
      <c r="B199" s="31"/>
      <c r="C199" s="127"/>
      <c r="D199" s="30"/>
      <c r="E199" s="156"/>
      <c r="F199" s="600"/>
    </row>
    <row r="200" spans="1:6" s="10" customFormat="1" ht="81.75" customHeight="1">
      <c r="A200" s="126" t="s">
        <v>489</v>
      </c>
      <c r="B200" s="31" t="s">
        <v>1636</v>
      </c>
      <c r="C200" s="127"/>
      <c r="D200" s="30"/>
      <c r="E200" s="156"/>
      <c r="F200" s="600"/>
    </row>
    <row r="201" spans="1:6" s="10" customFormat="1" ht="40.5">
      <c r="A201" s="150" t="s">
        <v>265</v>
      </c>
      <c r="B201" s="151" t="s">
        <v>609</v>
      </c>
      <c r="D201" s="131"/>
      <c r="E201" s="43"/>
      <c r="F201" s="600"/>
    </row>
    <row r="202" spans="1:6" s="10" customFormat="1" ht="12.75">
      <c r="A202" s="126"/>
      <c r="B202" s="48" t="s">
        <v>47</v>
      </c>
      <c r="C202" s="167" t="s">
        <v>10</v>
      </c>
      <c r="D202" s="168">
        <v>45</v>
      </c>
      <c r="E202" s="748"/>
      <c r="F202" s="622">
        <f>D202*E202</f>
        <v>0</v>
      </c>
    </row>
    <row r="203" spans="1:6" s="10" customFormat="1" ht="40.5">
      <c r="A203" s="150" t="s">
        <v>265</v>
      </c>
      <c r="B203" s="151" t="s">
        <v>610</v>
      </c>
      <c r="D203" s="131"/>
      <c r="E203" s="43"/>
      <c r="F203" s="615"/>
    </row>
    <row r="204" spans="1:6" s="10" customFormat="1" ht="12.75">
      <c r="A204" s="126"/>
      <c r="B204" s="48" t="s">
        <v>47</v>
      </c>
      <c r="C204" s="167" t="s">
        <v>10</v>
      </c>
      <c r="D204" s="624">
        <v>45</v>
      </c>
      <c r="E204" s="749"/>
      <c r="F204" s="622">
        <f>D204*E204</f>
        <v>0</v>
      </c>
    </row>
    <row r="205" spans="1:6" s="10" customFormat="1" ht="54">
      <c r="A205" s="150" t="s">
        <v>265</v>
      </c>
      <c r="B205" s="151" t="s">
        <v>611</v>
      </c>
      <c r="D205" s="131"/>
      <c r="E205" s="43"/>
      <c r="F205" s="615"/>
    </row>
    <row r="206" spans="1:6" s="10" customFormat="1" ht="12.75">
      <c r="A206" s="126"/>
      <c r="B206" s="48" t="s">
        <v>47</v>
      </c>
      <c r="C206" s="167" t="s">
        <v>10</v>
      </c>
      <c r="D206" s="624">
        <v>45</v>
      </c>
      <c r="E206" s="749"/>
      <c r="F206" s="622">
        <f>D206*E206</f>
        <v>0</v>
      </c>
    </row>
    <row r="207" spans="1:6" s="10" customFormat="1" ht="27">
      <c r="A207" s="150" t="s">
        <v>265</v>
      </c>
      <c r="B207" s="151" t="s">
        <v>612</v>
      </c>
      <c r="D207" s="131"/>
      <c r="E207" s="43"/>
      <c r="F207" s="600"/>
    </row>
    <row r="208" spans="1:6" s="10" customFormat="1" ht="12.75">
      <c r="A208" s="126"/>
      <c r="B208" s="48" t="s">
        <v>47</v>
      </c>
      <c r="C208" s="167" t="s">
        <v>10</v>
      </c>
      <c r="D208" s="168">
        <v>45</v>
      </c>
      <c r="E208" s="748"/>
      <c r="F208" s="622">
        <f>D208*E208</f>
        <v>0</v>
      </c>
    </row>
    <row r="209" spans="1:6" s="10" customFormat="1" ht="40.5">
      <c r="A209" s="150" t="s">
        <v>265</v>
      </c>
      <c r="B209" s="151" t="s">
        <v>613</v>
      </c>
      <c r="D209" s="131"/>
      <c r="E209" s="43"/>
      <c r="F209" s="600"/>
    </row>
    <row r="210" spans="1:6" s="10" customFormat="1" ht="12.75">
      <c r="A210" s="126"/>
      <c r="B210" s="48" t="s">
        <v>47</v>
      </c>
      <c r="C210" s="167" t="s">
        <v>10</v>
      </c>
      <c r="D210" s="168">
        <v>45</v>
      </c>
      <c r="E210" s="748"/>
      <c r="F210" s="622">
        <f>D210*E210</f>
        <v>0</v>
      </c>
    </row>
    <row r="211" spans="1:6" s="10" customFormat="1" ht="27">
      <c r="A211" s="150" t="s">
        <v>265</v>
      </c>
      <c r="B211" s="151" t="s">
        <v>1637</v>
      </c>
      <c r="D211" s="131"/>
      <c r="E211" s="43"/>
      <c r="F211" s="600"/>
    </row>
    <row r="212" spans="1:6" s="10" customFormat="1" ht="12.75">
      <c r="A212" s="126"/>
      <c r="B212" s="48" t="s">
        <v>47</v>
      </c>
      <c r="C212" s="167" t="s">
        <v>9</v>
      </c>
      <c r="D212" s="168">
        <v>7.5</v>
      </c>
      <c r="E212" s="748"/>
      <c r="F212" s="622">
        <f>D212*E212</f>
        <v>0</v>
      </c>
    </row>
    <row r="213" spans="1:6" s="138" customFormat="1" ht="12.75">
      <c r="A213" s="147"/>
      <c r="B213" s="148"/>
      <c r="C213" s="136"/>
      <c r="D213" s="239"/>
      <c r="E213" s="189"/>
      <c r="F213" s="620"/>
    </row>
    <row r="214" spans="1:6" s="10" customFormat="1" ht="108" customHeight="1">
      <c r="A214" s="126" t="s">
        <v>495</v>
      </c>
      <c r="B214" s="31" t="s">
        <v>4779</v>
      </c>
      <c r="C214" s="127" t="s">
        <v>10</v>
      </c>
      <c r="D214" s="30">
        <v>3.5</v>
      </c>
      <c r="E214" s="748"/>
      <c r="F214" s="600"/>
    </row>
    <row r="215" spans="1:6" s="138" customFormat="1" ht="12.75">
      <c r="A215" s="147"/>
      <c r="B215" s="45" t="s">
        <v>46</v>
      </c>
      <c r="C215" s="46"/>
      <c r="D215" s="47"/>
      <c r="E215" s="852"/>
      <c r="F215" s="598">
        <f>E214*D214*C35</f>
        <v>0</v>
      </c>
    </row>
    <row r="216" spans="1:6" s="138" customFormat="1" ht="12.75">
      <c r="A216" s="147"/>
      <c r="B216" s="48" t="s">
        <v>47</v>
      </c>
      <c r="C216" s="49"/>
      <c r="D216" s="50"/>
      <c r="E216" s="853"/>
      <c r="F216" s="599">
        <f>E214*D214*C36</f>
        <v>0</v>
      </c>
    </row>
    <row r="217" spans="1:6" s="10" customFormat="1" ht="12.75">
      <c r="A217" s="126"/>
      <c r="B217" s="31"/>
      <c r="C217" s="127"/>
      <c r="D217" s="30"/>
      <c r="E217" s="156"/>
      <c r="F217" s="600"/>
    </row>
    <row r="218" spans="1:6" s="10" customFormat="1" ht="81.75" customHeight="1">
      <c r="A218" s="126" t="s">
        <v>502</v>
      </c>
      <c r="B218" s="31" t="s">
        <v>623</v>
      </c>
      <c r="C218" s="127"/>
      <c r="D218" s="30"/>
      <c r="E218" s="156"/>
      <c r="F218" s="600"/>
    </row>
    <row r="219" spans="1:6" s="10" customFormat="1" ht="40.5">
      <c r="A219" s="150" t="s">
        <v>265</v>
      </c>
      <c r="B219" s="151" t="s">
        <v>624</v>
      </c>
      <c r="C219" s="127" t="s">
        <v>10</v>
      </c>
      <c r="D219" s="30">
        <v>30</v>
      </c>
      <c r="E219" s="748"/>
      <c r="F219" s="600"/>
    </row>
    <row r="220" spans="1:6" s="10" customFormat="1" ht="12.75">
      <c r="A220" s="126"/>
      <c r="B220" s="45" t="s">
        <v>46</v>
      </c>
      <c r="C220" s="169"/>
      <c r="D220" s="170"/>
      <c r="E220" s="187"/>
      <c r="F220" s="621">
        <f>D219*E219*C35</f>
        <v>0</v>
      </c>
    </row>
    <row r="221" spans="1:6" s="10" customFormat="1" ht="12.75">
      <c r="A221" s="126"/>
      <c r="B221" s="48" t="s">
        <v>47</v>
      </c>
      <c r="C221" s="167"/>
      <c r="D221" s="168"/>
      <c r="E221" s="188"/>
      <c r="F221" s="622">
        <f>D219*E219*C36</f>
        <v>0</v>
      </c>
    </row>
    <row r="222" spans="1:6" s="10" customFormat="1" ht="27">
      <c r="A222" s="150" t="s">
        <v>265</v>
      </c>
      <c r="B222" s="151" t="s">
        <v>625</v>
      </c>
      <c r="C222" s="127" t="s">
        <v>9</v>
      </c>
      <c r="D222" s="131">
        <v>9</v>
      </c>
      <c r="E222" s="749"/>
      <c r="F222" s="615"/>
    </row>
    <row r="223" spans="1:6" s="10" customFormat="1" ht="12.75">
      <c r="A223" s="126"/>
      <c r="B223" s="45" t="s">
        <v>46</v>
      </c>
      <c r="C223" s="169"/>
      <c r="D223" s="170"/>
      <c r="E223" s="187"/>
      <c r="F223" s="621">
        <f>D222*E222*C35</f>
        <v>0</v>
      </c>
    </row>
    <row r="224" spans="1:6" s="10" customFormat="1" ht="12.75">
      <c r="A224" s="126"/>
      <c r="B224" s="48" t="s">
        <v>47</v>
      </c>
      <c r="C224" s="167"/>
      <c r="D224" s="168"/>
      <c r="E224" s="188"/>
      <c r="F224" s="622">
        <f>D222*E222*C36</f>
        <v>0</v>
      </c>
    </row>
    <row r="225" spans="1:6" s="10" customFormat="1" ht="27">
      <c r="A225" s="150" t="s">
        <v>265</v>
      </c>
      <c r="B225" s="151" t="s">
        <v>626</v>
      </c>
      <c r="C225" s="127" t="s">
        <v>9</v>
      </c>
      <c r="D225" s="131">
        <v>2.75</v>
      </c>
      <c r="E225" s="749"/>
      <c r="F225" s="615"/>
    </row>
    <row r="226" spans="1:6" s="10" customFormat="1" ht="12.75">
      <c r="A226" s="126"/>
      <c r="B226" s="45" t="s">
        <v>46</v>
      </c>
      <c r="C226" s="169"/>
      <c r="D226" s="170"/>
      <c r="E226" s="187"/>
      <c r="F226" s="621">
        <f>D225*E225*C35</f>
        <v>0</v>
      </c>
    </row>
    <row r="227" spans="1:6" s="10" customFormat="1" ht="12.75">
      <c r="A227" s="126"/>
      <c r="B227" s="48" t="s">
        <v>47</v>
      </c>
      <c r="C227" s="167"/>
      <c r="D227" s="168"/>
      <c r="E227" s="188"/>
      <c r="F227" s="622">
        <f>D225*E225*C36</f>
        <v>0</v>
      </c>
    </row>
    <row r="228" spans="1:6" s="10" customFormat="1" ht="27">
      <c r="A228" s="150" t="s">
        <v>265</v>
      </c>
      <c r="B228" s="151" t="s">
        <v>627</v>
      </c>
      <c r="C228" s="127" t="s">
        <v>10</v>
      </c>
      <c r="D228" s="30">
        <v>28</v>
      </c>
      <c r="E228" s="748"/>
      <c r="F228" s="600"/>
    </row>
    <row r="229" spans="1:6" s="10" customFormat="1" ht="12.75">
      <c r="A229" s="126"/>
      <c r="B229" s="45" t="s">
        <v>46</v>
      </c>
      <c r="C229" s="169"/>
      <c r="D229" s="170"/>
      <c r="E229" s="187"/>
      <c r="F229" s="621">
        <f>D228*E228*C35</f>
        <v>0</v>
      </c>
    </row>
    <row r="230" spans="1:6" s="10" customFormat="1" ht="12.75">
      <c r="A230" s="126"/>
      <c r="B230" s="48" t="s">
        <v>47</v>
      </c>
      <c r="C230" s="167"/>
      <c r="D230" s="168"/>
      <c r="E230" s="188"/>
      <c r="F230" s="622">
        <f>D228*E228*C36</f>
        <v>0</v>
      </c>
    </row>
    <row r="231" spans="1:6" s="10" customFormat="1" ht="67.5">
      <c r="A231" s="150" t="s">
        <v>265</v>
      </c>
      <c r="B231" s="151" t="s">
        <v>628</v>
      </c>
      <c r="C231" s="127" t="s">
        <v>10</v>
      </c>
      <c r="D231" s="30">
        <v>40</v>
      </c>
      <c r="E231" s="748"/>
      <c r="F231" s="600"/>
    </row>
    <row r="232" spans="1:6" s="10" customFormat="1" ht="12.75">
      <c r="A232" s="126"/>
      <c r="B232" s="45" t="s">
        <v>46</v>
      </c>
      <c r="C232" s="169"/>
      <c r="D232" s="170"/>
      <c r="E232" s="187"/>
      <c r="F232" s="621">
        <f>D231*E231*C35</f>
        <v>0</v>
      </c>
    </row>
    <row r="233" spans="1:6" s="10" customFormat="1" ht="12.75">
      <c r="A233" s="126"/>
      <c r="B233" s="48" t="s">
        <v>47</v>
      </c>
      <c r="C233" s="167"/>
      <c r="D233" s="168"/>
      <c r="E233" s="188"/>
      <c r="F233" s="622">
        <f>D231*E231*C36</f>
        <v>0</v>
      </c>
    </row>
    <row r="234" spans="1:6" s="138" customFormat="1" ht="12.75">
      <c r="A234" s="147"/>
      <c r="B234" s="148"/>
      <c r="C234" s="136"/>
      <c r="D234" s="239"/>
      <c r="E234" s="189"/>
      <c r="F234" s="620"/>
    </row>
    <row r="235" spans="1:6" s="10" customFormat="1" ht="66.75" customHeight="1">
      <c r="A235" s="126" t="s">
        <v>503</v>
      </c>
      <c r="B235" s="31" t="s">
        <v>651</v>
      </c>
      <c r="C235" s="127"/>
      <c r="D235" s="30"/>
      <c r="E235" s="156"/>
      <c r="F235" s="600"/>
    </row>
    <row r="236" spans="1:6" s="138" customFormat="1" ht="12.75">
      <c r="A236" s="147"/>
      <c r="B236" s="45" t="s">
        <v>46</v>
      </c>
      <c r="C236" s="46" t="s">
        <v>10</v>
      </c>
      <c r="D236" s="47">
        <v>24</v>
      </c>
      <c r="E236" s="851"/>
      <c r="F236" s="598">
        <f>D236*E236</f>
        <v>0</v>
      </c>
    </row>
    <row r="237" spans="1:6" s="10" customFormat="1" ht="12.75">
      <c r="A237" s="126"/>
      <c r="B237" s="31"/>
      <c r="C237" s="127"/>
      <c r="D237" s="30"/>
      <c r="E237" s="156"/>
      <c r="F237" s="600"/>
    </row>
    <row r="238" spans="1:6" s="10" customFormat="1" ht="80.25" customHeight="1">
      <c r="A238" s="126" t="s">
        <v>705</v>
      </c>
      <c r="B238" s="31" t="s">
        <v>652</v>
      </c>
      <c r="C238" s="127"/>
      <c r="D238" s="131"/>
      <c r="E238" s="43"/>
      <c r="F238" s="600"/>
    </row>
    <row r="239" spans="1:6" s="10" customFormat="1" ht="16.5" customHeight="1">
      <c r="A239" s="150" t="s">
        <v>265</v>
      </c>
      <c r="B239" s="152" t="s">
        <v>395</v>
      </c>
      <c r="C239" s="127"/>
      <c r="D239" s="131"/>
      <c r="E239" s="43"/>
      <c r="F239" s="600"/>
    </row>
    <row r="240" spans="1:6" s="10" customFormat="1" ht="12.75">
      <c r="A240" s="126"/>
      <c r="B240" s="45" t="s">
        <v>46</v>
      </c>
      <c r="C240" s="169" t="s">
        <v>10</v>
      </c>
      <c r="D240" s="170">
        <v>15</v>
      </c>
      <c r="E240" s="748"/>
      <c r="F240" s="621">
        <f>E240*D240</f>
        <v>0</v>
      </c>
    </row>
    <row r="241" spans="1:6" s="138" customFormat="1" ht="12.75">
      <c r="A241" s="147"/>
      <c r="B241" s="148"/>
      <c r="C241" s="136"/>
      <c r="D241" s="239"/>
      <c r="E241" s="189"/>
      <c r="F241" s="620"/>
    </row>
    <row r="242" spans="1:6" s="10" customFormat="1" ht="81.75" customHeight="1">
      <c r="A242" s="126" t="s">
        <v>1480</v>
      </c>
      <c r="B242" s="31" t="s">
        <v>1545</v>
      </c>
      <c r="C242" s="127"/>
      <c r="D242" s="30"/>
      <c r="E242" s="156"/>
      <c r="F242" s="600"/>
    </row>
    <row r="243" spans="1:6" s="10" customFormat="1" ht="16.5" customHeight="1">
      <c r="A243" s="150" t="s">
        <v>265</v>
      </c>
      <c r="B243" s="152" t="s">
        <v>403</v>
      </c>
      <c r="C243" s="127" t="s">
        <v>10</v>
      </c>
      <c r="D243" s="30">
        <v>4.5</v>
      </c>
      <c r="E243" s="748"/>
      <c r="F243" s="600"/>
    </row>
    <row r="244" spans="1:6" s="138" customFormat="1" ht="12.75">
      <c r="A244" s="147"/>
      <c r="B244" s="45" t="s">
        <v>46</v>
      </c>
      <c r="C244" s="46"/>
      <c r="D244" s="47"/>
      <c r="E244" s="852"/>
      <c r="F244" s="598">
        <f>D243*E243*C35</f>
        <v>0</v>
      </c>
    </row>
    <row r="245" spans="1:6" s="10" customFormat="1" ht="12.75">
      <c r="A245" s="126"/>
      <c r="B245" s="48" t="s">
        <v>47</v>
      </c>
      <c r="C245" s="167"/>
      <c r="D245" s="168"/>
      <c r="E245" s="188"/>
      <c r="F245" s="622">
        <f>D243*E243*C36</f>
        <v>0</v>
      </c>
    </row>
    <row r="246" spans="1:6" s="10" customFormat="1" ht="12.75">
      <c r="A246" s="126"/>
      <c r="B246" s="31"/>
      <c r="C246" s="127"/>
      <c r="D246" s="30"/>
      <c r="E246" s="156"/>
      <c r="F246" s="600"/>
    </row>
    <row r="247" spans="1:6" s="10" customFormat="1" ht="80.25" customHeight="1">
      <c r="A247" s="126" t="s">
        <v>1693</v>
      </c>
      <c r="B247" s="31" t="s">
        <v>652</v>
      </c>
      <c r="C247" s="127"/>
      <c r="D247" s="131"/>
      <c r="E247" s="43"/>
      <c r="F247" s="600"/>
    </row>
    <row r="248" spans="1:6" s="10" customFormat="1" ht="16.5" customHeight="1">
      <c r="A248" s="150" t="s">
        <v>265</v>
      </c>
      <c r="B248" s="152" t="s">
        <v>395</v>
      </c>
      <c r="C248" s="127" t="s">
        <v>10</v>
      </c>
      <c r="D248" s="131">
        <v>4.5</v>
      </c>
      <c r="E248" s="749"/>
      <c r="F248" s="600"/>
    </row>
    <row r="249" spans="1:6" s="10" customFormat="1" ht="12.75">
      <c r="A249" s="126"/>
      <c r="B249" s="45" t="s">
        <v>46</v>
      </c>
      <c r="C249" s="169"/>
      <c r="D249" s="170"/>
      <c r="E249" s="187"/>
      <c r="F249" s="621">
        <f>D248*E248*C35</f>
        <v>0</v>
      </c>
    </row>
    <row r="250" spans="1:6" s="10" customFormat="1" ht="12.75">
      <c r="A250" s="126"/>
      <c r="B250" s="48" t="s">
        <v>47</v>
      </c>
      <c r="C250" s="167"/>
      <c r="D250" s="168"/>
      <c r="E250" s="188"/>
      <c r="F250" s="622">
        <f>D248*E248*C36</f>
        <v>0</v>
      </c>
    </row>
    <row r="251" spans="1:6" s="138" customFormat="1" ht="12.75">
      <c r="A251" s="147"/>
      <c r="B251" s="148"/>
      <c r="C251" s="136"/>
      <c r="D251" s="239"/>
      <c r="E251" s="189"/>
      <c r="F251" s="620"/>
    </row>
    <row r="252" spans="1:6" s="10" customFormat="1" ht="78" customHeight="1">
      <c r="A252" s="126" t="s">
        <v>1694</v>
      </c>
      <c r="B252" s="31" t="s">
        <v>1611</v>
      </c>
      <c r="C252" s="127"/>
      <c r="D252" s="30"/>
      <c r="E252" s="156"/>
      <c r="F252" s="600"/>
    </row>
    <row r="253" spans="1:6" s="10" customFormat="1" ht="15.75" customHeight="1">
      <c r="A253" s="126"/>
      <c r="B253" s="31" t="s">
        <v>1612</v>
      </c>
      <c r="C253" s="127" t="s">
        <v>10</v>
      </c>
      <c r="D253" s="30">
        <v>108</v>
      </c>
      <c r="E253" s="748"/>
      <c r="F253" s="600"/>
    </row>
    <row r="254" spans="1:6" s="138" customFormat="1" ht="12.75">
      <c r="A254" s="147"/>
      <c r="B254" s="45" t="s">
        <v>46</v>
      </c>
      <c r="C254" s="46"/>
      <c r="D254" s="47"/>
      <c r="E254" s="852"/>
      <c r="F254" s="598">
        <f>D253*E253*C35</f>
        <v>0</v>
      </c>
    </row>
    <row r="255" spans="1:6" s="10" customFormat="1" ht="12.75">
      <c r="A255" s="126"/>
      <c r="B255" s="48" t="s">
        <v>47</v>
      </c>
      <c r="C255" s="167"/>
      <c r="D255" s="168"/>
      <c r="E255" s="188"/>
      <c r="F255" s="622">
        <f>D253*E253*C36</f>
        <v>0</v>
      </c>
    </row>
    <row r="256" spans="1:6" s="132" customFormat="1" ht="14.25" customHeight="1">
      <c r="B256" s="200" t="s">
        <v>1679</v>
      </c>
      <c r="C256" s="127" t="s">
        <v>10</v>
      </c>
      <c r="D256" s="30">
        <v>108</v>
      </c>
      <c r="E256" s="748"/>
      <c r="F256" s="600"/>
    </row>
    <row r="257" spans="1:6" s="10" customFormat="1" ht="12.75">
      <c r="A257" s="130"/>
      <c r="B257" s="45" t="s">
        <v>46</v>
      </c>
      <c r="C257" s="46"/>
      <c r="D257" s="47"/>
      <c r="E257" s="852"/>
      <c r="F257" s="598">
        <f>E256*D256*C35</f>
        <v>0</v>
      </c>
    </row>
    <row r="258" spans="1:6" s="10" customFormat="1" ht="12.75">
      <c r="A258" s="130"/>
      <c r="B258" s="48" t="s">
        <v>47</v>
      </c>
      <c r="C258" s="49"/>
      <c r="D258" s="50"/>
      <c r="E258" s="853"/>
      <c r="F258" s="599">
        <f>E256*D256*C36</f>
        <v>0</v>
      </c>
    </row>
    <row r="259" spans="1:6" s="132" customFormat="1" ht="40.5" customHeight="1">
      <c r="B259" s="200" t="s">
        <v>1613</v>
      </c>
      <c r="C259" s="127" t="s">
        <v>10</v>
      </c>
      <c r="D259" s="30">
        <v>90</v>
      </c>
      <c r="E259" s="748"/>
      <c r="F259" s="600"/>
    </row>
    <row r="260" spans="1:6" s="10" customFormat="1" ht="12.75">
      <c r="A260" s="130"/>
      <c r="B260" s="45" t="s">
        <v>46</v>
      </c>
      <c r="C260" s="46"/>
      <c r="D260" s="47"/>
      <c r="E260" s="852"/>
      <c r="F260" s="598">
        <f>E259*D259*C35</f>
        <v>0</v>
      </c>
    </row>
    <row r="261" spans="1:6" s="10" customFormat="1" ht="12.75">
      <c r="A261" s="130"/>
      <c r="B261" s="48" t="s">
        <v>47</v>
      </c>
      <c r="C261" s="49"/>
      <c r="D261" s="50"/>
      <c r="E261" s="853"/>
      <c r="F261" s="599">
        <f>E259*D259*C36</f>
        <v>0</v>
      </c>
    </row>
    <row r="262" spans="1:6" s="132" customFormat="1" ht="40.5" customHeight="1">
      <c r="B262" s="200" t="s">
        <v>1614</v>
      </c>
      <c r="C262" s="127" t="s">
        <v>10</v>
      </c>
      <c r="D262" s="30">
        <v>21</v>
      </c>
      <c r="E262" s="748"/>
      <c r="F262" s="600"/>
    </row>
    <row r="263" spans="1:6" s="10" customFormat="1" ht="12.75">
      <c r="A263" s="130"/>
      <c r="B263" s="45" t="s">
        <v>46</v>
      </c>
      <c r="C263" s="46"/>
      <c r="D263" s="47"/>
      <c r="E263" s="852"/>
      <c r="F263" s="598">
        <f>E262*D262*C35</f>
        <v>0</v>
      </c>
    </row>
    <row r="264" spans="1:6" s="10" customFormat="1" ht="12.75">
      <c r="A264" s="130"/>
      <c r="B264" s="48" t="s">
        <v>47</v>
      </c>
      <c r="C264" s="49"/>
      <c r="D264" s="50"/>
      <c r="E264" s="853"/>
      <c r="F264" s="599">
        <f>E262*D262*C36</f>
        <v>0</v>
      </c>
    </row>
    <row r="265" spans="1:6" s="132" customFormat="1" ht="40.5" customHeight="1">
      <c r="B265" s="200" t="s">
        <v>1615</v>
      </c>
      <c r="C265" s="127" t="s">
        <v>10</v>
      </c>
      <c r="D265" s="30">
        <v>16</v>
      </c>
      <c r="E265" s="748"/>
      <c r="F265" s="600"/>
    </row>
    <row r="266" spans="1:6" s="10" customFormat="1" ht="12.75">
      <c r="A266" s="130"/>
      <c r="B266" s="45" t="s">
        <v>46</v>
      </c>
      <c r="C266" s="46"/>
      <c r="D266" s="47"/>
      <c r="E266" s="852"/>
      <c r="F266" s="598">
        <f>D265*E265*C35</f>
        <v>0</v>
      </c>
    </row>
    <row r="267" spans="1:6" s="10" customFormat="1" ht="12.75">
      <c r="A267" s="130"/>
      <c r="B267" s="48" t="s">
        <v>47</v>
      </c>
      <c r="C267" s="49"/>
      <c r="D267" s="50"/>
      <c r="E267" s="853"/>
      <c r="F267" s="599">
        <f>E265*D265*C36</f>
        <v>0</v>
      </c>
    </row>
    <row r="268" spans="1:6" s="132" customFormat="1" ht="25.5">
      <c r="B268" s="200" t="s">
        <v>680</v>
      </c>
      <c r="C268" s="127" t="s">
        <v>10</v>
      </c>
      <c r="D268" s="30">
        <v>131</v>
      </c>
      <c r="E268" s="748"/>
      <c r="F268" s="600"/>
    </row>
    <row r="269" spans="1:6" s="10" customFormat="1" ht="12.75">
      <c r="A269" s="130"/>
      <c r="B269" s="45" t="s">
        <v>46</v>
      </c>
      <c r="C269" s="46"/>
      <c r="D269" s="47"/>
      <c r="E269" s="852"/>
      <c r="F269" s="598">
        <f>E268*D268*C35</f>
        <v>0</v>
      </c>
    </row>
    <row r="270" spans="1:6" s="10" customFormat="1" ht="12.75">
      <c r="A270" s="130"/>
      <c r="B270" s="48" t="s">
        <v>47</v>
      </c>
      <c r="C270" s="49"/>
      <c r="D270" s="50"/>
      <c r="E270" s="853"/>
      <c r="F270" s="599">
        <f>E268*D268*C36</f>
        <v>0</v>
      </c>
    </row>
    <row r="271" spans="1:6" s="132" customFormat="1" ht="38.25">
      <c r="B271" s="200" t="s">
        <v>679</v>
      </c>
      <c r="C271" s="127" t="s">
        <v>10</v>
      </c>
      <c r="D271" s="30">
        <v>131</v>
      </c>
      <c r="E271" s="748"/>
      <c r="F271" s="600"/>
    </row>
    <row r="272" spans="1:6" s="10" customFormat="1" ht="12.75">
      <c r="A272" s="130"/>
      <c r="B272" s="45" t="s">
        <v>46</v>
      </c>
      <c r="C272" s="46"/>
      <c r="D272" s="47"/>
      <c r="E272" s="852"/>
      <c r="F272" s="598">
        <f>E271*D271*C35</f>
        <v>0</v>
      </c>
    </row>
    <row r="273" spans="1:6" s="10" customFormat="1" ht="12.75">
      <c r="A273" s="130"/>
      <c r="B273" s="48" t="s">
        <v>47</v>
      </c>
      <c r="C273" s="49"/>
      <c r="D273" s="50"/>
      <c r="E273" s="853"/>
      <c r="F273" s="599">
        <f>E271*D271*C36</f>
        <v>0</v>
      </c>
    </row>
    <row r="274" spans="1:6" s="10" customFormat="1" ht="12.75">
      <c r="A274" s="126"/>
      <c r="B274" s="31"/>
      <c r="C274" s="127"/>
      <c r="D274" s="30"/>
      <c r="E274" s="156"/>
      <c r="F274" s="600"/>
    </row>
    <row r="275" spans="1:6" s="10" customFormat="1" ht="112.35" customHeight="1">
      <c r="A275" s="126" t="s">
        <v>1695</v>
      </c>
      <c r="B275" s="31" t="s">
        <v>4864</v>
      </c>
      <c r="C275" s="127"/>
      <c r="D275" s="131"/>
      <c r="E275" s="43"/>
      <c r="F275" s="600"/>
    </row>
    <row r="276" spans="1:6" s="10" customFormat="1" ht="16.5" customHeight="1">
      <c r="A276" s="150" t="s">
        <v>265</v>
      </c>
      <c r="B276" s="152" t="s">
        <v>375</v>
      </c>
      <c r="C276" s="127" t="s">
        <v>9</v>
      </c>
      <c r="D276" s="131">
        <v>5</v>
      </c>
      <c r="E276" s="749"/>
      <c r="F276" s="600"/>
    </row>
    <row r="277" spans="1:6" s="10" customFormat="1" ht="12.75">
      <c r="A277" s="126"/>
      <c r="B277" s="45" t="s">
        <v>46</v>
      </c>
      <c r="C277" s="169"/>
      <c r="D277" s="170"/>
      <c r="E277" s="187"/>
      <c r="F277" s="621">
        <f>D276*E276*C35</f>
        <v>0</v>
      </c>
    </row>
    <row r="278" spans="1:6" s="10" customFormat="1" ht="12.75">
      <c r="A278" s="126"/>
      <c r="B278" s="48" t="s">
        <v>47</v>
      </c>
      <c r="C278" s="167"/>
      <c r="D278" s="168"/>
      <c r="E278" s="188"/>
      <c r="F278" s="622">
        <f>D276*E276*C36</f>
        <v>0</v>
      </c>
    </row>
    <row r="279" spans="1:6" s="10" customFormat="1" ht="12.75">
      <c r="A279" s="126"/>
      <c r="B279" s="154"/>
      <c r="C279" s="127"/>
      <c r="D279" s="30"/>
      <c r="E279" s="156"/>
      <c r="F279" s="600"/>
    </row>
    <row r="280" spans="1:6" s="10" customFormat="1" ht="129" customHeight="1">
      <c r="A280" s="126" t="s">
        <v>1696</v>
      </c>
      <c r="B280" s="154" t="s">
        <v>4780</v>
      </c>
      <c r="C280" s="127"/>
      <c r="D280" s="30"/>
      <c r="E280" s="156"/>
      <c r="F280" s="600"/>
    </row>
    <row r="281" spans="1:6" s="10" customFormat="1" ht="12.75">
      <c r="A281" s="153" t="s">
        <v>203</v>
      </c>
      <c r="B281" s="31" t="s">
        <v>300</v>
      </c>
      <c r="C281" s="127" t="s">
        <v>1881</v>
      </c>
      <c r="D281" s="30">
        <v>100</v>
      </c>
      <c r="E281" s="748"/>
      <c r="F281" s="600"/>
    </row>
    <row r="282" spans="1:6" s="10" customFormat="1" ht="12.75">
      <c r="A282" s="126"/>
      <c r="B282" s="45" t="s">
        <v>46</v>
      </c>
      <c r="C282" s="169"/>
      <c r="D282" s="170"/>
      <c r="E282" s="187"/>
      <c r="F282" s="621">
        <f>D281*E281*C35</f>
        <v>0</v>
      </c>
    </row>
    <row r="283" spans="1:6" s="10" customFormat="1" ht="12.75">
      <c r="A283" s="126"/>
      <c r="B283" s="48" t="s">
        <v>47</v>
      </c>
      <c r="C283" s="167"/>
      <c r="D283" s="168"/>
      <c r="E283" s="188"/>
      <c r="F283" s="622">
        <f>D281*E281*C36</f>
        <v>0</v>
      </c>
    </row>
    <row r="284" spans="1:6" s="10" customFormat="1" ht="12.75">
      <c r="A284" s="153" t="s">
        <v>205</v>
      </c>
      <c r="B284" s="31" t="s">
        <v>4777</v>
      </c>
      <c r="C284" s="127" t="s">
        <v>1881</v>
      </c>
      <c r="D284" s="30">
        <v>100</v>
      </c>
      <c r="E284" s="748"/>
      <c r="F284" s="600"/>
    </row>
    <row r="285" spans="1:6" s="10" customFormat="1" ht="12.75">
      <c r="A285" s="126"/>
      <c r="B285" s="45" t="s">
        <v>46</v>
      </c>
      <c r="C285" s="169"/>
      <c r="D285" s="170"/>
      <c r="E285" s="187"/>
      <c r="F285" s="621">
        <f>D284*E284*C35</f>
        <v>0</v>
      </c>
    </row>
    <row r="286" spans="1:6" s="10" customFormat="1" ht="12.75">
      <c r="A286" s="126"/>
      <c r="B286" s="48" t="s">
        <v>47</v>
      </c>
      <c r="C286" s="167"/>
      <c r="D286" s="168"/>
      <c r="E286" s="188"/>
      <c r="F286" s="622">
        <f>D284*E284*C36</f>
        <v>0</v>
      </c>
    </row>
    <row r="287" spans="1:6" s="10" customFormat="1" ht="12.75">
      <c r="A287" s="153" t="s">
        <v>4776</v>
      </c>
      <c r="B287" s="31" t="s">
        <v>206</v>
      </c>
      <c r="C287" s="127" t="s">
        <v>1881</v>
      </c>
      <c r="D287" s="30">
        <v>100</v>
      </c>
      <c r="E287" s="748"/>
      <c r="F287" s="600"/>
    </row>
    <row r="288" spans="1:6" s="10" customFormat="1" ht="12.75">
      <c r="A288" s="126"/>
      <c r="B288" s="45" t="s">
        <v>46</v>
      </c>
      <c r="C288" s="169"/>
      <c r="D288" s="170"/>
      <c r="E288" s="187"/>
      <c r="F288" s="621">
        <f>D287*E287*C35</f>
        <v>0</v>
      </c>
    </row>
    <row r="289" spans="1:6" s="10" customFormat="1" ht="12.75">
      <c r="A289" s="126"/>
      <c r="B289" s="48" t="s">
        <v>47</v>
      </c>
      <c r="C289" s="167"/>
      <c r="D289" s="168"/>
      <c r="E289" s="188"/>
      <c r="F289" s="622">
        <f>D287*E287*C36</f>
        <v>0</v>
      </c>
    </row>
    <row r="290" spans="1:6" s="10" customFormat="1" ht="12.75">
      <c r="A290" s="132"/>
      <c r="B290" s="155"/>
      <c r="C290" s="127"/>
      <c r="D290" s="131"/>
      <c r="E290" s="54"/>
      <c r="F290" s="615"/>
    </row>
    <row r="291" spans="1:6" s="10" customFormat="1" ht="12.75">
      <c r="A291" s="132"/>
      <c r="B291" s="45" t="s">
        <v>46</v>
      </c>
      <c r="C291" s="169"/>
      <c r="D291" s="170"/>
      <c r="E291" s="187"/>
      <c r="F291" s="621">
        <f>SUM(F41+F46+F50+F54+F57+F61+F65+F71+F75+F85+F89+F93+F98+F102+F104+F106+F118+F123+F130+F139+F143+F149+F152+F157+F160+F163+F166+F169+F172+F175+F180+F183+F215+F220+F223+F226+F229+F232+F236+F240+F244+F249+F254+F257+F260+F263+F266+F269+F272+F277+F282+F285+F288)</f>
        <v>0</v>
      </c>
    </row>
    <row r="292" spans="1:6" s="10" customFormat="1" ht="13.5" thickBot="1">
      <c r="A292" s="132"/>
      <c r="B292" s="48" t="s">
        <v>47</v>
      </c>
      <c r="C292" s="167"/>
      <c r="D292" s="168"/>
      <c r="E292" s="188"/>
      <c r="F292" s="622">
        <f>SUM(F42+F47+F51+F58+F62+F66+F72+F79+F81+F87+F94+F96+F110+F114+F119+F124+F131+F137+F150+F153+F158+F161+F164+F167+F170+F173+F176+F181+F184+F188+F190+F192+F194+F196+F198+F202+F204+F206+F208+F210+F212+F216+F221+F224+F227+F230+F233+F245+F250+F255+F258+F261+F264+F267+F270+F273+F278+F283+F286+F289)</f>
        <v>0</v>
      </c>
    </row>
    <row r="293" spans="1:6" s="3" customFormat="1" ht="17.25" thickBot="1">
      <c r="A293" s="116"/>
      <c r="B293" s="134" t="s">
        <v>301</v>
      </c>
      <c r="C293" s="118"/>
      <c r="D293" s="119"/>
      <c r="E293" s="230"/>
      <c r="F293" s="601">
        <f>SUM(F39:F290)</f>
        <v>0</v>
      </c>
    </row>
  </sheetData>
  <sheetProtection algorithmName="SHA-512" hashValue="B74Wz6n1HR54p3TnGVobxoIwwc0dMMXwtWVtQY9B6BF4j6jIEkFr6Su12QMyjHOm4tc46t3+y3KsNH4g3BpbPA==" saltValue="ir63wVqzHff8gEdRgvdQLg==" spinCount="100000" sheet="1" objects="1" scenarios="1"/>
  <mergeCells count="30">
    <mergeCell ref="B25:E25"/>
    <mergeCell ref="B9:E9"/>
    <mergeCell ref="B3:E3"/>
    <mergeCell ref="B4:E4"/>
    <mergeCell ref="B5:E5"/>
    <mergeCell ref="B7:E7"/>
    <mergeCell ref="B8:E8"/>
    <mergeCell ref="B22:E22"/>
    <mergeCell ref="B10:E11"/>
    <mergeCell ref="B12:E12"/>
    <mergeCell ref="B13:E13"/>
    <mergeCell ref="B14:E14"/>
    <mergeCell ref="B15:E15"/>
    <mergeCell ref="B16:E16"/>
    <mergeCell ref="B6:E6"/>
    <mergeCell ref="B17:E17"/>
    <mergeCell ref="B26:E26"/>
    <mergeCell ref="B27:E27"/>
    <mergeCell ref="B33:E33"/>
    <mergeCell ref="B31:E31"/>
    <mergeCell ref="B32:E32"/>
    <mergeCell ref="B29:E29"/>
    <mergeCell ref="B30:E30"/>
    <mergeCell ref="B28:E28"/>
    <mergeCell ref="B24:E24"/>
    <mergeCell ref="B18:E18"/>
    <mergeCell ref="B19:E19"/>
    <mergeCell ref="B20:E20"/>
    <mergeCell ref="B21:E21"/>
    <mergeCell ref="B23:E23"/>
  </mergeCells>
  <pageMargins left="0.78740157480314965" right="0.39370078740157483" top="0.98425196850393704" bottom="0.98425196850393704" header="0.51181102362204722" footer="0.51181102362204722"/>
  <pageSetup paperSize="9" scale="71" firstPageNumber="0" orientation="portrait" r:id="rId1"/>
  <headerFooter alignWithMargins="0">
    <oddHeader>&amp;L&amp;"Calibri,Krepko"&amp;9&amp;UTehnološki park Velenje - TecHUB&amp;R&amp;9POPIS GRADBENIH DEL
A/6.0 ZIDARSKA DELA</oddHeader>
    <oddFooter>&amp;R&amp;P</oddFooter>
  </headerFooter>
  <rowBreaks count="3" manualBreakCount="3">
    <brk id="52" max="16383" man="1"/>
    <brk id="132" max="5" man="1"/>
    <brk id="154" max="16383" man="1"/>
  </rowBreaks>
  <colBreaks count="1" manualBreakCount="1">
    <brk id="7"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42859-D002-49AB-9F79-C86A9F272795}">
  <sheetPr>
    <tabColor theme="6" tint="0.59999389629810485"/>
  </sheetPr>
  <dimension ref="A1:G292"/>
  <sheetViews>
    <sheetView view="pageBreakPreview" topLeftCell="A278" zoomScaleNormal="100" zoomScaleSheetLayoutView="100" workbookViewId="0">
      <selection activeCell="E287" sqref="E287"/>
    </sheetView>
  </sheetViews>
  <sheetFormatPr defaultRowHeight="16.5"/>
  <cols>
    <col min="1" max="1" width="7.140625" style="6" customWidth="1"/>
    <col min="2" max="2" width="39.42578125" style="1" customWidth="1"/>
    <col min="3" max="3" width="8.42578125" style="1" customWidth="1"/>
    <col min="4" max="4" width="10.85546875" style="237" customWidth="1"/>
    <col min="5" max="5" width="11.5703125" style="226" customWidth="1"/>
    <col min="6" max="6" width="12.5703125" style="593" customWidth="1"/>
    <col min="7" max="7" width="18.85546875" style="124" customWidth="1"/>
    <col min="8" max="8" width="10.5703125" style="1" bestFit="1" customWidth="1"/>
    <col min="9" max="11" width="9.140625" style="1"/>
    <col min="12" max="12" width="7.140625" style="1" customWidth="1"/>
    <col min="13" max="256" width="9.140625" style="1"/>
    <col min="257" max="257" width="7.140625" style="1" customWidth="1"/>
    <col min="258" max="258" width="39.42578125" style="1" customWidth="1"/>
    <col min="259" max="259" width="8.42578125" style="1" customWidth="1"/>
    <col min="260" max="260" width="10.85546875" style="1" customWidth="1"/>
    <col min="261" max="261" width="11.5703125" style="1" customWidth="1"/>
    <col min="262" max="262" width="12.5703125" style="1" customWidth="1"/>
    <col min="263" max="263" width="18.85546875" style="1" customWidth="1"/>
    <col min="264" max="264" width="10.5703125" style="1" bestFit="1" customWidth="1"/>
    <col min="265" max="267" width="9.140625" style="1"/>
    <col min="268" max="268" width="7.140625" style="1" customWidth="1"/>
    <col min="269" max="512" width="9.140625" style="1"/>
    <col min="513" max="513" width="7.140625" style="1" customWidth="1"/>
    <col min="514" max="514" width="39.42578125" style="1" customWidth="1"/>
    <col min="515" max="515" width="8.42578125" style="1" customWidth="1"/>
    <col min="516" max="516" width="10.85546875" style="1" customWidth="1"/>
    <col min="517" max="517" width="11.5703125" style="1" customWidth="1"/>
    <col min="518" max="518" width="12.5703125" style="1" customWidth="1"/>
    <col min="519" max="519" width="18.85546875" style="1" customWidth="1"/>
    <col min="520" max="520" width="10.5703125" style="1" bestFit="1" customWidth="1"/>
    <col min="521" max="523" width="9.140625" style="1"/>
    <col min="524" max="524" width="7.140625" style="1" customWidth="1"/>
    <col min="525" max="768" width="9.140625" style="1"/>
    <col min="769" max="769" width="7.140625" style="1" customWidth="1"/>
    <col min="770" max="770" width="39.42578125" style="1" customWidth="1"/>
    <col min="771" max="771" width="8.42578125" style="1" customWidth="1"/>
    <col min="772" max="772" width="10.85546875" style="1" customWidth="1"/>
    <col min="773" max="773" width="11.5703125" style="1" customWidth="1"/>
    <col min="774" max="774" width="12.5703125" style="1" customWidth="1"/>
    <col min="775" max="775" width="18.85546875" style="1" customWidth="1"/>
    <col min="776" max="776" width="10.5703125" style="1" bestFit="1" customWidth="1"/>
    <col min="777" max="779" width="9.140625" style="1"/>
    <col min="780" max="780" width="7.140625" style="1" customWidth="1"/>
    <col min="781" max="1024" width="9.140625" style="1"/>
    <col min="1025" max="1025" width="7.140625" style="1" customWidth="1"/>
    <col min="1026" max="1026" width="39.42578125" style="1" customWidth="1"/>
    <col min="1027" max="1027" width="8.42578125" style="1" customWidth="1"/>
    <col min="1028" max="1028" width="10.85546875" style="1" customWidth="1"/>
    <col min="1029" max="1029" width="11.5703125" style="1" customWidth="1"/>
    <col min="1030" max="1030" width="12.5703125" style="1" customWidth="1"/>
    <col min="1031" max="1031" width="18.85546875" style="1" customWidth="1"/>
    <col min="1032" max="1032" width="10.5703125" style="1" bestFit="1" customWidth="1"/>
    <col min="1033" max="1035" width="9.140625" style="1"/>
    <col min="1036" max="1036" width="7.140625" style="1" customWidth="1"/>
    <col min="1037" max="1280" width="9.140625" style="1"/>
    <col min="1281" max="1281" width="7.140625" style="1" customWidth="1"/>
    <col min="1282" max="1282" width="39.42578125" style="1" customWidth="1"/>
    <col min="1283" max="1283" width="8.42578125" style="1" customWidth="1"/>
    <col min="1284" max="1284" width="10.85546875" style="1" customWidth="1"/>
    <col min="1285" max="1285" width="11.5703125" style="1" customWidth="1"/>
    <col min="1286" max="1286" width="12.5703125" style="1" customWidth="1"/>
    <col min="1287" max="1287" width="18.85546875" style="1" customWidth="1"/>
    <col min="1288" max="1288" width="10.5703125" style="1" bestFit="1" customWidth="1"/>
    <col min="1289" max="1291" width="9.140625" style="1"/>
    <col min="1292" max="1292" width="7.140625" style="1" customWidth="1"/>
    <col min="1293" max="1536" width="9.140625" style="1"/>
    <col min="1537" max="1537" width="7.140625" style="1" customWidth="1"/>
    <col min="1538" max="1538" width="39.42578125" style="1" customWidth="1"/>
    <col min="1539" max="1539" width="8.42578125" style="1" customWidth="1"/>
    <col min="1540" max="1540" width="10.85546875" style="1" customWidth="1"/>
    <col min="1541" max="1541" width="11.5703125" style="1" customWidth="1"/>
    <col min="1542" max="1542" width="12.5703125" style="1" customWidth="1"/>
    <col min="1543" max="1543" width="18.85546875" style="1" customWidth="1"/>
    <col min="1544" max="1544" width="10.5703125" style="1" bestFit="1" customWidth="1"/>
    <col min="1545" max="1547" width="9.140625" style="1"/>
    <col min="1548" max="1548" width="7.140625" style="1" customWidth="1"/>
    <col min="1549" max="1792" width="9.140625" style="1"/>
    <col min="1793" max="1793" width="7.140625" style="1" customWidth="1"/>
    <col min="1794" max="1794" width="39.42578125" style="1" customWidth="1"/>
    <col min="1795" max="1795" width="8.42578125" style="1" customWidth="1"/>
    <col min="1796" max="1796" width="10.85546875" style="1" customWidth="1"/>
    <col min="1797" max="1797" width="11.5703125" style="1" customWidth="1"/>
    <col min="1798" max="1798" width="12.5703125" style="1" customWidth="1"/>
    <col min="1799" max="1799" width="18.85546875" style="1" customWidth="1"/>
    <col min="1800" max="1800" width="10.5703125" style="1" bestFit="1" customWidth="1"/>
    <col min="1801" max="1803" width="9.140625" style="1"/>
    <col min="1804" max="1804" width="7.140625" style="1" customWidth="1"/>
    <col min="1805" max="2048" width="9.140625" style="1"/>
    <col min="2049" max="2049" width="7.140625" style="1" customWidth="1"/>
    <col min="2050" max="2050" width="39.42578125" style="1" customWidth="1"/>
    <col min="2051" max="2051" width="8.42578125" style="1" customWidth="1"/>
    <col min="2052" max="2052" width="10.85546875" style="1" customWidth="1"/>
    <col min="2053" max="2053" width="11.5703125" style="1" customWidth="1"/>
    <col min="2054" max="2054" width="12.5703125" style="1" customWidth="1"/>
    <col min="2055" max="2055" width="18.85546875" style="1" customWidth="1"/>
    <col min="2056" max="2056" width="10.5703125" style="1" bestFit="1" customWidth="1"/>
    <col min="2057" max="2059" width="9.140625" style="1"/>
    <col min="2060" max="2060" width="7.140625" style="1" customWidth="1"/>
    <col min="2061" max="2304" width="9.140625" style="1"/>
    <col min="2305" max="2305" width="7.140625" style="1" customWidth="1"/>
    <col min="2306" max="2306" width="39.42578125" style="1" customWidth="1"/>
    <col min="2307" max="2307" width="8.42578125" style="1" customWidth="1"/>
    <col min="2308" max="2308" width="10.85546875" style="1" customWidth="1"/>
    <col min="2309" max="2309" width="11.5703125" style="1" customWidth="1"/>
    <col min="2310" max="2310" width="12.5703125" style="1" customWidth="1"/>
    <col min="2311" max="2311" width="18.85546875" style="1" customWidth="1"/>
    <col min="2312" max="2312" width="10.5703125" style="1" bestFit="1" customWidth="1"/>
    <col min="2313" max="2315" width="9.140625" style="1"/>
    <col min="2316" max="2316" width="7.140625" style="1" customWidth="1"/>
    <col min="2317" max="2560" width="9.140625" style="1"/>
    <col min="2561" max="2561" width="7.140625" style="1" customWidth="1"/>
    <col min="2562" max="2562" width="39.42578125" style="1" customWidth="1"/>
    <col min="2563" max="2563" width="8.42578125" style="1" customWidth="1"/>
    <col min="2564" max="2564" width="10.85546875" style="1" customWidth="1"/>
    <col min="2565" max="2565" width="11.5703125" style="1" customWidth="1"/>
    <col min="2566" max="2566" width="12.5703125" style="1" customWidth="1"/>
    <col min="2567" max="2567" width="18.85546875" style="1" customWidth="1"/>
    <col min="2568" max="2568" width="10.5703125" style="1" bestFit="1" customWidth="1"/>
    <col min="2569" max="2571" width="9.140625" style="1"/>
    <col min="2572" max="2572" width="7.140625" style="1" customWidth="1"/>
    <col min="2573" max="2816" width="9.140625" style="1"/>
    <col min="2817" max="2817" width="7.140625" style="1" customWidth="1"/>
    <col min="2818" max="2818" width="39.42578125" style="1" customWidth="1"/>
    <col min="2819" max="2819" width="8.42578125" style="1" customWidth="1"/>
    <col min="2820" max="2820" width="10.85546875" style="1" customWidth="1"/>
    <col min="2821" max="2821" width="11.5703125" style="1" customWidth="1"/>
    <col min="2822" max="2822" width="12.5703125" style="1" customWidth="1"/>
    <col min="2823" max="2823" width="18.85546875" style="1" customWidth="1"/>
    <col min="2824" max="2824" width="10.5703125" style="1" bestFit="1" customWidth="1"/>
    <col min="2825" max="2827" width="9.140625" style="1"/>
    <col min="2828" max="2828" width="7.140625" style="1" customWidth="1"/>
    <col min="2829" max="3072" width="9.140625" style="1"/>
    <col min="3073" max="3073" width="7.140625" style="1" customWidth="1"/>
    <col min="3074" max="3074" width="39.42578125" style="1" customWidth="1"/>
    <col min="3075" max="3075" width="8.42578125" style="1" customWidth="1"/>
    <col min="3076" max="3076" width="10.85546875" style="1" customWidth="1"/>
    <col min="3077" max="3077" width="11.5703125" style="1" customWidth="1"/>
    <col min="3078" max="3078" width="12.5703125" style="1" customWidth="1"/>
    <col min="3079" max="3079" width="18.85546875" style="1" customWidth="1"/>
    <col min="3080" max="3080" width="10.5703125" style="1" bestFit="1" customWidth="1"/>
    <col min="3081" max="3083" width="9.140625" style="1"/>
    <col min="3084" max="3084" width="7.140625" style="1" customWidth="1"/>
    <col min="3085" max="3328" width="9.140625" style="1"/>
    <col min="3329" max="3329" width="7.140625" style="1" customWidth="1"/>
    <col min="3330" max="3330" width="39.42578125" style="1" customWidth="1"/>
    <col min="3331" max="3331" width="8.42578125" style="1" customWidth="1"/>
    <col min="3332" max="3332" width="10.85546875" style="1" customWidth="1"/>
    <col min="3333" max="3333" width="11.5703125" style="1" customWidth="1"/>
    <col min="3334" max="3334" width="12.5703125" style="1" customWidth="1"/>
    <col min="3335" max="3335" width="18.85546875" style="1" customWidth="1"/>
    <col min="3336" max="3336" width="10.5703125" style="1" bestFit="1" customWidth="1"/>
    <col min="3337" max="3339" width="9.140625" style="1"/>
    <col min="3340" max="3340" width="7.140625" style="1" customWidth="1"/>
    <col min="3341" max="3584" width="9.140625" style="1"/>
    <col min="3585" max="3585" width="7.140625" style="1" customWidth="1"/>
    <col min="3586" max="3586" width="39.42578125" style="1" customWidth="1"/>
    <col min="3587" max="3587" width="8.42578125" style="1" customWidth="1"/>
    <col min="3588" max="3588" width="10.85546875" style="1" customWidth="1"/>
    <col min="3589" max="3589" width="11.5703125" style="1" customWidth="1"/>
    <col min="3590" max="3590" width="12.5703125" style="1" customWidth="1"/>
    <col min="3591" max="3591" width="18.85546875" style="1" customWidth="1"/>
    <col min="3592" max="3592" width="10.5703125" style="1" bestFit="1" customWidth="1"/>
    <col min="3593" max="3595" width="9.140625" style="1"/>
    <col min="3596" max="3596" width="7.140625" style="1" customWidth="1"/>
    <col min="3597" max="3840" width="9.140625" style="1"/>
    <col min="3841" max="3841" width="7.140625" style="1" customWidth="1"/>
    <col min="3842" max="3842" width="39.42578125" style="1" customWidth="1"/>
    <col min="3843" max="3843" width="8.42578125" style="1" customWidth="1"/>
    <col min="3844" max="3844" width="10.85546875" style="1" customWidth="1"/>
    <col min="3845" max="3845" width="11.5703125" style="1" customWidth="1"/>
    <col min="3846" max="3846" width="12.5703125" style="1" customWidth="1"/>
    <col min="3847" max="3847" width="18.85546875" style="1" customWidth="1"/>
    <col min="3848" max="3848" width="10.5703125" style="1" bestFit="1" customWidth="1"/>
    <col min="3849" max="3851" width="9.140625" style="1"/>
    <col min="3852" max="3852" width="7.140625" style="1" customWidth="1"/>
    <col min="3853" max="4096" width="9.140625" style="1"/>
    <col min="4097" max="4097" width="7.140625" style="1" customWidth="1"/>
    <col min="4098" max="4098" width="39.42578125" style="1" customWidth="1"/>
    <col min="4099" max="4099" width="8.42578125" style="1" customWidth="1"/>
    <col min="4100" max="4100" width="10.85546875" style="1" customWidth="1"/>
    <col min="4101" max="4101" width="11.5703125" style="1" customWidth="1"/>
    <col min="4102" max="4102" width="12.5703125" style="1" customWidth="1"/>
    <col min="4103" max="4103" width="18.85546875" style="1" customWidth="1"/>
    <col min="4104" max="4104" width="10.5703125" style="1" bestFit="1" customWidth="1"/>
    <col min="4105" max="4107" width="9.140625" style="1"/>
    <col min="4108" max="4108" width="7.140625" style="1" customWidth="1"/>
    <col min="4109" max="4352" width="9.140625" style="1"/>
    <col min="4353" max="4353" width="7.140625" style="1" customWidth="1"/>
    <col min="4354" max="4354" width="39.42578125" style="1" customWidth="1"/>
    <col min="4355" max="4355" width="8.42578125" style="1" customWidth="1"/>
    <col min="4356" max="4356" width="10.85546875" style="1" customWidth="1"/>
    <col min="4357" max="4357" width="11.5703125" style="1" customWidth="1"/>
    <col min="4358" max="4358" width="12.5703125" style="1" customWidth="1"/>
    <col min="4359" max="4359" width="18.85546875" style="1" customWidth="1"/>
    <col min="4360" max="4360" width="10.5703125" style="1" bestFit="1" customWidth="1"/>
    <col min="4361" max="4363" width="9.140625" style="1"/>
    <col min="4364" max="4364" width="7.140625" style="1" customWidth="1"/>
    <col min="4365" max="4608" width="9.140625" style="1"/>
    <col min="4609" max="4609" width="7.140625" style="1" customWidth="1"/>
    <col min="4610" max="4610" width="39.42578125" style="1" customWidth="1"/>
    <col min="4611" max="4611" width="8.42578125" style="1" customWidth="1"/>
    <col min="4612" max="4612" width="10.85546875" style="1" customWidth="1"/>
    <col min="4613" max="4613" width="11.5703125" style="1" customWidth="1"/>
    <col min="4614" max="4614" width="12.5703125" style="1" customWidth="1"/>
    <col min="4615" max="4615" width="18.85546875" style="1" customWidth="1"/>
    <col min="4616" max="4616" width="10.5703125" style="1" bestFit="1" customWidth="1"/>
    <col min="4617" max="4619" width="9.140625" style="1"/>
    <col min="4620" max="4620" width="7.140625" style="1" customWidth="1"/>
    <col min="4621" max="4864" width="9.140625" style="1"/>
    <col min="4865" max="4865" width="7.140625" style="1" customWidth="1"/>
    <col min="4866" max="4866" width="39.42578125" style="1" customWidth="1"/>
    <col min="4867" max="4867" width="8.42578125" style="1" customWidth="1"/>
    <col min="4868" max="4868" width="10.85546875" style="1" customWidth="1"/>
    <col min="4869" max="4869" width="11.5703125" style="1" customWidth="1"/>
    <col min="4870" max="4870" width="12.5703125" style="1" customWidth="1"/>
    <col min="4871" max="4871" width="18.85546875" style="1" customWidth="1"/>
    <col min="4872" max="4872" width="10.5703125" style="1" bestFit="1" customWidth="1"/>
    <col min="4873" max="4875" width="9.140625" style="1"/>
    <col min="4876" max="4876" width="7.140625" style="1" customWidth="1"/>
    <col min="4877" max="5120" width="9.140625" style="1"/>
    <col min="5121" max="5121" width="7.140625" style="1" customWidth="1"/>
    <col min="5122" max="5122" width="39.42578125" style="1" customWidth="1"/>
    <col min="5123" max="5123" width="8.42578125" style="1" customWidth="1"/>
    <col min="5124" max="5124" width="10.85546875" style="1" customWidth="1"/>
    <col min="5125" max="5125" width="11.5703125" style="1" customWidth="1"/>
    <col min="5126" max="5126" width="12.5703125" style="1" customWidth="1"/>
    <col min="5127" max="5127" width="18.85546875" style="1" customWidth="1"/>
    <col min="5128" max="5128" width="10.5703125" style="1" bestFit="1" customWidth="1"/>
    <col min="5129" max="5131" width="9.140625" style="1"/>
    <col min="5132" max="5132" width="7.140625" style="1" customWidth="1"/>
    <col min="5133" max="5376" width="9.140625" style="1"/>
    <col min="5377" max="5377" width="7.140625" style="1" customWidth="1"/>
    <col min="5378" max="5378" width="39.42578125" style="1" customWidth="1"/>
    <col min="5379" max="5379" width="8.42578125" style="1" customWidth="1"/>
    <col min="5380" max="5380" width="10.85546875" style="1" customWidth="1"/>
    <col min="5381" max="5381" width="11.5703125" style="1" customWidth="1"/>
    <col min="5382" max="5382" width="12.5703125" style="1" customWidth="1"/>
    <col min="5383" max="5383" width="18.85546875" style="1" customWidth="1"/>
    <col min="5384" max="5384" width="10.5703125" style="1" bestFit="1" customWidth="1"/>
    <col min="5385" max="5387" width="9.140625" style="1"/>
    <col min="5388" max="5388" width="7.140625" style="1" customWidth="1"/>
    <col min="5389" max="5632" width="9.140625" style="1"/>
    <col min="5633" max="5633" width="7.140625" style="1" customWidth="1"/>
    <col min="5634" max="5634" width="39.42578125" style="1" customWidth="1"/>
    <col min="5635" max="5635" width="8.42578125" style="1" customWidth="1"/>
    <col min="5636" max="5636" width="10.85546875" style="1" customWidth="1"/>
    <col min="5637" max="5637" width="11.5703125" style="1" customWidth="1"/>
    <col min="5638" max="5638" width="12.5703125" style="1" customWidth="1"/>
    <col min="5639" max="5639" width="18.85546875" style="1" customWidth="1"/>
    <col min="5640" max="5640" width="10.5703125" style="1" bestFit="1" customWidth="1"/>
    <col min="5641" max="5643" width="9.140625" style="1"/>
    <col min="5644" max="5644" width="7.140625" style="1" customWidth="1"/>
    <col min="5645" max="5888" width="9.140625" style="1"/>
    <col min="5889" max="5889" width="7.140625" style="1" customWidth="1"/>
    <col min="5890" max="5890" width="39.42578125" style="1" customWidth="1"/>
    <col min="5891" max="5891" width="8.42578125" style="1" customWidth="1"/>
    <col min="5892" max="5892" width="10.85546875" style="1" customWidth="1"/>
    <col min="5893" max="5893" width="11.5703125" style="1" customWidth="1"/>
    <col min="5894" max="5894" width="12.5703125" style="1" customWidth="1"/>
    <col min="5895" max="5895" width="18.85546875" style="1" customWidth="1"/>
    <col min="5896" max="5896" width="10.5703125" style="1" bestFit="1" customWidth="1"/>
    <col min="5897" max="5899" width="9.140625" style="1"/>
    <col min="5900" max="5900" width="7.140625" style="1" customWidth="1"/>
    <col min="5901" max="6144" width="9.140625" style="1"/>
    <col min="6145" max="6145" width="7.140625" style="1" customWidth="1"/>
    <col min="6146" max="6146" width="39.42578125" style="1" customWidth="1"/>
    <col min="6147" max="6147" width="8.42578125" style="1" customWidth="1"/>
    <col min="6148" max="6148" width="10.85546875" style="1" customWidth="1"/>
    <col min="6149" max="6149" width="11.5703125" style="1" customWidth="1"/>
    <col min="6150" max="6150" width="12.5703125" style="1" customWidth="1"/>
    <col min="6151" max="6151" width="18.85546875" style="1" customWidth="1"/>
    <col min="6152" max="6152" width="10.5703125" style="1" bestFit="1" customWidth="1"/>
    <col min="6153" max="6155" width="9.140625" style="1"/>
    <col min="6156" max="6156" width="7.140625" style="1" customWidth="1"/>
    <col min="6157" max="6400" width="9.140625" style="1"/>
    <col min="6401" max="6401" width="7.140625" style="1" customWidth="1"/>
    <col min="6402" max="6402" width="39.42578125" style="1" customWidth="1"/>
    <col min="6403" max="6403" width="8.42578125" style="1" customWidth="1"/>
    <col min="6404" max="6404" width="10.85546875" style="1" customWidth="1"/>
    <col min="6405" max="6405" width="11.5703125" style="1" customWidth="1"/>
    <col min="6406" max="6406" width="12.5703125" style="1" customWidth="1"/>
    <col min="6407" max="6407" width="18.85546875" style="1" customWidth="1"/>
    <col min="6408" max="6408" width="10.5703125" style="1" bestFit="1" customWidth="1"/>
    <col min="6409" max="6411" width="9.140625" style="1"/>
    <col min="6412" max="6412" width="7.140625" style="1" customWidth="1"/>
    <col min="6413" max="6656" width="9.140625" style="1"/>
    <col min="6657" max="6657" width="7.140625" style="1" customWidth="1"/>
    <col min="6658" max="6658" width="39.42578125" style="1" customWidth="1"/>
    <col min="6659" max="6659" width="8.42578125" style="1" customWidth="1"/>
    <col min="6660" max="6660" width="10.85546875" style="1" customWidth="1"/>
    <col min="6661" max="6661" width="11.5703125" style="1" customWidth="1"/>
    <col min="6662" max="6662" width="12.5703125" style="1" customWidth="1"/>
    <col min="6663" max="6663" width="18.85546875" style="1" customWidth="1"/>
    <col min="6664" max="6664" width="10.5703125" style="1" bestFit="1" customWidth="1"/>
    <col min="6665" max="6667" width="9.140625" style="1"/>
    <col min="6668" max="6668" width="7.140625" style="1" customWidth="1"/>
    <col min="6669" max="6912" width="9.140625" style="1"/>
    <col min="6913" max="6913" width="7.140625" style="1" customWidth="1"/>
    <col min="6914" max="6914" width="39.42578125" style="1" customWidth="1"/>
    <col min="6915" max="6915" width="8.42578125" style="1" customWidth="1"/>
    <col min="6916" max="6916" width="10.85546875" style="1" customWidth="1"/>
    <col min="6917" max="6917" width="11.5703125" style="1" customWidth="1"/>
    <col min="6918" max="6918" width="12.5703125" style="1" customWidth="1"/>
    <col min="6919" max="6919" width="18.85546875" style="1" customWidth="1"/>
    <col min="6920" max="6920" width="10.5703125" style="1" bestFit="1" customWidth="1"/>
    <col min="6921" max="6923" width="9.140625" style="1"/>
    <col min="6924" max="6924" width="7.140625" style="1" customWidth="1"/>
    <col min="6925" max="7168" width="9.140625" style="1"/>
    <col min="7169" max="7169" width="7.140625" style="1" customWidth="1"/>
    <col min="7170" max="7170" width="39.42578125" style="1" customWidth="1"/>
    <col min="7171" max="7171" width="8.42578125" style="1" customWidth="1"/>
    <col min="7172" max="7172" width="10.85546875" style="1" customWidth="1"/>
    <col min="7173" max="7173" width="11.5703125" style="1" customWidth="1"/>
    <col min="7174" max="7174" width="12.5703125" style="1" customWidth="1"/>
    <col min="7175" max="7175" width="18.85546875" style="1" customWidth="1"/>
    <col min="7176" max="7176" width="10.5703125" style="1" bestFit="1" customWidth="1"/>
    <col min="7177" max="7179" width="9.140625" style="1"/>
    <col min="7180" max="7180" width="7.140625" style="1" customWidth="1"/>
    <col min="7181" max="7424" width="9.140625" style="1"/>
    <col min="7425" max="7425" width="7.140625" style="1" customWidth="1"/>
    <col min="7426" max="7426" width="39.42578125" style="1" customWidth="1"/>
    <col min="7427" max="7427" width="8.42578125" style="1" customWidth="1"/>
    <col min="7428" max="7428" width="10.85546875" style="1" customWidth="1"/>
    <col min="7429" max="7429" width="11.5703125" style="1" customWidth="1"/>
    <col min="7430" max="7430" width="12.5703125" style="1" customWidth="1"/>
    <col min="7431" max="7431" width="18.85546875" style="1" customWidth="1"/>
    <col min="7432" max="7432" width="10.5703125" style="1" bestFit="1" customWidth="1"/>
    <col min="7433" max="7435" width="9.140625" style="1"/>
    <col min="7436" max="7436" width="7.140625" style="1" customWidth="1"/>
    <col min="7437" max="7680" width="9.140625" style="1"/>
    <col min="7681" max="7681" width="7.140625" style="1" customWidth="1"/>
    <col min="7682" max="7682" width="39.42578125" style="1" customWidth="1"/>
    <col min="7683" max="7683" width="8.42578125" style="1" customWidth="1"/>
    <col min="7684" max="7684" width="10.85546875" style="1" customWidth="1"/>
    <col min="7685" max="7685" width="11.5703125" style="1" customWidth="1"/>
    <col min="7686" max="7686" width="12.5703125" style="1" customWidth="1"/>
    <col min="7687" max="7687" width="18.85546875" style="1" customWidth="1"/>
    <col min="7688" max="7688" width="10.5703125" style="1" bestFit="1" customWidth="1"/>
    <col min="7689" max="7691" width="9.140625" style="1"/>
    <col min="7692" max="7692" width="7.140625" style="1" customWidth="1"/>
    <col min="7693" max="7936" width="9.140625" style="1"/>
    <col min="7937" max="7937" width="7.140625" style="1" customWidth="1"/>
    <col min="7938" max="7938" width="39.42578125" style="1" customWidth="1"/>
    <col min="7939" max="7939" width="8.42578125" style="1" customWidth="1"/>
    <col min="7940" max="7940" width="10.85546875" style="1" customWidth="1"/>
    <col min="7941" max="7941" width="11.5703125" style="1" customWidth="1"/>
    <col min="7942" max="7942" width="12.5703125" style="1" customWidth="1"/>
    <col min="7943" max="7943" width="18.85546875" style="1" customWidth="1"/>
    <col min="7944" max="7944" width="10.5703125" style="1" bestFit="1" customWidth="1"/>
    <col min="7945" max="7947" width="9.140625" style="1"/>
    <col min="7948" max="7948" width="7.140625" style="1" customWidth="1"/>
    <col min="7949" max="8192" width="9.140625" style="1"/>
    <col min="8193" max="8193" width="7.140625" style="1" customWidth="1"/>
    <col min="8194" max="8194" width="39.42578125" style="1" customWidth="1"/>
    <col min="8195" max="8195" width="8.42578125" style="1" customWidth="1"/>
    <col min="8196" max="8196" width="10.85546875" style="1" customWidth="1"/>
    <col min="8197" max="8197" width="11.5703125" style="1" customWidth="1"/>
    <col min="8198" max="8198" width="12.5703125" style="1" customWidth="1"/>
    <col min="8199" max="8199" width="18.85546875" style="1" customWidth="1"/>
    <col min="8200" max="8200" width="10.5703125" style="1" bestFit="1" customWidth="1"/>
    <col min="8201" max="8203" width="9.140625" style="1"/>
    <col min="8204" max="8204" width="7.140625" style="1" customWidth="1"/>
    <col min="8205" max="8448" width="9.140625" style="1"/>
    <col min="8449" max="8449" width="7.140625" style="1" customWidth="1"/>
    <col min="8450" max="8450" width="39.42578125" style="1" customWidth="1"/>
    <col min="8451" max="8451" width="8.42578125" style="1" customWidth="1"/>
    <col min="8452" max="8452" width="10.85546875" style="1" customWidth="1"/>
    <col min="8453" max="8453" width="11.5703125" style="1" customWidth="1"/>
    <col min="8454" max="8454" width="12.5703125" style="1" customWidth="1"/>
    <col min="8455" max="8455" width="18.85546875" style="1" customWidth="1"/>
    <col min="8456" max="8456" width="10.5703125" style="1" bestFit="1" customWidth="1"/>
    <col min="8457" max="8459" width="9.140625" style="1"/>
    <col min="8460" max="8460" width="7.140625" style="1" customWidth="1"/>
    <col min="8461" max="8704" width="9.140625" style="1"/>
    <col min="8705" max="8705" width="7.140625" style="1" customWidth="1"/>
    <col min="8706" max="8706" width="39.42578125" style="1" customWidth="1"/>
    <col min="8707" max="8707" width="8.42578125" style="1" customWidth="1"/>
    <col min="8708" max="8708" width="10.85546875" style="1" customWidth="1"/>
    <col min="8709" max="8709" width="11.5703125" style="1" customWidth="1"/>
    <col min="8710" max="8710" width="12.5703125" style="1" customWidth="1"/>
    <col min="8711" max="8711" width="18.85546875" style="1" customWidth="1"/>
    <col min="8712" max="8712" width="10.5703125" style="1" bestFit="1" customWidth="1"/>
    <col min="8713" max="8715" width="9.140625" style="1"/>
    <col min="8716" max="8716" width="7.140625" style="1" customWidth="1"/>
    <col min="8717" max="8960" width="9.140625" style="1"/>
    <col min="8961" max="8961" width="7.140625" style="1" customWidth="1"/>
    <col min="8962" max="8962" width="39.42578125" style="1" customWidth="1"/>
    <col min="8963" max="8963" width="8.42578125" style="1" customWidth="1"/>
    <col min="8964" max="8964" width="10.85546875" style="1" customWidth="1"/>
    <col min="8965" max="8965" width="11.5703125" style="1" customWidth="1"/>
    <col min="8966" max="8966" width="12.5703125" style="1" customWidth="1"/>
    <col min="8967" max="8967" width="18.85546875" style="1" customWidth="1"/>
    <col min="8968" max="8968" width="10.5703125" style="1" bestFit="1" customWidth="1"/>
    <col min="8969" max="8971" width="9.140625" style="1"/>
    <col min="8972" max="8972" width="7.140625" style="1" customWidth="1"/>
    <col min="8973" max="9216" width="9.140625" style="1"/>
    <col min="9217" max="9217" width="7.140625" style="1" customWidth="1"/>
    <col min="9218" max="9218" width="39.42578125" style="1" customWidth="1"/>
    <col min="9219" max="9219" width="8.42578125" style="1" customWidth="1"/>
    <col min="9220" max="9220" width="10.85546875" style="1" customWidth="1"/>
    <col min="9221" max="9221" width="11.5703125" style="1" customWidth="1"/>
    <col min="9222" max="9222" width="12.5703125" style="1" customWidth="1"/>
    <col min="9223" max="9223" width="18.85546875" style="1" customWidth="1"/>
    <col min="9224" max="9224" width="10.5703125" style="1" bestFit="1" customWidth="1"/>
    <col min="9225" max="9227" width="9.140625" style="1"/>
    <col min="9228" max="9228" width="7.140625" style="1" customWidth="1"/>
    <col min="9229" max="9472" width="9.140625" style="1"/>
    <col min="9473" max="9473" width="7.140625" style="1" customWidth="1"/>
    <col min="9474" max="9474" width="39.42578125" style="1" customWidth="1"/>
    <col min="9475" max="9475" width="8.42578125" style="1" customWidth="1"/>
    <col min="9476" max="9476" width="10.85546875" style="1" customWidth="1"/>
    <col min="9477" max="9477" width="11.5703125" style="1" customWidth="1"/>
    <col min="9478" max="9478" width="12.5703125" style="1" customWidth="1"/>
    <col min="9479" max="9479" width="18.85546875" style="1" customWidth="1"/>
    <col min="9480" max="9480" width="10.5703125" style="1" bestFit="1" customWidth="1"/>
    <col min="9481" max="9483" width="9.140625" style="1"/>
    <col min="9484" max="9484" width="7.140625" style="1" customWidth="1"/>
    <col min="9485" max="9728" width="9.140625" style="1"/>
    <col min="9729" max="9729" width="7.140625" style="1" customWidth="1"/>
    <col min="9730" max="9730" width="39.42578125" style="1" customWidth="1"/>
    <col min="9731" max="9731" width="8.42578125" style="1" customWidth="1"/>
    <col min="9732" max="9732" width="10.85546875" style="1" customWidth="1"/>
    <col min="9733" max="9733" width="11.5703125" style="1" customWidth="1"/>
    <col min="9734" max="9734" width="12.5703125" style="1" customWidth="1"/>
    <col min="9735" max="9735" width="18.85546875" style="1" customWidth="1"/>
    <col min="9736" max="9736" width="10.5703125" style="1" bestFit="1" customWidth="1"/>
    <col min="9737" max="9739" width="9.140625" style="1"/>
    <col min="9740" max="9740" width="7.140625" style="1" customWidth="1"/>
    <col min="9741" max="9984" width="9.140625" style="1"/>
    <col min="9985" max="9985" width="7.140625" style="1" customWidth="1"/>
    <col min="9986" max="9986" width="39.42578125" style="1" customWidth="1"/>
    <col min="9987" max="9987" width="8.42578125" style="1" customWidth="1"/>
    <col min="9988" max="9988" width="10.85546875" style="1" customWidth="1"/>
    <col min="9989" max="9989" width="11.5703125" style="1" customWidth="1"/>
    <col min="9990" max="9990" width="12.5703125" style="1" customWidth="1"/>
    <col min="9991" max="9991" width="18.85546875" style="1" customWidth="1"/>
    <col min="9992" max="9992" width="10.5703125" style="1" bestFit="1" customWidth="1"/>
    <col min="9993" max="9995" width="9.140625" style="1"/>
    <col min="9996" max="9996" width="7.140625" style="1" customWidth="1"/>
    <col min="9997" max="10240" width="9.140625" style="1"/>
    <col min="10241" max="10241" width="7.140625" style="1" customWidth="1"/>
    <col min="10242" max="10242" width="39.42578125" style="1" customWidth="1"/>
    <col min="10243" max="10243" width="8.42578125" style="1" customWidth="1"/>
    <col min="10244" max="10244" width="10.85546875" style="1" customWidth="1"/>
    <col min="10245" max="10245" width="11.5703125" style="1" customWidth="1"/>
    <col min="10246" max="10246" width="12.5703125" style="1" customWidth="1"/>
    <col min="10247" max="10247" width="18.85546875" style="1" customWidth="1"/>
    <col min="10248" max="10248" width="10.5703125" style="1" bestFit="1" customWidth="1"/>
    <col min="10249" max="10251" width="9.140625" style="1"/>
    <col min="10252" max="10252" width="7.140625" style="1" customWidth="1"/>
    <col min="10253" max="10496" width="9.140625" style="1"/>
    <col min="10497" max="10497" width="7.140625" style="1" customWidth="1"/>
    <col min="10498" max="10498" width="39.42578125" style="1" customWidth="1"/>
    <col min="10499" max="10499" width="8.42578125" style="1" customWidth="1"/>
    <col min="10500" max="10500" width="10.85546875" style="1" customWidth="1"/>
    <col min="10501" max="10501" width="11.5703125" style="1" customWidth="1"/>
    <col min="10502" max="10502" width="12.5703125" style="1" customWidth="1"/>
    <col min="10503" max="10503" width="18.85546875" style="1" customWidth="1"/>
    <col min="10504" max="10504" width="10.5703125" style="1" bestFit="1" customWidth="1"/>
    <col min="10505" max="10507" width="9.140625" style="1"/>
    <col min="10508" max="10508" width="7.140625" style="1" customWidth="1"/>
    <col min="10509" max="10752" width="9.140625" style="1"/>
    <col min="10753" max="10753" width="7.140625" style="1" customWidth="1"/>
    <col min="10754" max="10754" width="39.42578125" style="1" customWidth="1"/>
    <col min="10755" max="10755" width="8.42578125" style="1" customWidth="1"/>
    <col min="10756" max="10756" width="10.85546875" style="1" customWidth="1"/>
    <col min="10757" max="10757" width="11.5703125" style="1" customWidth="1"/>
    <col min="10758" max="10758" width="12.5703125" style="1" customWidth="1"/>
    <col min="10759" max="10759" width="18.85546875" style="1" customWidth="1"/>
    <col min="10760" max="10760" width="10.5703125" style="1" bestFit="1" customWidth="1"/>
    <col min="10761" max="10763" width="9.140625" style="1"/>
    <col min="10764" max="10764" width="7.140625" style="1" customWidth="1"/>
    <col min="10765" max="11008" width="9.140625" style="1"/>
    <col min="11009" max="11009" width="7.140625" style="1" customWidth="1"/>
    <col min="11010" max="11010" width="39.42578125" style="1" customWidth="1"/>
    <col min="11011" max="11011" width="8.42578125" style="1" customWidth="1"/>
    <col min="11012" max="11012" width="10.85546875" style="1" customWidth="1"/>
    <col min="11013" max="11013" width="11.5703125" style="1" customWidth="1"/>
    <col min="11014" max="11014" width="12.5703125" style="1" customWidth="1"/>
    <col min="11015" max="11015" width="18.85546875" style="1" customWidth="1"/>
    <col min="11016" max="11016" width="10.5703125" style="1" bestFit="1" customWidth="1"/>
    <col min="11017" max="11019" width="9.140625" style="1"/>
    <col min="11020" max="11020" width="7.140625" style="1" customWidth="1"/>
    <col min="11021" max="11264" width="9.140625" style="1"/>
    <col min="11265" max="11265" width="7.140625" style="1" customWidth="1"/>
    <col min="11266" max="11266" width="39.42578125" style="1" customWidth="1"/>
    <col min="11267" max="11267" width="8.42578125" style="1" customWidth="1"/>
    <col min="11268" max="11268" width="10.85546875" style="1" customWidth="1"/>
    <col min="11269" max="11269" width="11.5703125" style="1" customWidth="1"/>
    <col min="11270" max="11270" width="12.5703125" style="1" customWidth="1"/>
    <col min="11271" max="11271" width="18.85546875" style="1" customWidth="1"/>
    <col min="11272" max="11272" width="10.5703125" style="1" bestFit="1" customWidth="1"/>
    <col min="11273" max="11275" width="9.140625" style="1"/>
    <col min="11276" max="11276" width="7.140625" style="1" customWidth="1"/>
    <col min="11277" max="11520" width="9.140625" style="1"/>
    <col min="11521" max="11521" width="7.140625" style="1" customWidth="1"/>
    <col min="11522" max="11522" width="39.42578125" style="1" customWidth="1"/>
    <col min="11523" max="11523" width="8.42578125" style="1" customWidth="1"/>
    <col min="11524" max="11524" width="10.85546875" style="1" customWidth="1"/>
    <col min="11525" max="11525" width="11.5703125" style="1" customWidth="1"/>
    <col min="11526" max="11526" width="12.5703125" style="1" customWidth="1"/>
    <col min="11527" max="11527" width="18.85546875" style="1" customWidth="1"/>
    <col min="11528" max="11528" width="10.5703125" style="1" bestFit="1" customWidth="1"/>
    <col min="11529" max="11531" width="9.140625" style="1"/>
    <col min="11532" max="11532" width="7.140625" style="1" customWidth="1"/>
    <col min="11533" max="11776" width="9.140625" style="1"/>
    <col min="11777" max="11777" width="7.140625" style="1" customWidth="1"/>
    <col min="11778" max="11778" width="39.42578125" style="1" customWidth="1"/>
    <col min="11779" max="11779" width="8.42578125" style="1" customWidth="1"/>
    <col min="11780" max="11780" width="10.85546875" style="1" customWidth="1"/>
    <col min="11781" max="11781" width="11.5703125" style="1" customWidth="1"/>
    <col min="11782" max="11782" width="12.5703125" style="1" customWidth="1"/>
    <col min="11783" max="11783" width="18.85546875" style="1" customWidth="1"/>
    <col min="11784" max="11784" width="10.5703125" style="1" bestFit="1" customWidth="1"/>
    <col min="11785" max="11787" width="9.140625" style="1"/>
    <col min="11788" max="11788" width="7.140625" style="1" customWidth="1"/>
    <col min="11789" max="12032" width="9.140625" style="1"/>
    <col min="12033" max="12033" width="7.140625" style="1" customWidth="1"/>
    <col min="12034" max="12034" width="39.42578125" style="1" customWidth="1"/>
    <col min="12035" max="12035" width="8.42578125" style="1" customWidth="1"/>
    <col min="12036" max="12036" width="10.85546875" style="1" customWidth="1"/>
    <col min="12037" max="12037" width="11.5703125" style="1" customWidth="1"/>
    <col min="12038" max="12038" width="12.5703125" style="1" customWidth="1"/>
    <col min="12039" max="12039" width="18.85546875" style="1" customWidth="1"/>
    <col min="12040" max="12040" width="10.5703125" style="1" bestFit="1" customWidth="1"/>
    <col min="12041" max="12043" width="9.140625" style="1"/>
    <col min="12044" max="12044" width="7.140625" style="1" customWidth="1"/>
    <col min="12045" max="12288" width="9.140625" style="1"/>
    <col min="12289" max="12289" width="7.140625" style="1" customWidth="1"/>
    <col min="12290" max="12290" width="39.42578125" style="1" customWidth="1"/>
    <col min="12291" max="12291" width="8.42578125" style="1" customWidth="1"/>
    <col min="12292" max="12292" width="10.85546875" style="1" customWidth="1"/>
    <col min="12293" max="12293" width="11.5703125" style="1" customWidth="1"/>
    <col min="12294" max="12294" width="12.5703125" style="1" customWidth="1"/>
    <col min="12295" max="12295" width="18.85546875" style="1" customWidth="1"/>
    <col min="12296" max="12296" width="10.5703125" style="1" bestFit="1" customWidth="1"/>
    <col min="12297" max="12299" width="9.140625" style="1"/>
    <col min="12300" max="12300" width="7.140625" style="1" customWidth="1"/>
    <col min="12301" max="12544" width="9.140625" style="1"/>
    <col min="12545" max="12545" width="7.140625" style="1" customWidth="1"/>
    <col min="12546" max="12546" width="39.42578125" style="1" customWidth="1"/>
    <col min="12547" max="12547" width="8.42578125" style="1" customWidth="1"/>
    <col min="12548" max="12548" width="10.85546875" style="1" customWidth="1"/>
    <col min="12549" max="12549" width="11.5703125" style="1" customWidth="1"/>
    <col min="12550" max="12550" width="12.5703125" style="1" customWidth="1"/>
    <col min="12551" max="12551" width="18.85546875" style="1" customWidth="1"/>
    <col min="12552" max="12552" width="10.5703125" style="1" bestFit="1" customWidth="1"/>
    <col min="12553" max="12555" width="9.140625" style="1"/>
    <col min="12556" max="12556" width="7.140625" style="1" customWidth="1"/>
    <col min="12557" max="12800" width="9.140625" style="1"/>
    <col min="12801" max="12801" width="7.140625" style="1" customWidth="1"/>
    <col min="12802" max="12802" width="39.42578125" style="1" customWidth="1"/>
    <col min="12803" max="12803" width="8.42578125" style="1" customWidth="1"/>
    <col min="12804" max="12804" width="10.85546875" style="1" customWidth="1"/>
    <col min="12805" max="12805" width="11.5703125" style="1" customWidth="1"/>
    <col min="12806" max="12806" width="12.5703125" style="1" customWidth="1"/>
    <col min="12807" max="12807" width="18.85546875" style="1" customWidth="1"/>
    <col min="12808" max="12808" width="10.5703125" style="1" bestFit="1" customWidth="1"/>
    <col min="12809" max="12811" width="9.140625" style="1"/>
    <col min="12812" max="12812" width="7.140625" style="1" customWidth="1"/>
    <col min="12813" max="13056" width="9.140625" style="1"/>
    <col min="13057" max="13057" width="7.140625" style="1" customWidth="1"/>
    <col min="13058" max="13058" width="39.42578125" style="1" customWidth="1"/>
    <col min="13059" max="13059" width="8.42578125" style="1" customWidth="1"/>
    <col min="13060" max="13060" width="10.85546875" style="1" customWidth="1"/>
    <col min="13061" max="13061" width="11.5703125" style="1" customWidth="1"/>
    <col min="13062" max="13062" width="12.5703125" style="1" customWidth="1"/>
    <col min="13063" max="13063" width="18.85546875" style="1" customWidth="1"/>
    <col min="13064" max="13064" width="10.5703125" style="1" bestFit="1" customWidth="1"/>
    <col min="13065" max="13067" width="9.140625" style="1"/>
    <col min="13068" max="13068" width="7.140625" style="1" customWidth="1"/>
    <col min="13069" max="13312" width="9.140625" style="1"/>
    <col min="13313" max="13313" width="7.140625" style="1" customWidth="1"/>
    <col min="13314" max="13314" width="39.42578125" style="1" customWidth="1"/>
    <col min="13315" max="13315" width="8.42578125" style="1" customWidth="1"/>
    <col min="13316" max="13316" width="10.85546875" style="1" customWidth="1"/>
    <col min="13317" max="13317" width="11.5703125" style="1" customWidth="1"/>
    <col min="13318" max="13318" width="12.5703125" style="1" customWidth="1"/>
    <col min="13319" max="13319" width="18.85546875" style="1" customWidth="1"/>
    <col min="13320" max="13320" width="10.5703125" style="1" bestFit="1" customWidth="1"/>
    <col min="13321" max="13323" width="9.140625" style="1"/>
    <col min="13324" max="13324" width="7.140625" style="1" customWidth="1"/>
    <col min="13325" max="13568" width="9.140625" style="1"/>
    <col min="13569" max="13569" width="7.140625" style="1" customWidth="1"/>
    <col min="13570" max="13570" width="39.42578125" style="1" customWidth="1"/>
    <col min="13571" max="13571" width="8.42578125" style="1" customWidth="1"/>
    <col min="13572" max="13572" width="10.85546875" style="1" customWidth="1"/>
    <col min="13573" max="13573" width="11.5703125" style="1" customWidth="1"/>
    <col min="13574" max="13574" width="12.5703125" style="1" customWidth="1"/>
    <col min="13575" max="13575" width="18.85546875" style="1" customWidth="1"/>
    <col min="13576" max="13576" width="10.5703125" style="1" bestFit="1" customWidth="1"/>
    <col min="13577" max="13579" width="9.140625" style="1"/>
    <col min="13580" max="13580" width="7.140625" style="1" customWidth="1"/>
    <col min="13581" max="13824" width="9.140625" style="1"/>
    <col min="13825" max="13825" width="7.140625" style="1" customWidth="1"/>
    <col min="13826" max="13826" width="39.42578125" style="1" customWidth="1"/>
    <col min="13827" max="13827" width="8.42578125" style="1" customWidth="1"/>
    <col min="13828" max="13828" width="10.85546875" style="1" customWidth="1"/>
    <col min="13829" max="13829" width="11.5703125" style="1" customWidth="1"/>
    <col min="13830" max="13830" width="12.5703125" style="1" customWidth="1"/>
    <col min="13831" max="13831" width="18.85546875" style="1" customWidth="1"/>
    <col min="13832" max="13832" width="10.5703125" style="1" bestFit="1" customWidth="1"/>
    <col min="13833" max="13835" width="9.140625" style="1"/>
    <col min="13836" max="13836" width="7.140625" style="1" customWidth="1"/>
    <col min="13837" max="14080" width="9.140625" style="1"/>
    <col min="14081" max="14081" width="7.140625" style="1" customWidth="1"/>
    <col min="14082" max="14082" width="39.42578125" style="1" customWidth="1"/>
    <col min="14083" max="14083" width="8.42578125" style="1" customWidth="1"/>
    <col min="14084" max="14084" width="10.85546875" style="1" customWidth="1"/>
    <col min="14085" max="14085" width="11.5703125" style="1" customWidth="1"/>
    <col min="14086" max="14086" width="12.5703125" style="1" customWidth="1"/>
    <col min="14087" max="14087" width="18.85546875" style="1" customWidth="1"/>
    <col min="14088" max="14088" width="10.5703125" style="1" bestFit="1" customWidth="1"/>
    <col min="14089" max="14091" width="9.140625" style="1"/>
    <col min="14092" max="14092" width="7.140625" style="1" customWidth="1"/>
    <col min="14093" max="14336" width="9.140625" style="1"/>
    <col min="14337" max="14337" width="7.140625" style="1" customWidth="1"/>
    <col min="14338" max="14338" width="39.42578125" style="1" customWidth="1"/>
    <col min="14339" max="14339" width="8.42578125" style="1" customWidth="1"/>
    <col min="14340" max="14340" width="10.85546875" style="1" customWidth="1"/>
    <col min="14341" max="14341" width="11.5703125" style="1" customWidth="1"/>
    <col min="14342" max="14342" width="12.5703125" style="1" customWidth="1"/>
    <col min="14343" max="14343" width="18.85546875" style="1" customWidth="1"/>
    <col min="14344" max="14344" width="10.5703125" style="1" bestFit="1" customWidth="1"/>
    <col min="14345" max="14347" width="9.140625" style="1"/>
    <col min="14348" max="14348" width="7.140625" style="1" customWidth="1"/>
    <col min="14349" max="14592" width="9.140625" style="1"/>
    <col min="14593" max="14593" width="7.140625" style="1" customWidth="1"/>
    <col min="14594" max="14594" width="39.42578125" style="1" customWidth="1"/>
    <col min="14595" max="14595" width="8.42578125" style="1" customWidth="1"/>
    <col min="14596" max="14596" width="10.85546875" style="1" customWidth="1"/>
    <col min="14597" max="14597" width="11.5703125" style="1" customWidth="1"/>
    <col min="14598" max="14598" width="12.5703125" style="1" customWidth="1"/>
    <col min="14599" max="14599" width="18.85546875" style="1" customWidth="1"/>
    <col min="14600" max="14600" width="10.5703125" style="1" bestFit="1" customWidth="1"/>
    <col min="14601" max="14603" width="9.140625" style="1"/>
    <col min="14604" max="14604" width="7.140625" style="1" customWidth="1"/>
    <col min="14605" max="14848" width="9.140625" style="1"/>
    <col min="14849" max="14849" width="7.140625" style="1" customWidth="1"/>
    <col min="14850" max="14850" width="39.42578125" style="1" customWidth="1"/>
    <col min="14851" max="14851" width="8.42578125" style="1" customWidth="1"/>
    <col min="14852" max="14852" width="10.85546875" style="1" customWidth="1"/>
    <col min="14853" max="14853" width="11.5703125" style="1" customWidth="1"/>
    <col min="14854" max="14854" width="12.5703125" style="1" customWidth="1"/>
    <col min="14855" max="14855" width="18.85546875" style="1" customWidth="1"/>
    <col min="14856" max="14856" width="10.5703125" style="1" bestFit="1" customWidth="1"/>
    <col min="14857" max="14859" width="9.140625" style="1"/>
    <col min="14860" max="14860" width="7.140625" style="1" customWidth="1"/>
    <col min="14861" max="15104" width="9.140625" style="1"/>
    <col min="15105" max="15105" width="7.140625" style="1" customWidth="1"/>
    <col min="15106" max="15106" width="39.42578125" style="1" customWidth="1"/>
    <col min="15107" max="15107" width="8.42578125" style="1" customWidth="1"/>
    <col min="15108" max="15108" width="10.85546875" style="1" customWidth="1"/>
    <col min="15109" max="15109" width="11.5703125" style="1" customWidth="1"/>
    <col min="15110" max="15110" width="12.5703125" style="1" customWidth="1"/>
    <col min="15111" max="15111" width="18.85546875" style="1" customWidth="1"/>
    <col min="15112" max="15112" width="10.5703125" style="1" bestFit="1" customWidth="1"/>
    <col min="15113" max="15115" width="9.140625" style="1"/>
    <col min="15116" max="15116" width="7.140625" style="1" customWidth="1"/>
    <col min="15117" max="15360" width="9.140625" style="1"/>
    <col min="15361" max="15361" width="7.140625" style="1" customWidth="1"/>
    <col min="15362" max="15362" width="39.42578125" style="1" customWidth="1"/>
    <col min="15363" max="15363" width="8.42578125" style="1" customWidth="1"/>
    <col min="15364" max="15364" width="10.85546875" style="1" customWidth="1"/>
    <col min="15365" max="15365" width="11.5703125" style="1" customWidth="1"/>
    <col min="15366" max="15366" width="12.5703125" style="1" customWidth="1"/>
    <col min="15367" max="15367" width="18.85546875" style="1" customWidth="1"/>
    <col min="15368" max="15368" width="10.5703125" style="1" bestFit="1" customWidth="1"/>
    <col min="15369" max="15371" width="9.140625" style="1"/>
    <col min="15372" max="15372" width="7.140625" style="1" customWidth="1"/>
    <col min="15373" max="15616" width="9.140625" style="1"/>
    <col min="15617" max="15617" width="7.140625" style="1" customWidth="1"/>
    <col min="15618" max="15618" width="39.42578125" style="1" customWidth="1"/>
    <col min="15619" max="15619" width="8.42578125" style="1" customWidth="1"/>
    <col min="15620" max="15620" width="10.85546875" style="1" customWidth="1"/>
    <col min="15621" max="15621" width="11.5703125" style="1" customWidth="1"/>
    <col min="15622" max="15622" width="12.5703125" style="1" customWidth="1"/>
    <col min="15623" max="15623" width="18.85546875" style="1" customWidth="1"/>
    <col min="15624" max="15624" width="10.5703125" style="1" bestFit="1" customWidth="1"/>
    <col min="15625" max="15627" width="9.140625" style="1"/>
    <col min="15628" max="15628" width="7.140625" style="1" customWidth="1"/>
    <col min="15629" max="15872" width="9.140625" style="1"/>
    <col min="15873" max="15873" width="7.140625" style="1" customWidth="1"/>
    <col min="15874" max="15874" width="39.42578125" style="1" customWidth="1"/>
    <col min="15875" max="15875" width="8.42578125" style="1" customWidth="1"/>
    <col min="15876" max="15876" width="10.85546875" style="1" customWidth="1"/>
    <col min="15877" max="15877" width="11.5703125" style="1" customWidth="1"/>
    <col min="15878" max="15878" width="12.5703125" style="1" customWidth="1"/>
    <col min="15879" max="15879" width="18.85546875" style="1" customWidth="1"/>
    <col min="15880" max="15880" width="10.5703125" style="1" bestFit="1" customWidth="1"/>
    <col min="15881" max="15883" width="9.140625" style="1"/>
    <col min="15884" max="15884" width="7.140625" style="1" customWidth="1"/>
    <col min="15885" max="16128" width="9.140625" style="1"/>
    <col min="16129" max="16129" width="7.140625" style="1" customWidth="1"/>
    <col min="16130" max="16130" width="39.42578125" style="1" customWidth="1"/>
    <col min="16131" max="16131" width="8.42578125" style="1" customWidth="1"/>
    <col min="16132" max="16132" width="10.85546875" style="1" customWidth="1"/>
    <col min="16133" max="16133" width="11.5703125" style="1" customWidth="1"/>
    <col min="16134" max="16134" width="12.5703125" style="1" customWidth="1"/>
    <col min="16135" max="16135" width="18.85546875" style="1" customWidth="1"/>
    <col min="16136" max="16136" width="10.5703125" style="1" bestFit="1" customWidth="1"/>
    <col min="16137" max="16139" width="9.140625" style="1"/>
    <col min="16140" max="16140" width="7.140625" style="1" customWidth="1"/>
    <col min="16141" max="16384" width="9.140625" style="1"/>
  </cols>
  <sheetData>
    <row r="1" spans="1:6">
      <c r="A1" s="538" t="s">
        <v>1697</v>
      </c>
      <c r="B1" s="539" t="s">
        <v>157</v>
      </c>
      <c r="C1" s="540"/>
      <c r="D1" s="548"/>
      <c r="E1" s="545"/>
    </row>
    <row r="2" spans="1:6">
      <c r="A2" s="2"/>
      <c r="B2" s="3"/>
    </row>
    <row r="3" spans="1:6">
      <c r="A3" s="37"/>
      <c r="B3" s="1018" t="s">
        <v>3337</v>
      </c>
      <c r="C3" s="1018"/>
      <c r="D3" s="1018"/>
      <c r="E3" s="1018"/>
      <c r="F3" s="636"/>
    </row>
    <row r="4" spans="1:6" ht="295.5" customHeight="1">
      <c r="A4" s="37"/>
      <c r="B4" s="1014" t="s">
        <v>4651</v>
      </c>
      <c r="C4" s="1014"/>
      <c r="D4" s="1014"/>
      <c r="E4" s="1014"/>
      <c r="F4" s="637"/>
    </row>
    <row r="5" spans="1:6" ht="80.25" customHeight="1">
      <c r="A5" s="37"/>
      <c r="B5" s="1014" t="s">
        <v>3405</v>
      </c>
      <c r="C5" s="1014"/>
      <c r="D5" s="1014"/>
      <c r="E5" s="1014"/>
      <c r="F5" s="637"/>
    </row>
    <row r="6" spans="1:6" ht="339" customHeight="1">
      <c r="A6" s="37"/>
      <c r="B6" s="1016" t="s">
        <v>3406</v>
      </c>
      <c r="C6" s="1016"/>
      <c r="D6" s="1016"/>
      <c r="E6" s="1016"/>
      <c r="F6" s="638"/>
    </row>
    <row r="7" spans="1:6" ht="243.75" customHeight="1">
      <c r="A7" s="37"/>
      <c r="B7" s="1014" t="s">
        <v>3407</v>
      </c>
      <c r="C7" s="1014"/>
      <c r="D7" s="1014"/>
      <c r="E7" s="1014"/>
      <c r="F7" s="637"/>
    </row>
    <row r="8" spans="1:6" ht="258.75" customHeight="1">
      <c r="A8" s="37"/>
      <c r="B8" s="1014" t="s">
        <v>3408</v>
      </c>
      <c r="C8" s="1014"/>
      <c r="D8" s="1014"/>
      <c r="E8" s="1014"/>
      <c r="F8" s="637"/>
    </row>
    <row r="9" spans="1:6" ht="397.5" customHeight="1">
      <c r="A9" s="37"/>
      <c r="B9" s="1014" t="s">
        <v>3409</v>
      </c>
      <c r="C9" s="1014"/>
      <c r="D9" s="1014"/>
      <c r="E9" s="1014"/>
      <c r="F9" s="637"/>
    </row>
    <row r="10" spans="1:6" ht="168.75" customHeight="1">
      <c r="A10" s="37"/>
      <c r="B10" s="1014" t="s">
        <v>3410</v>
      </c>
      <c r="C10" s="1014"/>
      <c r="D10" s="1014"/>
      <c r="E10" s="1014"/>
      <c r="F10" s="637"/>
    </row>
    <row r="11" spans="1:6" ht="273.75" customHeight="1">
      <c r="A11" s="37"/>
      <c r="B11" s="1016" t="s">
        <v>3411</v>
      </c>
      <c r="C11" s="1016"/>
      <c r="D11" s="1016"/>
      <c r="E11" s="1016"/>
      <c r="F11" s="638"/>
    </row>
    <row r="12" spans="1:6" ht="409.5" customHeight="1">
      <c r="A12" s="37"/>
      <c r="B12" s="1014" t="s">
        <v>3412</v>
      </c>
      <c r="C12" s="1014"/>
      <c r="D12" s="1014"/>
      <c r="E12" s="1014"/>
      <c r="F12" s="639"/>
    </row>
    <row r="13" spans="1:6" ht="193.5" customHeight="1">
      <c r="A13" s="37"/>
      <c r="B13" s="1014" t="s">
        <v>3413</v>
      </c>
      <c r="C13" s="1014"/>
      <c r="D13" s="1014"/>
      <c r="E13" s="1014"/>
      <c r="F13" s="639"/>
    </row>
    <row r="14" spans="1:6" ht="401.25" customHeight="1">
      <c r="A14" s="37"/>
      <c r="B14" s="1023"/>
      <c r="C14" s="1023"/>
      <c r="D14" s="1023"/>
      <c r="E14" s="1023"/>
      <c r="F14" s="640"/>
    </row>
    <row r="15" spans="1:6" ht="18" customHeight="1">
      <c r="A15" s="37"/>
      <c r="B15" s="1023" t="s">
        <v>3414</v>
      </c>
      <c r="C15" s="1023"/>
      <c r="D15" s="1023"/>
      <c r="E15" s="1023"/>
      <c r="F15" s="1023"/>
    </row>
    <row r="16" spans="1:6" ht="409.5" customHeight="1">
      <c r="A16" s="37"/>
      <c r="B16" s="1023"/>
      <c r="C16" s="1023"/>
      <c r="D16" s="1023"/>
      <c r="E16" s="1023"/>
      <c r="F16" s="640"/>
    </row>
    <row r="17" spans="1:6" ht="337.5" customHeight="1">
      <c r="A17" s="37"/>
      <c r="B17" s="1014" t="s">
        <v>3415</v>
      </c>
      <c r="C17" s="1014"/>
      <c r="D17" s="1014"/>
      <c r="E17" s="1014"/>
      <c r="F17" s="594"/>
    </row>
    <row r="18" spans="1:6" ht="340.5" customHeight="1">
      <c r="A18" s="37"/>
      <c r="B18" s="1014" t="s">
        <v>4883</v>
      </c>
      <c r="C18" s="1014"/>
      <c r="D18" s="1014"/>
      <c r="E18" s="1014"/>
      <c r="F18" s="594"/>
    </row>
    <row r="19" spans="1:6" ht="337.5" customHeight="1">
      <c r="A19" s="37"/>
      <c r="B19" s="1014" t="s">
        <v>4882</v>
      </c>
      <c r="C19" s="1014"/>
      <c r="D19" s="1014"/>
      <c r="E19" s="1014"/>
      <c r="F19" s="594"/>
    </row>
    <row r="20" spans="1:6" ht="394.7" customHeight="1">
      <c r="A20" s="37"/>
      <c r="B20" s="1014" t="s">
        <v>4781</v>
      </c>
      <c r="C20" s="1014"/>
      <c r="D20" s="1014"/>
      <c r="E20" s="1014"/>
      <c r="F20" s="594"/>
    </row>
    <row r="21" spans="1:6">
      <c r="A21" s="2"/>
      <c r="B21" s="3"/>
    </row>
    <row r="22" spans="1:6" ht="13.5" customHeight="1">
      <c r="A22" s="2"/>
      <c r="B22" s="541" t="s">
        <v>48</v>
      </c>
      <c r="C22" s="541">
        <f>'SKUPNA rekapitulacija'!C42</f>
        <v>0.81899999999999995</v>
      </c>
    </row>
    <row r="23" spans="1:6" ht="13.5" customHeight="1">
      <c r="A23" s="2"/>
      <c r="B23" s="542" t="s">
        <v>49</v>
      </c>
      <c r="C23" s="542">
        <f>'SKUPNA rekapitulacija'!C52</f>
        <v>0.18099999999999999</v>
      </c>
    </row>
    <row r="24" spans="1:6" ht="12" customHeight="1">
      <c r="A24" s="2"/>
      <c r="B24" s="3"/>
    </row>
    <row r="25" spans="1:6" s="3" customFormat="1" ht="17.25" thickBot="1">
      <c r="A25" s="4"/>
      <c r="B25" s="33" t="s">
        <v>2</v>
      </c>
      <c r="C25" s="5" t="s">
        <v>3</v>
      </c>
      <c r="D25" s="238" t="s">
        <v>4</v>
      </c>
      <c r="E25" s="228" t="s">
        <v>5</v>
      </c>
      <c r="F25" s="596" t="s">
        <v>6</v>
      </c>
    </row>
    <row r="26" spans="1:6" ht="17.25" thickTop="1"/>
    <row r="27" spans="1:6" ht="127.5">
      <c r="A27" s="120" t="s">
        <v>1698</v>
      </c>
      <c r="B27" s="31" t="s">
        <v>443</v>
      </c>
      <c r="C27" s="127" t="s">
        <v>10</v>
      </c>
      <c r="D27" s="30">
        <v>2320</v>
      </c>
      <c r="E27" s="748"/>
      <c r="F27" s="600"/>
    </row>
    <row r="28" spans="1:6">
      <c r="A28" s="120"/>
      <c r="B28" s="45" t="s">
        <v>46</v>
      </c>
      <c r="C28" s="46"/>
      <c r="D28" s="47"/>
      <c r="E28" s="852"/>
      <c r="F28" s="598">
        <f>E27*D27*C22</f>
        <v>0</v>
      </c>
    </row>
    <row r="29" spans="1:6">
      <c r="A29" s="120"/>
      <c r="B29" s="48" t="s">
        <v>47</v>
      </c>
      <c r="C29" s="49"/>
      <c r="D29" s="50"/>
      <c r="E29" s="853"/>
      <c r="F29" s="599">
        <f>E27*D27*C23</f>
        <v>0</v>
      </c>
    </row>
    <row r="30" spans="1:6">
      <c r="A30" s="120"/>
      <c r="B30" s="10"/>
      <c r="C30" s="10"/>
      <c r="D30" s="131"/>
      <c r="E30" s="43"/>
      <c r="F30" s="615"/>
    </row>
    <row r="31" spans="1:6" s="10" customFormat="1" ht="54.75" customHeight="1">
      <c r="A31" s="120" t="s">
        <v>1699</v>
      </c>
      <c r="B31" s="31" t="s">
        <v>444</v>
      </c>
      <c r="D31" s="131"/>
      <c r="E31" s="43"/>
      <c r="F31" s="615"/>
    </row>
    <row r="32" spans="1:6" s="10" customFormat="1" ht="13.5">
      <c r="A32" s="120"/>
      <c r="B32" s="172" t="s">
        <v>431</v>
      </c>
      <c r="C32" s="121"/>
      <c r="D32" s="122"/>
      <c r="E32" s="203"/>
      <c r="F32" s="597"/>
    </row>
    <row r="33" spans="1:6" s="10" customFormat="1" ht="16.5" customHeight="1">
      <c r="A33" s="120"/>
      <c r="B33" s="173" t="s">
        <v>432</v>
      </c>
      <c r="C33" s="127"/>
      <c r="D33" s="30"/>
      <c r="E33" s="156"/>
      <c r="F33" s="600"/>
    </row>
    <row r="34" spans="1:6" s="10" customFormat="1" ht="127.5">
      <c r="A34" s="174"/>
      <c r="B34" s="846" t="s">
        <v>4881</v>
      </c>
      <c r="C34" s="127"/>
      <c r="D34" s="30"/>
      <c r="E34" s="156"/>
      <c r="F34" s="600"/>
    </row>
    <row r="35" spans="1:6" s="10" customFormat="1" ht="89.25">
      <c r="A35" s="174"/>
      <c r="B35" s="175" t="s">
        <v>3279</v>
      </c>
      <c r="C35" s="127"/>
      <c r="D35" s="30"/>
      <c r="E35" s="156"/>
      <c r="F35" s="600"/>
    </row>
    <row r="36" spans="1:6" s="10" customFormat="1" ht="68.25" customHeight="1">
      <c r="A36" s="174"/>
      <c r="B36" s="175" t="s">
        <v>4782</v>
      </c>
      <c r="C36" s="127"/>
      <c r="D36" s="30"/>
      <c r="E36" s="156"/>
      <c r="F36" s="600"/>
    </row>
    <row r="37" spans="1:6" s="10" customFormat="1" ht="7.5" customHeight="1">
      <c r="A37" s="174"/>
      <c r="B37" s="176"/>
      <c r="C37" s="127"/>
      <c r="D37" s="30"/>
      <c r="E37" s="156"/>
      <c r="F37" s="600"/>
    </row>
    <row r="38" spans="1:6" s="10" customFormat="1" ht="38.25">
      <c r="A38" s="153" t="s">
        <v>235</v>
      </c>
      <c r="B38" s="176" t="s">
        <v>451</v>
      </c>
      <c r="C38" s="127" t="s">
        <v>10</v>
      </c>
      <c r="D38" s="30">
        <v>780</v>
      </c>
      <c r="E38" s="748"/>
      <c r="F38" s="600"/>
    </row>
    <row r="39" spans="1:6" s="10" customFormat="1" ht="12.75">
      <c r="A39" s="120"/>
      <c r="B39" s="45" t="s">
        <v>46</v>
      </c>
      <c r="C39" s="46"/>
      <c r="D39" s="47"/>
      <c r="E39" s="852"/>
      <c r="F39" s="598">
        <f>E38*D38*C22</f>
        <v>0</v>
      </c>
    </row>
    <row r="40" spans="1:6" s="10" customFormat="1" ht="12.75">
      <c r="A40" s="120"/>
      <c r="B40" s="48" t="s">
        <v>47</v>
      </c>
      <c r="C40" s="49"/>
      <c r="D40" s="50"/>
      <c r="E40" s="853"/>
      <c r="F40" s="599">
        <f>E38*D38*C23</f>
        <v>0</v>
      </c>
    </row>
    <row r="41" spans="1:6" s="10" customFormat="1" ht="12.75">
      <c r="A41" s="174"/>
      <c r="B41" s="177"/>
      <c r="C41" s="127"/>
      <c r="D41" s="30"/>
      <c r="E41" s="156"/>
      <c r="F41" s="600"/>
    </row>
    <row r="42" spans="1:6" s="10" customFormat="1" ht="57" customHeight="1">
      <c r="A42" s="120" t="s">
        <v>1700</v>
      </c>
      <c r="B42" s="31" t="s">
        <v>456</v>
      </c>
      <c r="D42" s="131"/>
      <c r="E42" s="43"/>
      <c r="F42" s="615"/>
    </row>
    <row r="43" spans="1:6" s="10" customFormat="1" ht="18" customHeight="1">
      <c r="A43" s="120"/>
      <c r="B43" s="178" t="s">
        <v>431</v>
      </c>
      <c r="C43" s="107"/>
      <c r="D43" s="179"/>
      <c r="E43" s="800"/>
      <c r="F43" s="641"/>
    </row>
    <row r="44" spans="1:6" s="10" customFormat="1" ht="16.5" customHeight="1">
      <c r="A44" s="120"/>
      <c r="B44" s="180" t="s">
        <v>432</v>
      </c>
      <c r="C44" s="107"/>
      <c r="D44" s="179"/>
      <c r="E44" s="800"/>
      <c r="F44" s="641"/>
    </row>
    <row r="45" spans="1:6" s="10" customFormat="1" ht="38.25">
      <c r="A45" s="174"/>
      <c r="B45" s="181" t="s">
        <v>1680</v>
      </c>
      <c r="C45" s="107"/>
      <c r="D45" s="179"/>
      <c r="E45" s="800"/>
      <c r="F45" s="641"/>
    </row>
    <row r="46" spans="1:6" s="10" customFormat="1" ht="63.75">
      <c r="A46" s="174"/>
      <c r="B46" s="181" t="s">
        <v>3264</v>
      </c>
      <c r="C46" s="107" t="s">
        <v>10</v>
      </c>
      <c r="D46" s="179">
        <v>70</v>
      </c>
      <c r="E46" s="801"/>
      <c r="F46" s="641"/>
    </row>
    <row r="47" spans="1:6" s="10" customFormat="1" ht="12.75">
      <c r="A47" s="174"/>
      <c r="B47" s="45" t="s">
        <v>46</v>
      </c>
      <c r="C47" s="46"/>
      <c r="D47" s="47"/>
      <c r="E47" s="852"/>
      <c r="F47" s="598">
        <f>E46*D46*C22</f>
        <v>0</v>
      </c>
    </row>
    <row r="48" spans="1:6" s="10" customFormat="1" ht="12.75">
      <c r="A48" s="174"/>
      <c r="B48" s="48" t="s">
        <v>47</v>
      </c>
      <c r="C48" s="49"/>
      <c r="D48" s="50"/>
      <c r="E48" s="853"/>
      <c r="F48" s="599">
        <f>E46*D46*C23</f>
        <v>0</v>
      </c>
    </row>
    <row r="49" spans="1:6">
      <c r="E49" s="663"/>
    </row>
    <row r="50" spans="1:6" s="10" customFormat="1" ht="54.75" customHeight="1">
      <c r="A50" s="120" t="s">
        <v>1701</v>
      </c>
      <c r="B50" s="31" t="s">
        <v>444</v>
      </c>
      <c r="D50" s="131"/>
      <c r="E50" s="43"/>
      <c r="F50" s="615"/>
    </row>
    <row r="51" spans="1:6" s="10" customFormat="1" ht="13.5">
      <c r="A51" s="120"/>
      <c r="B51" s="172" t="s">
        <v>431</v>
      </c>
      <c r="C51" s="121"/>
      <c r="D51" s="122"/>
      <c r="E51" s="203"/>
      <c r="F51" s="597"/>
    </row>
    <row r="52" spans="1:6" s="10" customFormat="1" ht="16.5" customHeight="1">
      <c r="A52" s="120"/>
      <c r="B52" s="173" t="s">
        <v>432</v>
      </c>
      <c r="C52" s="127"/>
      <c r="D52" s="30"/>
      <c r="E52" s="156"/>
      <c r="F52" s="600"/>
    </row>
    <row r="53" spans="1:6" s="10" customFormat="1" ht="127.5">
      <c r="A53" s="174"/>
      <c r="B53" s="846" t="s">
        <v>4880</v>
      </c>
      <c r="C53" s="127"/>
      <c r="D53" s="30"/>
      <c r="E53" s="156"/>
      <c r="F53" s="600"/>
    </row>
    <row r="54" spans="1:6" s="10" customFormat="1" ht="63.75">
      <c r="A54" s="174"/>
      <c r="B54" s="175" t="s">
        <v>450</v>
      </c>
      <c r="C54" s="127"/>
      <c r="D54" s="30"/>
      <c r="E54" s="156"/>
      <c r="F54" s="600"/>
    </row>
    <row r="55" spans="1:6" s="10" customFormat="1" ht="7.5" customHeight="1">
      <c r="A55" s="174"/>
      <c r="B55" s="176"/>
      <c r="C55" s="127"/>
      <c r="D55" s="30"/>
      <c r="E55" s="156"/>
      <c r="F55" s="600"/>
    </row>
    <row r="56" spans="1:6" s="10" customFormat="1" ht="38.25">
      <c r="A56" s="153" t="s">
        <v>235</v>
      </c>
      <c r="B56" s="176" t="s">
        <v>451</v>
      </c>
      <c r="C56" s="127" t="s">
        <v>10</v>
      </c>
      <c r="D56" s="30">
        <v>1050</v>
      </c>
      <c r="E56" s="748"/>
      <c r="F56" s="600"/>
    </row>
    <row r="57" spans="1:6" s="10" customFormat="1" ht="12.75">
      <c r="A57" s="120"/>
      <c r="B57" s="45" t="s">
        <v>46</v>
      </c>
      <c r="C57" s="46"/>
      <c r="D57" s="47"/>
      <c r="E57" s="852"/>
      <c r="F57" s="598">
        <f>E56*D56*C22</f>
        <v>0</v>
      </c>
    </row>
    <row r="58" spans="1:6" s="10" customFormat="1" ht="12.75">
      <c r="A58" s="120"/>
      <c r="B58" s="48" t="s">
        <v>47</v>
      </c>
      <c r="C58" s="49"/>
      <c r="D58" s="50"/>
      <c r="E58" s="853"/>
      <c r="F58" s="599">
        <f>E56*D56*C23</f>
        <v>0</v>
      </c>
    </row>
    <row r="59" spans="1:6" s="10" customFormat="1" ht="12.75">
      <c r="A59" s="120"/>
      <c r="B59" s="94"/>
      <c r="C59" s="127"/>
      <c r="D59" s="30"/>
      <c r="E59" s="156"/>
      <c r="F59" s="600"/>
    </row>
    <row r="60" spans="1:6" s="10" customFormat="1" ht="89.25">
      <c r="A60" s="120" t="s">
        <v>1702</v>
      </c>
      <c r="B60" s="31" t="s">
        <v>447</v>
      </c>
      <c r="D60" s="131"/>
      <c r="E60" s="43"/>
      <c r="F60" s="615"/>
    </row>
    <row r="61" spans="1:6" s="10" customFormat="1" ht="18" customHeight="1">
      <c r="A61" s="120"/>
      <c r="B61" s="172" t="s">
        <v>431</v>
      </c>
      <c r="C61" s="127"/>
      <c r="D61" s="30"/>
      <c r="E61" s="156"/>
      <c r="F61" s="600"/>
    </row>
    <row r="62" spans="1:6" s="10" customFormat="1" ht="16.5" customHeight="1">
      <c r="A62" s="120"/>
      <c r="B62" s="173" t="s">
        <v>432</v>
      </c>
      <c r="C62" s="127"/>
      <c r="D62" s="30"/>
      <c r="E62" s="156"/>
      <c r="F62" s="600"/>
    </row>
    <row r="63" spans="1:6" s="10" customFormat="1" ht="18" customHeight="1">
      <c r="A63" s="174"/>
      <c r="B63" s="176" t="s">
        <v>435</v>
      </c>
      <c r="C63" s="127"/>
      <c r="D63" s="30"/>
      <c r="E63" s="156"/>
      <c r="F63" s="600"/>
    </row>
    <row r="64" spans="1:6" s="10" customFormat="1" ht="89.25">
      <c r="A64" s="174"/>
      <c r="B64" s="176" t="s">
        <v>446</v>
      </c>
      <c r="C64" s="127"/>
      <c r="D64" s="30"/>
      <c r="E64" s="156"/>
      <c r="F64" s="600"/>
    </row>
    <row r="65" spans="1:6" s="10" customFormat="1" ht="81.75" customHeight="1">
      <c r="A65" s="174"/>
      <c r="B65" s="175" t="s">
        <v>448</v>
      </c>
      <c r="C65" s="127" t="s">
        <v>10</v>
      </c>
      <c r="D65" s="30">
        <v>220</v>
      </c>
      <c r="E65" s="748"/>
      <c r="F65" s="600"/>
    </row>
    <row r="66" spans="1:6" s="10" customFormat="1" ht="12.75">
      <c r="A66" s="174"/>
      <c r="B66" s="45" t="s">
        <v>46</v>
      </c>
      <c r="C66" s="46"/>
      <c r="D66" s="47"/>
      <c r="E66" s="852"/>
      <c r="F66" s="598">
        <f>E65*D65*C22</f>
        <v>0</v>
      </c>
    </row>
    <row r="67" spans="1:6" s="10" customFormat="1" ht="12.75">
      <c r="A67" s="174"/>
      <c r="B67" s="48" t="s">
        <v>47</v>
      </c>
      <c r="C67" s="49"/>
      <c r="D67" s="50"/>
      <c r="E67" s="853"/>
      <c r="F67" s="599">
        <f>E65*D65*C23</f>
        <v>0</v>
      </c>
    </row>
    <row r="68" spans="1:6" s="10" customFormat="1" ht="20.25" customHeight="1">
      <c r="A68" s="120"/>
      <c r="B68" s="94"/>
      <c r="C68" s="127"/>
      <c r="D68" s="30"/>
      <c r="E68" s="156"/>
      <c r="F68" s="600"/>
    </row>
    <row r="69" spans="1:6" s="10" customFormat="1" ht="89.25">
      <c r="A69" s="120" t="s">
        <v>1703</v>
      </c>
      <c r="B69" s="31" t="s">
        <v>449</v>
      </c>
      <c r="D69" s="131"/>
      <c r="E69" s="43"/>
      <c r="F69" s="615"/>
    </row>
    <row r="70" spans="1:6" s="10" customFormat="1" ht="18" customHeight="1">
      <c r="A70" s="120"/>
      <c r="B70" s="172" t="s">
        <v>431</v>
      </c>
      <c r="C70" s="127"/>
      <c r="D70" s="30"/>
      <c r="E70" s="156"/>
      <c r="F70" s="600"/>
    </row>
    <row r="71" spans="1:6" s="10" customFormat="1" ht="16.5" customHeight="1">
      <c r="A71" s="120"/>
      <c r="B71" s="173" t="s">
        <v>432</v>
      </c>
      <c r="C71" s="127"/>
      <c r="D71" s="30"/>
      <c r="E71" s="156"/>
      <c r="F71" s="600"/>
    </row>
    <row r="72" spans="1:6" s="10" customFormat="1" ht="18" customHeight="1">
      <c r="A72" s="174"/>
      <c r="B72" s="176" t="s">
        <v>435</v>
      </c>
      <c r="C72" s="127"/>
      <c r="D72" s="30"/>
      <c r="E72" s="156"/>
      <c r="F72" s="600"/>
    </row>
    <row r="73" spans="1:6" s="10" customFormat="1" ht="127.5">
      <c r="A73" s="174"/>
      <c r="B73" s="181" t="s">
        <v>4880</v>
      </c>
      <c r="C73" s="127"/>
      <c r="D73" s="30"/>
      <c r="E73" s="156"/>
      <c r="F73" s="600"/>
    </row>
    <row r="74" spans="1:6" s="10" customFormat="1" ht="66.75" customHeight="1">
      <c r="A74" s="174"/>
      <c r="B74" s="183" t="s">
        <v>450</v>
      </c>
      <c r="C74" s="127" t="s">
        <v>10</v>
      </c>
      <c r="D74" s="30">
        <v>60</v>
      </c>
      <c r="E74" s="748"/>
      <c r="F74" s="600"/>
    </row>
    <row r="75" spans="1:6" s="10" customFormat="1" ht="12.75">
      <c r="A75" s="174"/>
      <c r="B75" s="45" t="s">
        <v>46</v>
      </c>
      <c r="C75" s="46"/>
      <c r="D75" s="47"/>
      <c r="E75" s="852"/>
      <c r="F75" s="598">
        <f>E74*D74*C22</f>
        <v>0</v>
      </c>
    </row>
    <row r="76" spans="1:6" s="10" customFormat="1" ht="12.75">
      <c r="A76" s="174"/>
      <c r="B76" s="48" t="s">
        <v>47</v>
      </c>
      <c r="C76" s="49"/>
      <c r="D76" s="50"/>
      <c r="E76" s="853"/>
      <c r="F76" s="599">
        <f>E74*D74*C23</f>
        <v>0</v>
      </c>
    </row>
    <row r="77" spans="1:6" s="10" customFormat="1" ht="20.25" customHeight="1">
      <c r="A77" s="120"/>
      <c r="B77" s="94"/>
      <c r="C77" s="127"/>
      <c r="D77" s="30"/>
      <c r="E77" s="156"/>
      <c r="F77" s="600"/>
    </row>
    <row r="78" spans="1:6" s="10" customFormat="1" ht="89.25">
      <c r="A78" s="120" t="s">
        <v>1704</v>
      </c>
      <c r="B78" s="31" t="s">
        <v>452</v>
      </c>
      <c r="D78" s="131"/>
      <c r="E78" s="43"/>
      <c r="F78" s="615"/>
    </row>
    <row r="79" spans="1:6" s="10" customFormat="1" ht="18" customHeight="1">
      <c r="A79" s="120"/>
      <c r="B79" s="172" t="s">
        <v>431</v>
      </c>
      <c r="C79" s="127"/>
      <c r="D79" s="30"/>
      <c r="E79" s="156"/>
      <c r="F79" s="600"/>
    </row>
    <row r="80" spans="1:6" s="10" customFormat="1" ht="16.5" customHeight="1">
      <c r="A80" s="120"/>
      <c r="B80" s="173" t="s">
        <v>432</v>
      </c>
      <c r="C80" s="127"/>
      <c r="D80" s="30"/>
      <c r="E80" s="156"/>
      <c r="F80" s="600"/>
    </row>
    <row r="81" spans="1:6" s="10" customFormat="1" ht="18" customHeight="1">
      <c r="A81" s="174"/>
      <c r="B81" s="176" t="s">
        <v>435</v>
      </c>
      <c r="C81" s="127"/>
      <c r="D81" s="30"/>
      <c r="E81" s="156"/>
      <c r="F81" s="600"/>
    </row>
    <row r="82" spans="1:6" s="10" customFormat="1" ht="114.75">
      <c r="A82" s="174"/>
      <c r="B82" s="176" t="s">
        <v>445</v>
      </c>
      <c r="C82" s="127"/>
      <c r="D82" s="30"/>
      <c r="E82" s="156"/>
      <c r="F82" s="600"/>
    </row>
    <row r="83" spans="1:6" s="10" customFormat="1" ht="66.75" customHeight="1">
      <c r="A83" s="174"/>
      <c r="B83" s="183" t="s">
        <v>450</v>
      </c>
      <c r="C83" s="127" t="s">
        <v>10</v>
      </c>
      <c r="D83" s="30">
        <v>40</v>
      </c>
      <c r="E83" s="748"/>
      <c r="F83" s="600"/>
    </row>
    <row r="84" spans="1:6" s="10" customFormat="1" ht="12.75">
      <c r="A84" s="174"/>
      <c r="B84" s="45" t="s">
        <v>46</v>
      </c>
      <c r="C84" s="46"/>
      <c r="D84" s="47"/>
      <c r="E84" s="852"/>
      <c r="F84" s="598">
        <f>E83*D83*C22</f>
        <v>0</v>
      </c>
    </row>
    <row r="85" spans="1:6" s="10" customFormat="1" ht="12.75">
      <c r="A85" s="174"/>
      <c r="B85" s="48" t="s">
        <v>47</v>
      </c>
      <c r="C85" s="49"/>
      <c r="D85" s="50"/>
      <c r="E85" s="853"/>
      <c r="F85" s="599">
        <f>E83*D83*C23</f>
        <v>0</v>
      </c>
    </row>
    <row r="86" spans="1:6" s="10" customFormat="1" ht="20.25" customHeight="1">
      <c r="A86" s="120"/>
      <c r="B86" s="94"/>
      <c r="C86" s="127"/>
      <c r="D86" s="30"/>
      <c r="E86" s="156"/>
      <c r="F86" s="600"/>
    </row>
    <row r="87" spans="1:6" s="10" customFormat="1" ht="76.5">
      <c r="A87" s="120" t="s">
        <v>1705</v>
      </c>
      <c r="B87" s="31" t="s">
        <v>453</v>
      </c>
      <c r="D87" s="131"/>
      <c r="E87" s="43"/>
      <c r="F87" s="615"/>
    </row>
    <row r="88" spans="1:6" s="10" customFormat="1" ht="18" customHeight="1">
      <c r="A88" s="120"/>
      <c r="B88" s="172" t="s">
        <v>431</v>
      </c>
      <c r="C88" s="127"/>
      <c r="D88" s="30"/>
      <c r="E88" s="156"/>
      <c r="F88" s="600"/>
    </row>
    <row r="89" spans="1:6" s="10" customFormat="1" ht="16.5" customHeight="1">
      <c r="A89" s="120"/>
      <c r="B89" s="173" t="s">
        <v>432</v>
      </c>
      <c r="C89" s="127"/>
      <c r="D89" s="30"/>
      <c r="E89" s="156"/>
      <c r="F89" s="600"/>
    </row>
    <row r="90" spans="1:6" s="10" customFormat="1" ht="18" customHeight="1">
      <c r="A90" s="174"/>
      <c r="B90" s="176" t="s">
        <v>454</v>
      </c>
      <c r="C90" s="127"/>
      <c r="D90" s="30"/>
      <c r="E90" s="156"/>
      <c r="F90" s="600"/>
    </row>
    <row r="91" spans="1:6" s="10" customFormat="1" ht="38.25">
      <c r="A91" s="174"/>
      <c r="B91" s="176" t="s">
        <v>455</v>
      </c>
      <c r="C91" s="127"/>
      <c r="D91" s="30"/>
      <c r="E91" s="156"/>
      <c r="F91" s="600"/>
    </row>
    <row r="92" spans="1:6" s="10" customFormat="1" ht="66.75" customHeight="1">
      <c r="A92" s="174"/>
      <c r="B92" s="183" t="s">
        <v>450</v>
      </c>
      <c r="C92" s="127" t="s">
        <v>10</v>
      </c>
      <c r="D92" s="30">
        <v>23</v>
      </c>
      <c r="E92" s="748"/>
      <c r="F92" s="600"/>
    </row>
    <row r="93" spans="1:6" s="10" customFormat="1" ht="12.75">
      <c r="A93" s="174"/>
      <c r="B93" s="45" t="s">
        <v>46</v>
      </c>
      <c r="C93" s="46"/>
      <c r="D93" s="47"/>
      <c r="E93" s="852"/>
      <c r="F93" s="598">
        <f>E92*D92*C22</f>
        <v>0</v>
      </c>
    </row>
    <row r="94" spans="1:6" s="10" customFormat="1" ht="12.75">
      <c r="A94" s="174"/>
      <c r="B94" s="48" t="s">
        <v>47</v>
      </c>
      <c r="C94" s="49"/>
      <c r="D94" s="50"/>
      <c r="E94" s="853"/>
      <c r="F94" s="599">
        <f>E92*D92*C23</f>
        <v>0</v>
      </c>
    </row>
    <row r="95" spans="1:6" s="10" customFormat="1" ht="12.75">
      <c r="A95" s="174"/>
      <c r="B95" s="177"/>
      <c r="C95" s="127"/>
      <c r="D95" s="30"/>
      <c r="E95" s="156"/>
      <c r="F95" s="600"/>
    </row>
    <row r="96" spans="1:6" s="10" customFormat="1" ht="57" customHeight="1">
      <c r="A96" s="120" t="s">
        <v>1706</v>
      </c>
      <c r="B96" s="31" t="s">
        <v>456</v>
      </c>
      <c r="D96" s="131"/>
      <c r="E96" s="43"/>
      <c r="F96" s="615"/>
    </row>
    <row r="97" spans="1:6" s="10" customFormat="1" ht="18" customHeight="1">
      <c r="A97" s="120"/>
      <c r="B97" s="178" t="s">
        <v>431</v>
      </c>
      <c r="C97" s="107"/>
      <c r="D97" s="179"/>
      <c r="E97" s="800"/>
      <c r="F97" s="641"/>
    </row>
    <row r="98" spans="1:6" s="10" customFormat="1" ht="16.5" customHeight="1">
      <c r="A98" s="120"/>
      <c r="B98" s="180" t="s">
        <v>432</v>
      </c>
      <c r="C98" s="107"/>
      <c r="D98" s="179"/>
      <c r="E98" s="800"/>
      <c r="F98" s="641"/>
    </row>
    <row r="99" spans="1:6" s="10" customFormat="1" ht="38.25">
      <c r="A99" s="174"/>
      <c r="B99" s="181" t="s">
        <v>1680</v>
      </c>
      <c r="C99" s="107"/>
      <c r="D99" s="179"/>
      <c r="E99" s="800"/>
      <c r="F99" s="641"/>
    </row>
    <row r="100" spans="1:6" s="10" customFormat="1" ht="63.75">
      <c r="A100" s="174"/>
      <c r="B100" s="181" t="s">
        <v>450</v>
      </c>
      <c r="C100" s="107" t="s">
        <v>10</v>
      </c>
      <c r="D100" s="179">
        <v>9</v>
      </c>
      <c r="E100" s="801"/>
      <c r="F100" s="641"/>
    </row>
    <row r="101" spans="1:6" s="10" customFormat="1" ht="12.75">
      <c r="A101" s="174"/>
      <c r="B101" s="45" t="s">
        <v>46</v>
      </c>
      <c r="C101" s="46"/>
      <c r="D101" s="47"/>
      <c r="E101" s="852"/>
      <c r="F101" s="598">
        <f>E100*D100*C22</f>
        <v>0</v>
      </c>
    </row>
    <row r="102" spans="1:6" s="10" customFormat="1" ht="12.75">
      <c r="A102" s="174"/>
      <c r="B102" s="48" t="s">
        <v>47</v>
      </c>
      <c r="C102" s="49"/>
      <c r="D102" s="50"/>
      <c r="E102" s="853"/>
      <c r="F102" s="599">
        <f>E100*D100*C23</f>
        <v>0</v>
      </c>
    </row>
    <row r="103" spans="1:6" s="10" customFormat="1" ht="12.75">
      <c r="A103" s="174"/>
      <c r="B103" s="177"/>
      <c r="C103" s="127"/>
      <c r="D103" s="30"/>
      <c r="E103" s="156"/>
      <c r="F103" s="600"/>
    </row>
    <row r="104" spans="1:6" s="10" customFormat="1" ht="38.25">
      <c r="A104" s="120" t="s">
        <v>1707</v>
      </c>
      <c r="B104" s="94" t="s">
        <v>457</v>
      </c>
      <c r="D104" s="131"/>
      <c r="E104" s="43"/>
      <c r="F104" s="615"/>
    </row>
    <row r="105" spans="1:6" s="10" customFormat="1" ht="89.25">
      <c r="A105" s="120"/>
      <c r="B105" s="94" t="s">
        <v>458</v>
      </c>
      <c r="C105" s="127" t="s">
        <v>10</v>
      </c>
      <c r="D105" s="30">
        <v>20</v>
      </c>
      <c r="E105" s="748"/>
      <c r="F105" s="600"/>
    </row>
    <row r="106" spans="1:6" s="10" customFormat="1" ht="12.75">
      <c r="A106" s="120"/>
      <c r="B106" s="45" t="s">
        <v>46</v>
      </c>
      <c r="C106" s="46"/>
      <c r="D106" s="47"/>
      <c r="E106" s="852"/>
      <c r="F106" s="598">
        <f>E105*D105*C22</f>
        <v>0</v>
      </c>
    </row>
    <row r="107" spans="1:6" s="10" customFormat="1" ht="12.75">
      <c r="A107" s="120"/>
      <c r="B107" s="48" t="s">
        <v>47</v>
      </c>
      <c r="C107" s="49"/>
      <c r="D107" s="50"/>
      <c r="E107" s="853"/>
      <c r="F107" s="599">
        <f>E105*D105*C23</f>
        <v>0</v>
      </c>
    </row>
    <row r="108" spans="1:6" s="10" customFormat="1" ht="20.25" customHeight="1">
      <c r="A108" s="120"/>
      <c r="B108" s="94"/>
      <c r="C108" s="127"/>
      <c r="D108" s="30"/>
      <c r="E108" s="156"/>
      <c r="F108" s="600"/>
    </row>
    <row r="109" spans="1:6" s="10" customFormat="1" ht="81.75" customHeight="1">
      <c r="A109" s="120" t="s">
        <v>1708</v>
      </c>
      <c r="B109" s="31" t="s">
        <v>466</v>
      </c>
      <c r="D109" s="131"/>
      <c r="E109" s="43"/>
      <c r="F109" s="615"/>
    </row>
    <row r="110" spans="1:6" s="10" customFormat="1" ht="18" customHeight="1">
      <c r="A110" s="120"/>
      <c r="B110" s="172" t="s">
        <v>431</v>
      </c>
      <c r="C110" s="127"/>
      <c r="D110" s="30"/>
      <c r="E110" s="156"/>
      <c r="F110" s="600"/>
    </row>
    <row r="111" spans="1:6" s="10" customFormat="1" ht="16.5" customHeight="1">
      <c r="A111" s="120"/>
      <c r="B111" s="173" t="s">
        <v>432</v>
      </c>
      <c r="C111" s="127"/>
      <c r="D111" s="30"/>
      <c r="E111" s="156"/>
      <c r="F111" s="600"/>
    </row>
    <row r="112" spans="1:6" s="10" customFormat="1" ht="18" customHeight="1">
      <c r="A112" s="174"/>
      <c r="B112" s="176" t="s">
        <v>713</v>
      </c>
      <c r="C112" s="127"/>
      <c r="D112" s="30"/>
      <c r="E112" s="156"/>
      <c r="F112" s="600"/>
    </row>
    <row r="113" spans="1:6" s="10" customFormat="1" ht="127.5">
      <c r="A113" s="174"/>
      <c r="B113" s="181" t="s">
        <v>4879</v>
      </c>
      <c r="C113" s="127"/>
      <c r="D113" s="30"/>
      <c r="E113" s="156"/>
      <c r="F113" s="600"/>
    </row>
    <row r="114" spans="1:6" s="10" customFormat="1" ht="66.75" customHeight="1">
      <c r="A114" s="174"/>
      <c r="B114" s="183" t="s">
        <v>450</v>
      </c>
      <c r="D114" s="131"/>
      <c r="E114" s="43"/>
      <c r="F114" s="600"/>
    </row>
    <row r="115" spans="1:6" s="10" customFormat="1" ht="16.5" customHeight="1">
      <c r="A115" s="150" t="s">
        <v>265</v>
      </c>
      <c r="B115" s="31" t="s">
        <v>322</v>
      </c>
      <c r="C115" s="127" t="s">
        <v>10</v>
      </c>
      <c r="D115" s="30">
        <v>337</v>
      </c>
      <c r="E115" s="748"/>
      <c r="F115" s="600"/>
    </row>
    <row r="116" spans="1:6" s="10" customFormat="1" ht="12.75">
      <c r="A116" s="174"/>
      <c r="B116" s="45" t="s">
        <v>46</v>
      </c>
      <c r="C116" s="46"/>
      <c r="D116" s="47"/>
      <c r="E116" s="852"/>
      <c r="F116" s="598">
        <f>E115*D115</f>
        <v>0</v>
      </c>
    </row>
    <row r="117" spans="1:6" s="10" customFormat="1" ht="12.75">
      <c r="A117" s="174"/>
      <c r="B117" s="177"/>
      <c r="C117" s="127"/>
      <c r="D117" s="30"/>
      <c r="E117" s="156"/>
      <c r="F117" s="600"/>
    </row>
    <row r="118" spans="1:6" s="10" customFormat="1" ht="53.25" customHeight="1">
      <c r="A118" s="120" t="s">
        <v>1709</v>
      </c>
      <c r="B118" s="31" t="s">
        <v>467</v>
      </c>
      <c r="D118" s="131"/>
      <c r="E118" s="43"/>
      <c r="F118" s="615"/>
    </row>
    <row r="119" spans="1:6" s="10" customFormat="1" ht="18" customHeight="1">
      <c r="A119" s="120"/>
      <c r="B119" s="178" t="s">
        <v>431</v>
      </c>
      <c r="C119" s="107"/>
      <c r="D119" s="179"/>
      <c r="E119" s="800"/>
      <c r="F119" s="641"/>
    </row>
    <row r="120" spans="1:6" s="10" customFormat="1" ht="16.5" customHeight="1">
      <c r="A120" s="120"/>
      <c r="B120" s="180" t="s">
        <v>432</v>
      </c>
      <c r="C120" s="107"/>
      <c r="D120" s="179"/>
      <c r="E120" s="800"/>
      <c r="F120" s="641"/>
    </row>
    <row r="121" spans="1:6" s="10" customFormat="1" ht="38.25">
      <c r="A121" s="174"/>
      <c r="B121" s="181" t="s">
        <v>1681</v>
      </c>
      <c r="C121" s="107"/>
      <c r="D121" s="179"/>
      <c r="E121" s="800"/>
      <c r="F121" s="641"/>
    </row>
    <row r="122" spans="1:6" s="10" customFormat="1" ht="63.75">
      <c r="A122" s="174"/>
      <c r="B122" s="181" t="s">
        <v>450</v>
      </c>
      <c r="C122" s="107" t="s">
        <v>10</v>
      </c>
      <c r="D122" s="179">
        <v>25</v>
      </c>
      <c r="E122" s="801"/>
      <c r="F122" s="641"/>
    </row>
    <row r="123" spans="1:6" s="10" customFormat="1" ht="12.75">
      <c r="A123" s="174"/>
      <c r="B123" s="45" t="s">
        <v>46</v>
      </c>
      <c r="C123" s="46"/>
      <c r="D123" s="47"/>
      <c r="E123" s="852"/>
      <c r="F123" s="598">
        <f>E122*D122</f>
        <v>0</v>
      </c>
    </row>
    <row r="124" spans="1:6" s="10" customFormat="1" ht="20.25" customHeight="1">
      <c r="A124" s="120"/>
      <c r="B124" s="94"/>
      <c r="C124" s="127"/>
      <c r="D124" s="30"/>
      <c r="E124" s="156"/>
      <c r="F124" s="600"/>
    </row>
    <row r="125" spans="1:6" s="10" customFormat="1" ht="81.75" customHeight="1">
      <c r="A125" s="120" t="s">
        <v>1710</v>
      </c>
      <c r="B125" s="31" t="s">
        <v>466</v>
      </c>
      <c r="D125" s="131"/>
      <c r="E125" s="43"/>
      <c r="F125" s="615"/>
    </row>
    <row r="126" spans="1:6" s="10" customFormat="1" ht="18" customHeight="1">
      <c r="A126" s="120"/>
      <c r="B126" s="172" t="s">
        <v>431</v>
      </c>
      <c r="C126" s="127"/>
      <c r="D126" s="30"/>
      <c r="E126" s="156"/>
      <c r="F126" s="600"/>
    </row>
    <row r="127" spans="1:6" s="10" customFormat="1" ht="16.5" customHeight="1">
      <c r="A127" s="120"/>
      <c r="B127" s="173" t="s">
        <v>432</v>
      </c>
      <c r="C127" s="127"/>
      <c r="D127" s="30"/>
      <c r="E127" s="156"/>
      <c r="F127" s="600"/>
    </row>
    <row r="128" spans="1:6" s="10" customFormat="1" ht="18" customHeight="1">
      <c r="A128" s="174"/>
      <c r="B128" s="176" t="s">
        <v>713</v>
      </c>
      <c r="C128" s="127"/>
      <c r="D128" s="30"/>
      <c r="E128" s="156"/>
      <c r="F128" s="600"/>
    </row>
    <row r="129" spans="1:6" s="10" customFormat="1" ht="127.5">
      <c r="A129" s="174"/>
      <c r="B129" s="181" t="s">
        <v>4878</v>
      </c>
      <c r="C129" s="127"/>
      <c r="D129" s="30"/>
      <c r="E129" s="156"/>
      <c r="F129" s="600"/>
    </row>
    <row r="130" spans="1:6" s="10" customFormat="1" ht="66.75" customHeight="1">
      <c r="A130" s="174"/>
      <c r="B130" s="183" t="s">
        <v>450</v>
      </c>
      <c r="D130" s="131"/>
      <c r="E130" s="43"/>
      <c r="F130" s="600"/>
    </row>
    <row r="131" spans="1:6" s="10" customFormat="1" ht="16.5" customHeight="1">
      <c r="A131" s="150" t="s">
        <v>265</v>
      </c>
      <c r="B131" s="31" t="s">
        <v>322</v>
      </c>
      <c r="D131" s="131"/>
      <c r="E131" s="43"/>
      <c r="F131" s="600"/>
    </row>
    <row r="132" spans="1:6" s="10" customFormat="1" ht="12.75">
      <c r="A132" s="174"/>
      <c r="B132" s="45" t="s">
        <v>46</v>
      </c>
      <c r="C132" s="169" t="s">
        <v>10</v>
      </c>
      <c r="D132" s="170">
        <v>410</v>
      </c>
      <c r="E132" s="748"/>
      <c r="F132" s="598">
        <f>E132*D132</f>
        <v>0</v>
      </c>
    </row>
    <row r="133" spans="1:6" s="10" customFormat="1" ht="12.75">
      <c r="A133" s="120"/>
      <c r="B133" s="48" t="s">
        <v>47</v>
      </c>
      <c r="C133" s="49" t="s">
        <v>10</v>
      </c>
      <c r="D133" s="50">
        <v>155</v>
      </c>
      <c r="E133" s="851"/>
      <c r="F133" s="599">
        <f>D133*E133</f>
        <v>0</v>
      </c>
    </row>
    <row r="134" spans="1:6" s="10" customFormat="1" ht="12.75">
      <c r="A134" s="174"/>
      <c r="B134" s="177"/>
      <c r="C134" s="127"/>
      <c r="D134" s="30"/>
      <c r="E134" s="156"/>
      <c r="F134" s="600"/>
    </row>
    <row r="135" spans="1:6" s="10" customFormat="1" ht="81.75" customHeight="1">
      <c r="A135" s="120" t="s">
        <v>1711</v>
      </c>
      <c r="B135" s="31" t="s">
        <v>714</v>
      </c>
      <c r="D135" s="131"/>
      <c r="E135" s="43"/>
      <c r="F135" s="615"/>
    </row>
    <row r="136" spans="1:6" s="10" customFormat="1" ht="18" customHeight="1">
      <c r="A136" s="120"/>
      <c r="B136" s="172" t="s">
        <v>431</v>
      </c>
      <c r="C136" s="127"/>
      <c r="D136" s="30"/>
      <c r="E136" s="156"/>
      <c r="F136" s="600"/>
    </row>
    <row r="137" spans="1:6" s="10" customFormat="1" ht="16.5" customHeight="1">
      <c r="A137" s="120"/>
      <c r="B137" s="173" t="s">
        <v>432</v>
      </c>
      <c r="C137" s="127"/>
      <c r="D137" s="30"/>
      <c r="E137" s="156"/>
      <c r="F137" s="600"/>
    </row>
    <row r="138" spans="1:6" s="10" customFormat="1" ht="18" customHeight="1">
      <c r="A138" s="174"/>
      <c r="B138" s="176" t="s">
        <v>713</v>
      </c>
      <c r="C138" s="127"/>
      <c r="D138" s="30"/>
      <c r="E138" s="156"/>
      <c r="F138" s="600"/>
    </row>
    <row r="139" spans="1:6" s="10" customFormat="1" ht="38.25">
      <c r="A139" s="174"/>
      <c r="B139" s="176" t="s">
        <v>469</v>
      </c>
      <c r="C139" s="127"/>
      <c r="D139" s="30"/>
      <c r="E139" s="156"/>
      <c r="F139" s="600"/>
    </row>
    <row r="140" spans="1:6" s="10" customFormat="1" ht="66.75" customHeight="1">
      <c r="A140" s="174"/>
      <c r="B140" s="183" t="s">
        <v>450</v>
      </c>
      <c r="D140" s="131"/>
      <c r="E140" s="43"/>
      <c r="F140" s="600"/>
    </row>
    <row r="141" spans="1:6" s="10" customFormat="1" ht="16.5" customHeight="1">
      <c r="A141" s="150" t="s">
        <v>265</v>
      </c>
      <c r="B141" s="31" t="s">
        <v>322</v>
      </c>
      <c r="D141" s="131"/>
      <c r="E141" s="43"/>
      <c r="F141" s="600"/>
    </row>
    <row r="142" spans="1:6" s="10" customFormat="1" ht="12.75">
      <c r="A142" s="174"/>
      <c r="B142" s="45" t="s">
        <v>46</v>
      </c>
      <c r="C142" s="169" t="s">
        <v>10</v>
      </c>
      <c r="D142" s="170">
        <v>141</v>
      </c>
      <c r="E142" s="748"/>
      <c r="F142" s="598">
        <f>E142*D142</f>
        <v>0</v>
      </c>
    </row>
    <row r="143" spans="1:6" s="10" customFormat="1" ht="53.25" customHeight="1">
      <c r="A143" s="120" t="s">
        <v>1712</v>
      </c>
      <c r="B143" s="31" t="s">
        <v>467</v>
      </c>
      <c r="D143" s="131"/>
      <c r="E143" s="43"/>
      <c r="F143" s="615"/>
    </row>
    <row r="144" spans="1:6" s="10" customFormat="1" ht="18" customHeight="1">
      <c r="A144" s="120"/>
      <c r="B144" s="178" t="s">
        <v>431</v>
      </c>
      <c r="C144" s="107"/>
      <c r="D144" s="179"/>
      <c r="E144" s="800"/>
      <c r="F144" s="641"/>
    </row>
    <row r="145" spans="1:6" s="10" customFormat="1" ht="16.5" customHeight="1">
      <c r="A145" s="120"/>
      <c r="B145" s="180" t="s">
        <v>432</v>
      </c>
      <c r="C145" s="107"/>
      <c r="D145" s="179"/>
      <c r="E145" s="800"/>
      <c r="F145" s="641"/>
    </row>
    <row r="146" spans="1:6" s="10" customFormat="1" ht="38.25">
      <c r="A146" s="174"/>
      <c r="B146" s="181" t="s">
        <v>1682</v>
      </c>
      <c r="C146" s="107"/>
      <c r="D146" s="179"/>
      <c r="E146" s="800"/>
      <c r="F146" s="641"/>
    </row>
    <row r="147" spans="1:6" s="10" customFormat="1" ht="63.75">
      <c r="A147" s="174"/>
      <c r="B147" s="181" t="s">
        <v>450</v>
      </c>
      <c r="D147" s="131"/>
      <c r="E147" s="43"/>
      <c r="F147" s="641"/>
    </row>
    <row r="148" spans="1:6" s="10" customFormat="1" ht="12.75">
      <c r="A148" s="174"/>
      <c r="B148" s="45" t="s">
        <v>46</v>
      </c>
      <c r="C148" s="158" t="s">
        <v>10</v>
      </c>
      <c r="D148" s="184">
        <v>39</v>
      </c>
      <c r="E148" s="801"/>
      <c r="F148" s="598">
        <f>E148*D148</f>
        <v>0</v>
      </c>
    </row>
    <row r="149" spans="1:6" s="10" customFormat="1" ht="12.75">
      <c r="A149" s="120"/>
      <c r="B149" s="48" t="s">
        <v>47</v>
      </c>
      <c r="C149" s="49" t="s">
        <v>10</v>
      </c>
      <c r="D149" s="50">
        <v>11.5</v>
      </c>
      <c r="E149" s="851"/>
      <c r="F149" s="599">
        <f>D149*E149</f>
        <v>0</v>
      </c>
    </row>
    <row r="150" spans="1:6" s="10" customFormat="1" ht="20.25" customHeight="1">
      <c r="A150" s="120"/>
      <c r="B150" s="94"/>
      <c r="C150" s="127"/>
      <c r="D150" s="30"/>
      <c r="E150" s="156"/>
      <c r="F150" s="600"/>
    </row>
    <row r="151" spans="1:6" s="10" customFormat="1" ht="89.25">
      <c r="A151" s="120" t="s">
        <v>1713</v>
      </c>
      <c r="B151" s="31" t="s">
        <v>1443</v>
      </c>
      <c r="D151" s="131"/>
      <c r="E151" s="43"/>
      <c r="F151" s="615"/>
    </row>
    <row r="152" spans="1:6" s="10" customFormat="1" ht="18" customHeight="1">
      <c r="A152" s="120"/>
      <c r="B152" s="172" t="s">
        <v>431</v>
      </c>
      <c r="C152" s="127"/>
      <c r="D152" s="30"/>
      <c r="E152" s="156"/>
      <c r="F152" s="600"/>
    </row>
    <row r="153" spans="1:6" s="10" customFormat="1" ht="16.5" customHeight="1">
      <c r="A153" s="120"/>
      <c r="B153" s="173" t="s">
        <v>432</v>
      </c>
      <c r="C153" s="127"/>
      <c r="D153" s="30"/>
      <c r="E153" s="156"/>
      <c r="F153" s="600"/>
    </row>
    <row r="154" spans="1:6" s="10" customFormat="1" ht="18" customHeight="1">
      <c r="A154" s="174"/>
      <c r="B154" s="176" t="s">
        <v>435</v>
      </c>
      <c r="C154" s="127"/>
      <c r="D154" s="30"/>
      <c r="E154" s="156"/>
      <c r="F154" s="600"/>
    </row>
    <row r="155" spans="1:6" s="10" customFormat="1" ht="32.25" customHeight="1">
      <c r="A155" s="174"/>
      <c r="B155" s="176" t="s">
        <v>1684</v>
      </c>
      <c r="C155" s="127"/>
      <c r="D155" s="30"/>
      <c r="E155" s="156"/>
      <c r="F155" s="600"/>
    </row>
    <row r="156" spans="1:6" s="10" customFormat="1" ht="153">
      <c r="A156" s="174"/>
      <c r="B156" s="176" t="s">
        <v>1449</v>
      </c>
      <c r="C156" s="127"/>
      <c r="D156" s="30"/>
      <c r="E156" s="156"/>
      <c r="F156" s="600"/>
    </row>
    <row r="157" spans="1:6" s="10" customFormat="1" ht="25.5">
      <c r="A157" s="174"/>
      <c r="B157" s="176" t="s">
        <v>1444</v>
      </c>
      <c r="C157" s="127"/>
      <c r="D157" s="30"/>
      <c r="E157" s="156"/>
      <c r="F157" s="600"/>
    </row>
    <row r="158" spans="1:6" s="10" customFormat="1" ht="12.75">
      <c r="A158" s="150" t="s">
        <v>265</v>
      </c>
      <c r="B158" s="31" t="s">
        <v>322</v>
      </c>
      <c r="C158" s="127"/>
      <c r="D158" s="30"/>
      <c r="E158" s="156"/>
      <c r="F158" s="600"/>
    </row>
    <row r="159" spans="1:6" s="10" customFormat="1" ht="12.75">
      <c r="A159" s="174"/>
      <c r="B159" s="45" t="s">
        <v>46</v>
      </c>
      <c r="C159" s="169" t="s">
        <v>10</v>
      </c>
      <c r="D159" s="170">
        <v>445</v>
      </c>
      <c r="E159" s="748"/>
      <c r="F159" s="598">
        <f>E159*D159</f>
        <v>0</v>
      </c>
    </row>
    <row r="160" spans="1:6" s="10" customFormat="1" ht="12.75">
      <c r="A160" s="174"/>
      <c r="B160" s="48" t="s">
        <v>47</v>
      </c>
      <c r="C160" s="49" t="s">
        <v>10</v>
      </c>
      <c r="D160" s="50">
        <v>191</v>
      </c>
      <c r="E160" s="851"/>
      <c r="F160" s="599">
        <f>E160*D160</f>
        <v>0</v>
      </c>
    </row>
    <row r="161" spans="1:6" s="10" customFormat="1" ht="20.25" customHeight="1">
      <c r="A161" s="120"/>
      <c r="B161" s="94"/>
      <c r="C161" s="127"/>
      <c r="D161" s="30"/>
      <c r="E161" s="156"/>
      <c r="F161" s="600"/>
    </row>
    <row r="162" spans="1:6" s="10" customFormat="1" ht="89.25">
      <c r="A162" s="120" t="s">
        <v>1714</v>
      </c>
      <c r="B162" s="31" t="s">
        <v>1445</v>
      </c>
      <c r="D162" s="131"/>
      <c r="E162" s="43"/>
      <c r="F162" s="615"/>
    </row>
    <row r="163" spans="1:6" s="10" customFormat="1" ht="18" customHeight="1">
      <c r="A163" s="120"/>
      <c r="B163" s="172" t="s">
        <v>431</v>
      </c>
      <c r="C163" s="127"/>
      <c r="D163" s="30"/>
      <c r="E163" s="156"/>
      <c r="F163" s="600"/>
    </row>
    <row r="164" spans="1:6" s="10" customFormat="1" ht="16.5" customHeight="1">
      <c r="A164" s="120"/>
      <c r="B164" s="173" t="s">
        <v>432</v>
      </c>
      <c r="C164" s="127"/>
      <c r="D164" s="30"/>
      <c r="E164" s="156"/>
      <c r="F164" s="600"/>
    </row>
    <row r="165" spans="1:6" s="10" customFormat="1" ht="18" customHeight="1">
      <c r="A165" s="174"/>
      <c r="B165" s="176" t="s">
        <v>435</v>
      </c>
      <c r="C165" s="127"/>
      <c r="D165" s="30"/>
      <c r="E165" s="156"/>
      <c r="F165" s="600"/>
    </row>
    <row r="166" spans="1:6" s="10" customFormat="1" ht="32.25" customHeight="1">
      <c r="A166" s="174"/>
      <c r="B166" s="176" t="s">
        <v>472</v>
      </c>
      <c r="C166" s="127"/>
      <c r="D166" s="30"/>
      <c r="E166" s="156"/>
      <c r="F166" s="600"/>
    </row>
    <row r="167" spans="1:6" s="10" customFormat="1" ht="114.75">
      <c r="A167" s="174"/>
      <c r="B167" s="181" t="s">
        <v>4877</v>
      </c>
      <c r="C167" s="127"/>
      <c r="D167" s="30"/>
      <c r="E167" s="156"/>
      <c r="F167" s="600"/>
    </row>
    <row r="168" spans="1:6" s="10" customFormat="1" ht="153">
      <c r="A168" s="174"/>
      <c r="B168" s="176" t="s">
        <v>1448</v>
      </c>
      <c r="C168" s="127"/>
      <c r="D168" s="30"/>
      <c r="E168" s="156"/>
      <c r="F168" s="600"/>
    </row>
    <row r="169" spans="1:6" s="10" customFormat="1" ht="25.5">
      <c r="A169" s="174"/>
      <c r="B169" s="176" t="s">
        <v>1444</v>
      </c>
      <c r="C169" s="127"/>
      <c r="D169" s="30"/>
      <c r="E169" s="156"/>
      <c r="F169" s="600"/>
    </row>
    <row r="170" spans="1:6" s="10" customFormat="1" ht="12.75">
      <c r="A170" s="150" t="s">
        <v>265</v>
      </c>
      <c r="B170" s="31" t="s">
        <v>322</v>
      </c>
      <c r="C170" s="127" t="s">
        <v>10</v>
      </c>
      <c r="D170" s="30">
        <v>175</v>
      </c>
      <c r="E170" s="748"/>
      <c r="F170" s="600"/>
    </row>
    <row r="171" spans="1:6" s="10" customFormat="1" ht="12.75">
      <c r="A171" s="174"/>
      <c r="B171" s="45" t="s">
        <v>46</v>
      </c>
      <c r="C171" s="169"/>
      <c r="D171" s="170"/>
      <c r="E171" s="187"/>
      <c r="F171" s="598">
        <f>E170*D170*C22</f>
        <v>0</v>
      </c>
    </row>
    <row r="172" spans="1:6" s="10" customFormat="1" ht="12.75">
      <c r="A172" s="174"/>
      <c r="B172" s="48" t="s">
        <v>47</v>
      </c>
      <c r="C172" s="49"/>
      <c r="D172" s="50"/>
      <c r="E172" s="853"/>
      <c r="F172" s="599">
        <f>E170*D170*C23</f>
        <v>0</v>
      </c>
    </row>
    <row r="173" spans="1:6" s="10" customFormat="1" ht="20.25" customHeight="1">
      <c r="A173" s="120"/>
      <c r="B173" s="94"/>
      <c r="C173" s="127"/>
      <c r="D173" s="30"/>
      <c r="E173" s="156"/>
      <c r="F173" s="600"/>
    </row>
    <row r="174" spans="1:6" s="10" customFormat="1" ht="89.25">
      <c r="A174" s="120" t="s">
        <v>1715</v>
      </c>
      <c r="B174" s="31" t="s">
        <v>1638</v>
      </c>
      <c r="D174" s="131"/>
      <c r="E174" s="43"/>
      <c r="F174" s="615"/>
    </row>
    <row r="175" spans="1:6" s="10" customFormat="1" ht="18" customHeight="1">
      <c r="A175" s="120"/>
      <c r="B175" s="172" t="s">
        <v>431</v>
      </c>
      <c r="C175" s="127"/>
      <c r="D175" s="30"/>
      <c r="E175" s="156"/>
      <c r="F175" s="600"/>
    </row>
    <row r="176" spans="1:6" s="10" customFormat="1" ht="16.5" customHeight="1">
      <c r="A176" s="120"/>
      <c r="B176" s="173" t="s">
        <v>432</v>
      </c>
      <c r="C176" s="127"/>
      <c r="D176" s="30"/>
      <c r="E176" s="156"/>
      <c r="F176" s="600"/>
    </row>
    <row r="177" spans="1:6" s="10" customFormat="1" ht="18" customHeight="1">
      <c r="A177" s="174"/>
      <c r="B177" s="176" t="s">
        <v>435</v>
      </c>
      <c r="C177" s="127"/>
      <c r="D177" s="30"/>
      <c r="E177" s="156"/>
      <c r="F177" s="600"/>
    </row>
    <row r="178" spans="1:6" s="10" customFormat="1" ht="89.25">
      <c r="A178" s="174"/>
      <c r="B178" s="176" t="s">
        <v>1446</v>
      </c>
      <c r="C178" s="127"/>
      <c r="D178" s="30"/>
      <c r="E178" s="156"/>
      <c r="F178" s="600"/>
    </row>
    <row r="179" spans="1:6" s="10" customFormat="1" ht="15.75" customHeight="1">
      <c r="A179" s="174"/>
      <c r="B179" s="176" t="s">
        <v>1683</v>
      </c>
      <c r="C179" s="127"/>
      <c r="D179" s="30"/>
      <c r="E179" s="156"/>
      <c r="F179" s="600"/>
    </row>
    <row r="180" spans="1:6" s="10" customFormat="1" ht="159" customHeight="1">
      <c r="A180" s="174"/>
      <c r="B180" s="94" t="s">
        <v>1447</v>
      </c>
      <c r="C180" s="127"/>
      <c r="D180" s="30"/>
      <c r="E180" s="156"/>
      <c r="F180" s="600"/>
    </row>
    <row r="181" spans="1:6" s="10" customFormat="1" ht="25.5">
      <c r="A181" s="174"/>
      <c r="B181" s="176" t="s">
        <v>1444</v>
      </c>
      <c r="C181" s="127"/>
      <c r="D181" s="30"/>
      <c r="E181" s="156"/>
      <c r="F181" s="600"/>
    </row>
    <row r="182" spans="1:6" s="10" customFormat="1" ht="12.75">
      <c r="A182" s="150" t="s">
        <v>265</v>
      </c>
      <c r="B182" s="31" t="s">
        <v>475</v>
      </c>
      <c r="C182" s="127" t="s">
        <v>10</v>
      </c>
      <c r="D182" s="30">
        <v>135</v>
      </c>
      <c r="E182" s="748"/>
      <c r="F182" s="600"/>
    </row>
    <row r="183" spans="1:6" s="10" customFormat="1" ht="12.75">
      <c r="A183" s="174"/>
      <c r="B183" s="45" t="s">
        <v>46</v>
      </c>
      <c r="C183" s="169"/>
      <c r="D183" s="170"/>
      <c r="E183" s="187"/>
      <c r="F183" s="598">
        <f>E182*D182*C22</f>
        <v>0</v>
      </c>
    </row>
    <row r="184" spans="1:6" s="10" customFormat="1" ht="12.75">
      <c r="A184" s="174"/>
      <c r="B184" s="48" t="s">
        <v>47</v>
      </c>
      <c r="C184" s="49"/>
      <c r="D184" s="50"/>
      <c r="E184" s="853"/>
      <c r="F184" s="599">
        <f>E182*D182*C23</f>
        <v>0</v>
      </c>
    </row>
    <row r="185" spans="1:6" s="10" customFormat="1" ht="16.5" customHeight="1">
      <c r="A185" s="120"/>
      <c r="B185" s="94"/>
      <c r="C185" s="127"/>
      <c r="D185" s="30"/>
      <c r="E185" s="156"/>
      <c r="F185" s="600"/>
    </row>
    <row r="186" spans="1:6" s="10" customFormat="1" ht="76.5">
      <c r="A186" s="120" t="s">
        <v>1716</v>
      </c>
      <c r="B186" s="31" t="s">
        <v>477</v>
      </c>
      <c r="D186" s="131"/>
      <c r="E186" s="43"/>
      <c r="F186" s="615"/>
    </row>
    <row r="187" spans="1:6" s="10" customFormat="1" ht="18" customHeight="1">
      <c r="A187" s="120"/>
      <c r="B187" s="172" t="s">
        <v>431</v>
      </c>
      <c r="C187" s="127"/>
      <c r="D187" s="30"/>
      <c r="E187" s="156"/>
      <c r="F187" s="600"/>
    </row>
    <row r="188" spans="1:6" s="10" customFormat="1" ht="16.5" customHeight="1">
      <c r="A188" s="120"/>
      <c r="B188" s="173" t="s">
        <v>432</v>
      </c>
      <c r="C188" s="127"/>
      <c r="D188" s="30"/>
      <c r="E188" s="156"/>
      <c r="F188" s="600"/>
    </row>
    <row r="189" spans="1:6" s="10" customFormat="1" ht="18" customHeight="1">
      <c r="A189" s="174"/>
      <c r="B189" s="176" t="s">
        <v>454</v>
      </c>
      <c r="C189" s="127"/>
      <c r="D189" s="30"/>
      <c r="E189" s="156"/>
      <c r="F189" s="600"/>
    </row>
    <row r="190" spans="1:6" s="10" customFormat="1" ht="38.25">
      <c r="A190" s="174"/>
      <c r="B190" s="176" t="s">
        <v>478</v>
      </c>
      <c r="C190" s="127"/>
      <c r="D190" s="30"/>
      <c r="E190" s="156"/>
      <c r="F190" s="600"/>
    </row>
    <row r="191" spans="1:6" s="10" customFormat="1" ht="66.75" customHeight="1">
      <c r="A191" s="174"/>
      <c r="B191" s="183" t="s">
        <v>450</v>
      </c>
      <c r="C191" s="127" t="s">
        <v>10</v>
      </c>
      <c r="D191" s="30">
        <v>500</v>
      </c>
      <c r="E191" s="748"/>
      <c r="F191" s="600"/>
    </row>
    <row r="192" spans="1:6" s="10" customFormat="1" ht="12.75">
      <c r="A192" s="174"/>
      <c r="B192" s="45" t="s">
        <v>46</v>
      </c>
      <c r="C192" s="46"/>
      <c r="D192" s="47"/>
      <c r="E192" s="852"/>
      <c r="F192" s="598">
        <f>E191*D191*C22</f>
        <v>0</v>
      </c>
    </row>
    <row r="193" spans="1:6" s="10" customFormat="1" ht="12.75">
      <c r="A193" s="174"/>
      <c r="B193" s="48" t="s">
        <v>47</v>
      </c>
      <c r="C193" s="49"/>
      <c r="D193" s="50"/>
      <c r="E193" s="853"/>
      <c r="F193" s="599">
        <f>E191*D191*C23</f>
        <v>0</v>
      </c>
    </row>
    <row r="194" spans="1:6" s="10" customFormat="1" ht="16.5" customHeight="1">
      <c r="A194" s="120"/>
      <c r="B194" s="94"/>
      <c r="C194" s="127"/>
      <c r="D194" s="30"/>
      <c r="E194" s="156"/>
      <c r="F194" s="600"/>
    </row>
    <row r="195" spans="1:6" s="10" customFormat="1" ht="81.75" customHeight="1">
      <c r="A195" s="120" t="s">
        <v>1717</v>
      </c>
      <c r="B195" s="31" t="s">
        <v>466</v>
      </c>
      <c r="D195" s="131"/>
      <c r="E195" s="43"/>
      <c r="F195" s="615"/>
    </row>
    <row r="196" spans="1:6" s="10" customFormat="1" ht="18" customHeight="1">
      <c r="A196" s="120"/>
      <c r="B196" s="172" t="s">
        <v>431</v>
      </c>
      <c r="C196" s="127"/>
      <c r="D196" s="30"/>
      <c r="E196" s="156"/>
      <c r="F196" s="600"/>
    </row>
    <row r="197" spans="1:6" s="10" customFormat="1" ht="16.5" customHeight="1">
      <c r="A197" s="120"/>
      <c r="B197" s="173" t="s">
        <v>432</v>
      </c>
      <c r="C197" s="127"/>
      <c r="D197" s="30"/>
      <c r="E197" s="156"/>
      <c r="F197" s="600"/>
    </row>
    <row r="198" spans="1:6" s="10" customFormat="1" ht="18" customHeight="1">
      <c r="A198" s="174"/>
      <c r="B198" s="176" t="s">
        <v>482</v>
      </c>
      <c r="C198" s="127"/>
      <c r="D198" s="30"/>
      <c r="E198" s="156"/>
      <c r="F198" s="600"/>
    </row>
    <row r="199" spans="1:6" s="10" customFormat="1" ht="127.5">
      <c r="A199" s="174"/>
      <c r="B199" s="181" t="s">
        <v>4876</v>
      </c>
      <c r="C199" s="127"/>
      <c r="D199" s="30"/>
      <c r="E199" s="156"/>
      <c r="F199" s="600"/>
    </row>
    <row r="200" spans="1:6" s="10" customFormat="1" ht="66.75" customHeight="1">
      <c r="A200" s="174"/>
      <c r="B200" s="183" t="s">
        <v>450</v>
      </c>
      <c r="D200" s="131"/>
      <c r="E200" s="43"/>
      <c r="F200" s="600"/>
    </row>
    <row r="201" spans="1:6" s="10" customFormat="1" ht="16.5" customHeight="1">
      <c r="A201" s="150" t="s">
        <v>265</v>
      </c>
      <c r="B201" s="31" t="s">
        <v>480</v>
      </c>
      <c r="D201" s="131"/>
      <c r="E201" s="43"/>
      <c r="F201" s="600"/>
    </row>
    <row r="202" spans="1:6" s="10" customFormat="1" ht="12.75">
      <c r="A202" s="120"/>
      <c r="B202" s="48" t="s">
        <v>47</v>
      </c>
      <c r="C202" s="49" t="s">
        <v>10</v>
      </c>
      <c r="D202" s="50">
        <v>45</v>
      </c>
      <c r="E202" s="851"/>
      <c r="F202" s="599">
        <f>D202*E202</f>
        <v>0</v>
      </c>
    </row>
    <row r="203" spans="1:6" s="10" customFormat="1" ht="12.75">
      <c r="A203" s="174"/>
      <c r="B203" s="177"/>
      <c r="C203" s="127"/>
      <c r="D203" s="30"/>
      <c r="E203" s="156"/>
      <c r="F203" s="600"/>
    </row>
    <row r="204" spans="1:6" s="10" customFormat="1" ht="53.25" customHeight="1">
      <c r="A204" s="120" t="s">
        <v>1718</v>
      </c>
      <c r="B204" s="31" t="s">
        <v>467</v>
      </c>
      <c r="D204" s="131"/>
      <c r="E204" s="43"/>
      <c r="F204" s="615"/>
    </row>
    <row r="205" spans="1:6" s="10" customFormat="1" ht="18" customHeight="1">
      <c r="A205" s="120"/>
      <c r="B205" s="178" t="s">
        <v>431</v>
      </c>
      <c r="C205" s="107"/>
      <c r="D205" s="179"/>
      <c r="E205" s="800"/>
      <c r="F205" s="641"/>
    </row>
    <row r="206" spans="1:6" s="10" customFormat="1" ht="16.5" customHeight="1">
      <c r="A206" s="120"/>
      <c r="B206" s="180" t="s">
        <v>432</v>
      </c>
      <c r="C206" s="107"/>
      <c r="D206" s="179"/>
      <c r="E206" s="800"/>
      <c r="F206" s="641"/>
    </row>
    <row r="207" spans="1:6" s="10" customFormat="1" ht="38.25">
      <c r="A207" s="174"/>
      <c r="B207" s="181" t="s">
        <v>468</v>
      </c>
      <c r="C207" s="107"/>
      <c r="D207" s="179"/>
      <c r="E207" s="800"/>
      <c r="F207" s="641"/>
    </row>
    <row r="208" spans="1:6" s="10" customFormat="1" ht="63.75">
      <c r="A208" s="174"/>
      <c r="B208" s="181" t="s">
        <v>450</v>
      </c>
      <c r="D208" s="131"/>
      <c r="E208" s="43"/>
      <c r="F208" s="641"/>
    </row>
    <row r="209" spans="1:6" s="10" customFormat="1" ht="16.5" customHeight="1">
      <c r="A209" s="150" t="s">
        <v>265</v>
      </c>
      <c r="B209" s="31" t="s">
        <v>480</v>
      </c>
      <c r="D209" s="131"/>
      <c r="E209" s="43"/>
      <c r="F209" s="600"/>
    </row>
    <row r="210" spans="1:6" s="10" customFormat="1" ht="12.75">
      <c r="A210" s="120"/>
      <c r="B210" s="48" t="s">
        <v>47</v>
      </c>
      <c r="C210" s="49" t="s">
        <v>10</v>
      </c>
      <c r="D210" s="50">
        <v>3.6</v>
      </c>
      <c r="E210" s="851"/>
      <c r="F210" s="599">
        <f>D210*E210</f>
        <v>0</v>
      </c>
    </row>
    <row r="211" spans="1:6" s="10" customFormat="1" ht="16.5" customHeight="1">
      <c r="A211" s="120"/>
      <c r="B211" s="94"/>
      <c r="C211" s="127"/>
      <c r="D211" s="30"/>
      <c r="E211" s="156"/>
      <c r="F211" s="600"/>
    </row>
    <row r="212" spans="1:6" s="10" customFormat="1" ht="89.25">
      <c r="A212" s="120" t="s">
        <v>1719</v>
      </c>
      <c r="B212" s="31" t="s">
        <v>471</v>
      </c>
      <c r="D212" s="131"/>
      <c r="E212" s="43"/>
      <c r="F212" s="615"/>
    </row>
    <row r="213" spans="1:6" s="10" customFormat="1" ht="18" customHeight="1">
      <c r="A213" s="120"/>
      <c r="B213" s="172" t="s">
        <v>431</v>
      </c>
      <c r="C213" s="127"/>
      <c r="D213" s="30"/>
      <c r="E213" s="156"/>
      <c r="F213" s="600"/>
    </row>
    <row r="214" spans="1:6" s="10" customFormat="1" ht="16.5" customHeight="1">
      <c r="A214" s="120"/>
      <c r="B214" s="173" t="s">
        <v>432</v>
      </c>
      <c r="C214" s="127"/>
      <c r="D214" s="30"/>
      <c r="E214" s="156"/>
      <c r="F214" s="600"/>
    </row>
    <row r="215" spans="1:6" s="10" customFormat="1" ht="18" customHeight="1">
      <c r="A215" s="174"/>
      <c r="B215" s="176" t="s">
        <v>435</v>
      </c>
      <c r="C215" s="127"/>
      <c r="D215" s="30"/>
      <c r="E215" s="156"/>
      <c r="F215" s="600"/>
    </row>
    <row r="216" spans="1:6" s="10" customFormat="1" ht="32.25" customHeight="1">
      <c r="A216" s="174"/>
      <c r="B216" s="176" t="s">
        <v>472</v>
      </c>
      <c r="C216" s="127"/>
      <c r="D216" s="30"/>
      <c r="E216" s="156"/>
      <c r="F216" s="600"/>
    </row>
    <row r="217" spans="1:6" s="10" customFormat="1" ht="114.75">
      <c r="A217" s="174"/>
      <c r="B217" s="181" t="s">
        <v>4875</v>
      </c>
      <c r="C217" s="127"/>
      <c r="D217" s="30"/>
      <c r="E217" s="156"/>
      <c r="F217" s="600"/>
    </row>
    <row r="218" spans="1:6" s="10" customFormat="1" ht="12.75">
      <c r="A218" s="150" t="s">
        <v>265</v>
      </c>
      <c r="B218" s="31" t="s">
        <v>480</v>
      </c>
      <c r="C218" s="127"/>
      <c r="D218" s="30"/>
      <c r="E218" s="156"/>
      <c r="F218" s="600"/>
    </row>
    <row r="219" spans="1:6" s="10" customFormat="1" ht="12.75">
      <c r="A219" s="174"/>
      <c r="B219" s="48" t="s">
        <v>47</v>
      </c>
      <c r="C219" s="49" t="s">
        <v>10</v>
      </c>
      <c r="D219" s="50">
        <v>24</v>
      </c>
      <c r="E219" s="851"/>
      <c r="F219" s="599">
        <f>E219*D219</f>
        <v>0</v>
      </c>
    </row>
    <row r="220" spans="1:6" s="10" customFormat="1" ht="16.5" customHeight="1">
      <c r="A220" s="120"/>
      <c r="B220" s="94"/>
      <c r="C220" s="127"/>
      <c r="D220" s="30"/>
      <c r="E220" s="156"/>
      <c r="F220" s="600"/>
    </row>
    <row r="221" spans="1:6" s="10" customFormat="1" ht="76.5">
      <c r="A221" s="120" t="s">
        <v>1720</v>
      </c>
      <c r="B221" s="31" t="s">
        <v>486</v>
      </c>
      <c r="D221" s="131"/>
      <c r="E221" s="43"/>
      <c r="F221" s="615"/>
    </row>
    <row r="222" spans="1:6" s="10" customFormat="1" ht="18" customHeight="1">
      <c r="A222" s="120"/>
      <c r="B222" s="172" t="s">
        <v>431</v>
      </c>
      <c r="C222" s="127"/>
      <c r="D222" s="30"/>
      <c r="E222" s="156"/>
      <c r="F222" s="600"/>
    </row>
    <row r="223" spans="1:6" s="10" customFormat="1" ht="16.5" customHeight="1">
      <c r="A223" s="120"/>
      <c r="B223" s="173" t="s">
        <v>432</v>
      </c>
      <c r="C223" s="127"/>
      <c r="D223" s="30"/>
      <c r="E223" s="156"/>
      <c r="F223" s="600"/>
    </row>
    <row r="224" spans="1:6" s="10" customFormat="1" ht="18" customHeight="1">
      <c r="A224" s="174"/>
      <c r="B224" s="176" t="s">
        <v>454</v>
      </c>
      <c r="C224" s="127"/>
      <c r="D224" s="30"/>
      <c r="E224" s="156"/>
      <c r="F224" s="600"/>
    </row>
    <row r="225" spans="1:6" s="10" customFormat="1" ht="38.25">
      <c r="A225" s="174"/>
      <c r="B225" s="176" t="s">
        <v>478</v>
      </c>
      <c r="C225" s="127"/>
      <c r="D225" s="30"/>
      <c r="E225" s="156"/>
      <c r="F225" s="600"/>
    </row>
    <row r="226" spans="1:6" s="10" customFormat="1" ht="66.75" customHeight="1">
      <c r="A226" s="174"/>
      <c r="B226" s="183" t="s">
        <v>450</v>
      </c>
      <c r="C226" s="127"/>
      <c r="D226" s="30"/>
      <c r="E226" s="156"/>
      <c r="F226" s="600"/>
    </row>
    <row r="227" spans="1:6" s="10" customFormat="1" ht="12.75">
      <c r="A227" s="150" t="s">
        <v>265</v>
      </c>
      <c r="B227" s="31" t="s">
        <v>480</v>
      </c>
      <c r="C227" s="127"/>
      <c r="D227" s="30"/>
      <c r="E227" s="156"/>
      <c r="F227" s="600"/>
    </row>
    <row r="228" spans="1:6" s="10" customFormat="1" ht="12.75">
      <c r="A228" s="174"/>
      <c r="B228" s="48" t="s">
        <v>47</v>
      </c>
      <c r="C228" s="49" t="s">
        <v>10</v>
      </c>
      <c r="D228" s="50">
        <v>26</v>
      </c>
      <c r="E228" s="851"/>
      <c r="F228" s="599">
        <f>E228*D228</f>
        <v>0</v>
      </c>
    </row>
    <row r="229" spans="1:6" s="10" customFormat="1" ht="16.5" customHeight="1">
      <c r="A229" s="120"/>
      <c r="B229" s="94"/>
      <c r="C229" s="127"/>
      <c r="D229" s="30"/>
      <c r="E229" s="156"/>
      <c r="F229" s="600"/>
    </row>
    <row r="230" spans="1:6" s="10" customFormat="1" ht="89.25">
      <c r="A230" s="120" t="s">
        <v>1721</v>
      </c>
      <c r="B230" s="31" t="s">
        <v>490</v>
      </c>
      <c r="D230" s="131"/>
      <c r="E230" s="43"/>
      <c r="F230" s="615"/>
    </row>
    <row r="231" spans="1:6" s="10" customFormat="1" ht="18" customHeight="1">
      <c r="A231" s="120"/>
      <c r="B231" s="172" t="s">
        <v>431</v>
      </c>
      <c r="C231" s="127"/>
      <c r="D231" s="30"/>
      <c r="E231" s="156"/>
      <c r="F231" s="600"/>
    </row>
    <row r="232" spans="1:6" s="10" customFormat="1" ht="16.5" customHeight="1">
      <c r="A232" s="120"/>
      <c r="B232" s="173" t="s">
        <v>432</v>
      </c>
      <c r="C232" s="127"/>
      <c r="D232" s="30"/>
      <c r="E232" s="156"/>
      <c r="F232" s="600"/>
    </row>
    <row r="233" spans="1:6" s="10" customFormat="1" ht="18" customHeight="1">
      <c r="A233" s="174"/>
      <c r="B233" s="176" t="s">
        <v>491</v>
      </c>
      <c r="C233" s="127"/>
      <c r="D233" s="30"/>
      <c r="E233" s="156"/>
      <c r="F233" s="600"/>
    </row>
    <row r="234" spans="1:6" s="10" customFormat="1" ht="38.25">
      <c r="A234" s="174"/>
      <c r="B234" s="176" t="s">
        <v>492</v>
      </c>
      <c r="C234" s="127"/>
      <c r="D234" s="30"/>
      <c r="E234" s="156"/>
      <c r="F234" s="600"/>
    </row>
    <row r="235" spans="1:6" s="10" customFormat="1" ht="66.75" customHeight="1">
      <c r="A235" s="174"/>
      <c r="B235" s="183" t="s">
        <v>493</v>
      </c>
      <c r="C235" s="127"/>
      <c r="D235" s="30"/>
      <c r="E235" s="156"/>
      <c r="F235" s="600"/>
    </row>
    <row r="236" spans="1:6" s="10" customFormat="1" ht="12.75">
      <c r="A236" s="150" t="s">
        <v>265</v>
      </c>
      <c r="B236" s="31" t="s">
        <v>494</v>
      </c>
      <c r="C236" s="41" t="s">
        <v>10</v>
      </c>
      <c r="D236" s="38">
        <v>180</v>
      </c>
      <c r="E236" s="851"/>
      <c r="F236" s="600"/>
    </row>
    <row r="237" spans="1:6" s="10" customFormat="1" ht="12.75">
      <c r="A237" s="174"/>
      <c r="B237" s="45" t="s">
        <v>46</v>
      </c>
      <c r="C237" s="46"/>
      <c r="D237" s="47"/>
      <c r="E237" s="852"/>
      <c r="F237" s="598">
        <f>E236*D236*C22</f>
        <v>0</v>
      </c>
    </row>
    <row r="238" spans="1:6" s="10" customFormat="1" ht="12.75">
      <c r="A238" s="174"/>
      <c r="B238" s="48" t="s">
        <v>47</v>
      </c>
      <c r="C238" s="185"/>
      <c r="D238" s="624"/>
      <c r="E238" s="858"/>
      <c r="F238" s="599">
        <f>E236*D236*C23</f>
        <v>0</v>
      </c>
    </row>
    <row r="239" spans="1:6" s="10" customFormat="1" ht="16.5" customHeight="1">
      <c r="A239" s="120"/>
      <c r="B239" s="94"/>
      <c r="C239" s="127"/>
      <c r="D239" s="30"/>
      <c r="E239" s="156"/>
      <c r="F239" s="600"/>
    </row>
    <row r="240" spans="1:6" s="10" customFormat="1" ht="76.5">
      <c r="A240" s="120" t="s">
        <v>1722</v>
      </c>
      <c r="B240" s="31" t="s">
        <v>496</v>
      </c>
      <c r="D240" s="131"/>
      <c r="E240" s="43"/>
      <c r="F240" s="615"/>
    </row>
    <row r="241" spans="1:6" s="10" customFormat="1" ht="18" customHeight="1">
      <c r="A241" s="120"/>
      <c r="B241" s="172" t="s">
        <v>431</v>
      </c>
      <c r="C241" s="127"/>
      <c r="D241" s="30"/>
      <c r="E241" s="156"/>
      <c r="F241" s="600"/>
    </row>
    <row r="242" spans="1:6" s="10" customFormat="1" ht="16.5" customHeight="1">
      <c r="A242" s="120"/>
      <c r="B242" s="173" t="s">
        <v>432</v>
      </c>
      <c r="C242" s="127"/>
      <c r="D242" s="30"/>
      <c r="E242" s="156"/>
      <c r="F242" s="600"/>
    </row>
    <row r="243" spans="1:6" s="10" customFormat="1" ht="18" customHeight="1">
      <c r="A243" s="174"/>
      <c r="B243" s="176" t="s">
        <v>500</v>
      </c>
      <c r="C243" s="127"/>
      <c r="D243" s="30"/>
      <c r="E243" s="156"/>
      <c r="F243" s="600"/>
    </row>
    <row r="244" spans="1:6" s="10" customFormat="1" ht="38.25">
      <c r="A244" s="174"/>
      <c r="B244" s="176" t="s">
        <v>497</v>
      </c>
      <c r="C244" s="127"/>
      <c r="D244" s="30"/>
      <c r="E244" s="156"/>
      <c r="F244" s="600"/>
    </row>
    <row r="245" spans="1:6" s="10" customFormat="1" ht="66.75" customHeight="1">
      <c r="A245" s="174"/>
      <c r="B245" s="183" t="s">
        <v>450</v>
      </c>
      <c r="C245" s="127"/>
      <c r="D245" s="30"/>
      <c r="E245" s="156"/>
      <c r="F245" s="600"/>
    </row>
    <row r="246" spans="1:6" s="10" customFormat="1" ht="12.75">
      <c r="A246" s="150" t="s">
        <v>265</v>
      </c>
      <c r="B246" s="31" t="s">
        <v>498</v>
      </c>
      <c r="C246" s="127"/>
      <c r="D246" s="30"/>
      <c r="E246" s="156"/>
      <c r="F246" s="600"/>
    </row>
    <row r="247" spans="1:6" s="10" customFormat="1" ht="12.75">
      <c r="A247" s="174"/>
      <c r="B247" s="48" t="s">
        <v>47</v>
      </c>
      <c r="C247" s="49" t="s">
        <v>10</v>
      </c>
      <c r="D247" s="50">
        <v>35</v>
      </c>
      <c r="E247" s="851"/>
      <c r="F247" s="599">
        <f>E247*D247</f>
        <v>0</v>
      </c>
    </row>
    <row r="248" spans="1:6" s="10" customFormat="1" ht="16.5" customHeight="1">
      <c r="A248" s="120"/>
      <c r="B248" s="94"/>
      <c r="C248" s="127"/>
      <c r="D248" s="30"/>
      <c r="E248" s="156"/>
      <c r="F248" s="600"/>
    </row>
    <row r="249" spans="1:6" s="10" customFormat="1" ht="76.5">
      <c r="A249" s="120" t="s">
        <v>1723</v>
      </c>
      <c r="B249" s="31" t="s">
        <v>501</v>
      </c>
      <c r="D249" s="131"/>
      <c r="E249" s="43"/>
      <c r="F249" s="615"/>
    </row>
    <row r="250" spans="1:6" s="10" customFormat="1" ht="18" customHeight="1">
      <c r="A250" s="120"/>
      <c r="B250" s="172" t="s">
        <v>431</v>
      </c>
      <c r="C250" s="127"/>
      <c r="D250" s="30"/>
      <c r="E250" s="156"/>
      <c r="F250" s="600"/>
    </row>
    <row r="251" spans="1:6" s="10" customFormat="1" ht="16.5" customHeight="1">
      <c r="A251" s="120"/>
      <c r="B251" s="173" t="s">
        <v>432</v>
      </c>
      <c r="C251" s="127"/>
      <c r="D251" s="30"/>
      <c r="E251" s="156"/>
      <c r="F251" s="600"/>
    </row>
    <row r="252" spans="1:6" s="10" customFormat="1" ht="18" customHeight="1">
      <c r="A252" s="174"/>
      <c r="B252" s="176" t="s">
        <v>499</v>
      </c>
      <c r="C252" s="127"/>
      <c r="D252" s="30"/>
      <c r="E252" s="156"/>
      <c r="F252" s="600"/>
    </row>
    <row r="253" spans="1:6" s="10" customFormat="1" ht="114.75">
      <c r="A253" s="174"/>
      <c r="B253" s="176" t="s">
        <v>481</v>
      </c>
      <c r="C253" s="127"/>
      <c r="D253" s="30"/>
      <c r="E253" s="156"/>
      <c r="F253" s="600"/>
    </row>
    <row r="254" spans="1:6" s="10" customFormat="1" ht="66.75" customHeight="1">
      <c r="A254" s="174"/>
      <c r="B254" s="183" t="s">
        <v>450</v>
      </c>
      <c r="C254" s="127"/>
      <c r="D254" s="30"/>
      <c r="E254" s="156"/>
      <c r="F254" s="600"/>
    </row>
    <row r="255" spans="1:6" s="10" customFormat="1" ht="12.75">
      <c r="A255" s="150" t="s">
        <v>265</v>
      </c>
      <c r="B255" s="31" t="s">
        <v>498</v>
      </c>
      <c r="C255" s="127" t="s">
        <v>10</v>
      </c>
      <c r="D255" s="30">
        <v>24</v>
      </c>
      <c r="E255" s="748"/>
      <c r="F255" s="600"/>
    </row>
    <row r="256" spans="1:6" s="10" customFormat="1" ht="12.75">
      <c r="A256" s="174"/>
      <c r="B256" s="48" t="s">
        <v>47</v>
      </c>
      <c r="C256" s="49"/>
      <c r="D256" s="50"/>
      <c r="E256" s="853"/>
      <c r="F256" s="599">
        <f>E255*D255*C22</f>
        <v>0</v>
      </c>
    </row>
    <row r="257" spans="1:6" s="10" customFormat="1" ht="12.75">
      <c r="A257" s="174"/>
      <c r="B257" s="45" t="s">
        <v>46</v>
      </c>
      <c r="C257" s="46"/>
      <c r="D257" s="47"/>
      <c r="E257" s="852"/>
      <c r="F257" s="598">
        <f>E255*D255*C23</f>
        <v>0</v>
      </c>
    </row>
    <row r="258" spans="1:6" s="10" customFormat="1" ht="12.75">
      <c r="A258" s="174"/>
      <c r="B258" s="177"/>
      <c r="C258" s="127"/>
      <c r="D258" s="30"/>
      <c r="E258" s="156"/>
      <c r="F258" s="600"/>
    </row>
    <row r="259" spans="1:6" s="10" customFormat="1" ht="53.25" customHeight="1">
      <c r="A259" s="120" t="s">
        <v>1724</v>
      </c>
      <c r="B259" s="31" t="s">
        <v>504</v>
      </c>
      <c r="D259" s="131"/>
      <c r="E259" s="43"/>
      <c r="F259" s="615"/>
    </row>
    <row r="260" spans="1:6" s="10" customFormat="1" ht="18" customHeight="1">
      <c r="A260" s="120"/>
      <c r="B260" s="178" t="s">
        <v>431</v>
      </c>
      <c r="C260" s="107"/>
      <c r="D260" s="179"/>
      <c r="E260" s="800"/>
      <c r="F260" s="641"/>
    </row>
    <row r="261" spans="1:6" s="10" customFormat="1" ht="16.5" customHeight="1">
      <c r="A261" s="120"/>
      <c r="B261" s="180" t="s">
        <v>432</v>
      </c>
      <c r="C261" s="107"/>
      <c r="D261" s="179"/>
      <c r="E261" s="800"/>
      <c r="F261" s="641"/>
    </row>
    <row r="262" spans="1:6" s="10" customFormat="1" ht="38.25">
      <c r="A262" s="174"/>
      <c r="B262" s="181" t="s">
        <v>1680</v>
      </c>
      <c r="C262" s="107"/>
      <c r="D262" s="179"/>
      <c r="E262" s="800"/>
      <c r="F262" s="641"/>
    </row>
    <row r="263" spans="1:6" s="10" customFormat="1" ht="63.75">
      <c r="A263" s="174"/>
      <c r="B263" s="181" t="s">
        <v>450</v>
      </c>
      <c r="D263" s="131"/>
      <c r="E263" s="43"/>
      <c r="F263" s="641"/>
    </row>
    <row r="264" spans="1:6" s="10" customFormat="1" ht="12.75">
      <c r="A264" s="150" t="s">
        <v>265</v>
      </c>
      <c r="B264" s="31" t="s">
        <v>498</v>
      </c>
      <c r="C264" s="127" t="s">
        <v>10</v>
      </c>
      <c r="D264" s="30">
        <v>5</v>
      </c>
      <c r="E264" s="748"/>
      <c r="F264" s="600"/>
    </row>
    <row r="265" spans="1:6" s="10" customFormat="1" ht="12.75">
      <c r="A265" s="174"/>
      <c r="B265" s="45" t="s">
        <v>46</v>
      </c>
      <c r="C265" s="158"/>
      <c r="D265" s="184"/>
      <c r="E265" s="802"/>
      <c r="F265" s="598">
        <f>D264*E264*C22</f>
        <v>0</v>
      </c>
    </row>
    <row r="266" spans="1:6" s="10" customFormat="1" ht="12.75">
      <c r="A266" s="120"/>
      <c r="B266" s="48" t="s">
        <v>47</v>
      </c>
      <c r="C266" s="49"/>
      <c r="D266" s="50"/>
      <c r="E266" s="853"/>
      <c r="F266" s="599">
        <f>D264*E264*C23</f>
        <v>0</v>
      </c>
    </row>
    <row r="267" spans="1:6" s="10" customFormat="1" ht="12.75">
      <c r="A267" s="174"/>
      <c r="B267" s="177"/>
      <c r="C267" s="127"/>
      <c r="D267" s="30"/>
      <c r="E267" s="156"/>
      <c r="F267" s="600"/>
    </row>
    <row r="268" spans="1:6" s="10" customFormat="1" ht="53.25" customHeight="1">
      <c r="A268" s="120" t="s">
        <v>1725</v>
      </c>
      <c r="B268" s="31" t="s">
        <v>1685</v>
      </c>
      <c r="D268" s="131"/>
      <c r="E268" s="43"/>
      <c r="F268" s="615"/>
    </row>
    <row r="269" spans="1:6" s="10" customFormat="1" ht="18" customHeight="1">
      <c r="A269" s="120"/>
      <c r="B269" s="178" t="s">
        <v>431</v>
      </c>
      <c r="C269" s="107"/>
      <c r="D269" s="179"/>
      <c r="E269" s="800"/>
      <c r="F269" s="641"/>
    </row>
    <row r="270" spans="1:6" s="10" customFormat="1" ht="16.5" customHeight="1">
      <c r="A270" s="120"/>
      <c r="B270" s="180" t="s">
        <v>432</v>
      </c>
      <c r="C270" s="107"/>
      <c r="D270" s="179"/>
      <c r="E270" s="800"/>
      <c r="F270" s="641"/>
    </row>
    <row r="271" spans="1:6" s="10" customFormat="1" ht="38.25">
      <c r="A271" s="174"/>
      <c r="B271" s="181" t="s">
        <v>468</v>
      </c>
      <c r="C271" s="107"/>
      <c r="D271" s="179"/>
      <c r="E271" s="800"/>
      <c r="F271" s="641"/>
    </row>
    <row r="272" spans="1:6" s="10" customFormat="1" ht="63.75">
      <c r="A272" s="174"/>
      <c r="B272" s="181" t="s">
        <v>450</v>
      </c>
      <c r="D272" s="131"/>
      <c r="E272" s="43"/>
      <c r="F272" s="641"/>
    </row>
    <row r="273" spans="1:6" s="10" customFormat="1" ht="12.75">
      <c r="A273" s="150" t="s">
        <v>265</v>
      </c>
      <c r="B273" s="31" t="s">
        <v>480</v>
      </c>
      <c r="C273" s="127" t="s">
        <v>10</v>
      </c>
      <c r="D273" s="30">
        <v>2</v>
      </c>
      <c r="E273" s="748"/>
      <c r="F273" s="600"/>
    </row>
    <row r="274" spans="1:6" s="10" customFormat="1" ht="12.75">
      <c r="A274" s="174"/>
      <c r="B274" s="45" t="s">
        <v>46</v>
      </c>
      <c r="C274" s="158"/>
      <c r="D274" s="184"/>
      <c r="E274" s="802"/>
      <c r="F274" s="598">
        <f>D273*E273*C22</f>
        <v>0</v>
      </c>
    </row>
    <row r="275" spans="1:6" s="10" customFormat="1" ht="12.75">
      <c r="A275" s="120"/>
      <c r="B275" s="48" t="s">
        <v>47</v>
      </c>
      <c r="C275" s="49"/>
      <c r="D275" s="50"/>
      <c r="E275" s="853"/>
      <c r="F275" s="599">
        <f>D273*E273*C23</f>
        <v>0</v>
      </c>
    </row>
    <row r="276" spans="1:6" s="10" customFormat="1" ht="16.5" customHeight="1">
      <c r="A276" s="120"/>
      <c r="B276" s="94"/>
      <c r="C276" s="127"/>
      <c r="D276" s="30"/>
      <c r="E276" s="156"/>
      <c r="F276" s="600"/>
    </row>
    <row r="277" spans="1:6" s="10" customFormat="1" ht="89.25">
      <c r="A277" s="120" t="s">
        <v>1726</v>
      </c>
      <c r="B277" s="31" t="s">
        <v>1481</v>
      </c>
      <c r="D277" s="131"/>
      <c r="E277" s="43"/>
      <c r="F277" s="615"/>
    </row>
    <row r="278" spans="1:6" s="10" customFormat="1" ht="18" customHeight="1">
      <c r="A278" s="120"/>
      <c r="B278" s="172" t="s">
        <v>431</v>
      </c>
      <c r="C278" s="127"/>
      <c r="D278" s="30"/>
      <c r="E278" s="156"/>
      <c r="F278" s="600"/>
    </row>
    <row r="279" spans="1:6" s="10" customFormat="1" ht="16.5" customHeight="1">
      <c r="A279" s="120"/>
      <c r="B279" s="173" t="s">
        <v>432</v>
      </c>
      <c r="C279" s="127"/>
      <c r="D279" s="30"/>
      <c r="E279" s="156"/>
      <c r="F279" s="600"/>
    </row>
    <row r="280" spans="1:6" s="10" customFormat="1" ht="66.75" customHeight="1">
      <c r="A280" s="174"/>
      <c r="B280" s="183" t="s">
        <v>450</v>
      </c>
      <c r="C280" s="127" t="s">
        <v>10</v>
      </c>
      <c r="D280" s="30">
        <v>25</v>
      </c>
      <c r="E280" s="748"/>
      <c r="F280" s="600"/>
    </row>
    <row r="281" spans="1:6" s="10" customFormat="1" ht="12.75">
      <c r="A281" s="174"/>
      <c r="B281" s="45" t="s">
        <v>46</v>
      </c>
      <c r="C281" s="46"/>
      <c r="D281" s="47"/>
      <c r="E281" s="852"/>
      <c r="F281" s="598">
        <f>E280*D280*C22</f>
        <v>0</v>
      </c>
    </row>
    <row r="282" spans="1:6" s="10" customFormat="1" ht="12.75">
      <c r="A282" s="174"/>
      <c r="B282" s="48" t="s">
        <v>47</v>
      </c>
      <c r="C282" s="49"/>
      <c r="D282" s="50"/>
      <c r="E282" s="853"/>
      <c r="F282" s="599">
        <f>E280*D280*C23</f>
        <v>0</v>
      </c>
    </row>
    <row r="283" spans="1:6" s="10" customFormat="1" ht="16.5" customHeight="1">
      <c r="A283" s="120"/>
      <c r="B283" s="94"/>
      <c r="C283" s="127"/>
      <c r="D283" s="30"/>
      <c r="E283" s="156"/>
      <c r="F283" s="600"/>
    </row>
    <row r="284" spans="1:6" s="10" customFormat="1" ht="109.5" customHeight="1">
      <c r="A284" s="120" t="s">
        <v>1727</v>
      </c>
      <c r="B284" s="31" t="s">
        <v>4652</v>
      </c>
      <c r="D284" s="131"/>
      <c r="E284" s="43"/>
      <c r="F284" s="615"/>
    </row>
    <row r="285" spans="1:6" s="10" customFormat="1" ht="15" customHeight="1">
      <c r="A285" s="120"/>
      <c r="B285" s="31" t="s">
        <v>1743</v>
      </c>
      <c r="C285" s="127"/>
      <c r="D285" s="30"/>
      <c r="E285" s="156"/>
      <c r="F285" s="600"/>
    </row>
    <row r="286" spans="1:6" s="10" customFormat="1" ht="16.5" customHeight="1">
      <c r="A286" s="120"/>
      <c r="B286" s="243" t="s">
        <v>4848</v>
      </c>
      <c r="C286" s="127"/>
      <c r="D286" s="30"/>
      <c r="E286" s="156"/>
      <c r="F286" s="600"/>
    </row>
    <row r="287" spans="1:6" s="10" customFormat="1" ht="12.75">
      <c r="A287" s="174"/>
      <c r="B287" s="45" t="s">
        <v>46</v>
      </c>
      <c r="C287" s="46" t="s">
        <v>7</v>
      </c>
      <c r="D287" s="47">
        <v>1</v>
      </c>
      <c r="E287" s="851"/>
      <c r="F287" s="598">
        <f>E287*D287*C22</f>
        <v>0</v>
      </c>
    </row>
    <row r="288" spans="1:6" s="10" customFormat="1" ht="12.75">
      <c r="A288" s="174"/>
      <c r="B288" s="48" t="s">
        <v>47</v>
      </c>
      <c r="C288" s="49"/>
      <c r="D288" s="50"/>
      <c r="E288" s="202"/>
      <c r="F288" s="599">
        <f>E287*D287*C23</f>
        <v>0</v>
      </c>
    </row>
    <row r="289" spans="1:6" s="10" customFormat="1" ht="12.75">
      <c r="A289" s="174"/>
      <c r="B289" s="181"/>
      <c r="C289" s="107"/>
      <c r="D289" s="179"/>
      <c r="E289" s="800"/>
      <c r="F289" s="641"/>
    </row>
    <row r="290" spans="1:6" s="10" customFormat="1" ht="12.75">
      <c r="A290" s="174"/>
      <c r="B290" s="45" t="s">
        <v>46</v>
      </c>
      <c r="C290" s="46"/>
      <c r="D290" s="47"/>
      <c r="E290" s="201"/>
      <c r="F290" s="598">
        <f>SUM(F28+F39+F47+F57+F66+F75+F84+F93+F101+F106+F116+F123+F132+F142+F148+F159+F171+F183+F192+F237+F257+F265+F274+F281+F287)</f>
        <v>0</v>
      </c>
    </row>
    <row r="291" spans="1:6" s="10" customFormat="1" ht="16.5" customHeight="1" thickBot="1">
      <c r="A291" s="120"/>
      <c r="B291" s="48" t="s">
        <v>47</v>
      </c>
      <c r="C291" s="49"/>
      <c r="D291" s="50"/>
      <c r="E291" s="202"/>
      <c r="F291" s="599">
        <f>SUM(F29+F40+F48+F58+F67+F76+F85+F94+F102+F107+F133+F149+F160+F172+F184+F193+F202+F210+F219+F228+F238+F247+F256+F266+F275+F282+F288)</f>
        <v>0</v>
      </c>
    </row>
    <row r="292" spans="1:6" s="3" customFormat="1" ht="17.25" thickBot="1">
      <c r="A292" s="116"/>
      <c r="B292" s="117" t="s">
        <v>442</v>
      </c>
      <c r="C292" s="118"/>
      <c r="D292" s="119"/>
      <c r="E292" s="230"/>
      <c r="F292" s="601">
        <f>SUM(F26:F288)</f>
        <v>0</v>
      </c>
    </row>
  </sheetData>
  <sheetProtection algorithmName="SHA-512" hashValue="wfxu0z/xd8V5IckenWX3BywFANwTgzhwVDRSKVtV4Lxr8t5/wAZ72h0xJaDCigj9UWNBVozJp4RQ2HP3G80BgQ==" saltValue="Vz7epHFirMDlZsz77wIIdw==" spinCount="100000" sheet="1" objects="1" scenarios="1"/>
  <mergeCells count="18">
    <mergeCell ref="B3:E3"/>
    <mergeCell ref="B4:E4"/>
    <mergeCell ref="B5:E5"/>
    <mergeCell ref="B6:E6"/>
    <mergeCell ref="B7:E7"/>
    <mergeCell ref="B14:E14"/>
    <mergeCell ref="B16:E16"/>
    <mergeCell ref="B13:E13"/>
    <mergeCell ref="B8:E8"/>
    <mergeCell ref="B9:E9"/>
    <mergeCell ref="B10:E10"/>
    <mergeCell ref="B11:E11"/>
    <mergeCell ref="B12:E12"/>
    <mergeCell ref="B18:E18"/>
    <mergeCell ref="B20:E20"/>
    <mergeCell ref="B19:E19"/>
    <mergeCell ref="B17:E17"/>
    <mergeCell ref="B15:F15"/>
  </mergeCells>
  <pageMargins left="0.78740157480314965" right="0.39370078740157483" top="0.98425196850393704" bottom="0.98425196850393704" header="0.51181102362204722" footer="0.51181102362204722"/>
  <pageSetup paperSize="9" scale="78" firstPageNumber="0" orientation="portrait" r:id="rId1"/>
  <headerFooter alignWithMargins="0">
    <oddHeader>&amp;L&amp;"Calibri,Krepko"&amp;9&amp;UTehnološki park Velenje - TecHUB&amp;R&amp;9POPIS GRADBENIH DEL
A/7.0 FASADERSKA DELA</oddHeader>
    <oddFooter>&amp;R&amp;P</oddFooter>
  </headerFooter>
  <rowBreaks count="7" manualBreakCount="7">
    <brk id="56" max="5" man="1"/>
    <brk id="77" max="5" man="1"/>
    <brk id="102" max="16383" man="1"/>
    <brk id="150" max="5" man="1"/>
    <brk id="172" max="16383" man="1"/>
    <brk id="248" max="16383" man="1"/>
    <brk id="276" max="16383" man="1"/>
  </rowBreaks>
  <colBreaks count="1" manualBreakCount="1">
    <brk id="8"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8877C-E5C7-4702-A1FF-50320335B12A}">
  <sheetPr>
    <tabColor theme="7" tint="0.59999389629810485"/>
  </sheetPr>
  <dimension ref="A1:F287"/>
  <sheetViews>
    <sheetView view="pageBreakPreview" topLeftCell="A273" zoomScaleNormal="100" zoomScaleSheetLayoutView="100" workbookViewId="0">
      <selection activeCell="C282" sqref="C282"/>
    </sheetView>
  </sheetViews>
  <sheetFormatPr defaultRowHeight="16.5"/>
  <cols>
    <col min="1" max="1" width="7.140625" style="6" customWidth="1"/>
    <col min="2" max="2" width="39.42578125" style="1" customWidth="1"/>
    <col min="3" max="3" width="8.42578125" style="1" customWidth="1"/>
    <col min="4" max="4" width="9.5703125" style="237" customWidth="1"/>
    <col min="5" max="5" width="12.42578125" style="226" customWidth="1"/>
    <col min="6" max="6" width="13.42578125" style="593" customWidth="1"/>
    <col min="7" max="10" width="9.140625" style="1"/>
    <col min="11" max="11" width="7.140625" style="1" customWidth="1"/>
    <col min="12" max="255" width="9.140625" style="1"/>
    <col min="256" max="256" width="7.140625" style="1" customWidth="1"/>
    <col min="257" max="257" width="39.42578125" style="1" customWidth="1"/>
    <col min="258" max="258" width="8.42578125" style="1" customWidth="1"/>
    <col min="259" max="259" width="9.5703125" style="1" customWidth="1"/>
    <col min="260" max="260" width="12.42578125" style="1" customWidth="1"/>
    <col min="261" max="261" width="13.42578125" style="1" customWidth="1"/>
    <col min="262" max="262" width="18.85546875" style="1" customWidth="1"/>
    <col min="263" max="266" width="9.140625" style="1"/>
    <col min="267" max="267" width="7.140625" style="1" customWidth="1"/>
    <col min="268" max="511" width="9.140625" style="1"/>
    <col min="512" max="512" width="7.140625" style="1" customWidth="1"/>
    <col min="513" max="513" width="39.42578125" style="1" customWidth="1"/>
    <col min="514" max="514" width="8.42578125" style="1" customWidth="1"/>
    <col min="515" max="515" width="9.5703125" style="1" customWidth="1"/>
    <col min="516" max="516" width="12.42578125" style="1" customWidth="1"/>
    <col min="517" max="517" width="13.42578125" style="1" customWidth="1"/>
    <col min="518" max="518" width="18.85546875" style="1" customWidth="1"/>
    <col min="519" max="522" width="9.140625" style="1"/>
    <col min="523" max="523" width="7.140625" style="1" customWidth="1"/>
    <col min="524" max="767" width="9.140625" style="1"/>
    <col min="768" max="768" width="7.140625" style="1" customWidth="1"/>
    <col min="769" max="769" width="39.42578125" style="1" customWidth="1"/>
    <col min="770" max="770" width="8.42578125" style="1" customWidth="1"/>
    <col min="771" max="771" width="9.5703125" style="1" customWidth="1"/>
    <col min="772" max="772" width="12.42578125" style="1" customWidth="1"/>
    <col min="773" max="773" width="13.42578125" style="1" customWidth="1"/>
    <col min="774" max="774" width="18.85546875" style="1" customWidth="1"/>
    <col min="775" max="778" width="9.140625" style="1"/>
    <col min="779" max="779" width="7.140625" style="1" customWidth="1"/>
    <col min="780" max="1023" width="9.140625" style="1"/>
    <col min="1024" max="1024" width="7.140625" style="1" customWidth="1"/>
    <col min="1025" max="1025" width="39.42578125" style="1" customWidth="1"/>
    <col min="1026" max="1026" width="8.42578125" style="1" customWidth="1"/>
    <col min="1027" max="1027" width="9.5703125" style="1" customWidth="1"/>
    <col min="1028" max="1028" width="12.42578125" style="1" customWidth="1"/>
    <col min="1029" max="1029" width="13.42578125" style="1" customWidth="1"/>
    <col min="1030" max="1030" width="18.85546875" style="1" customWidth="1"/>
    <col min="1031" max="1034" width="9.140625" style="1"/>
    <col min="1035" max="1035" width="7.140625" style="1" customWidth="1"/>
    <col min="1036" max="1279" width="9.140625" style="1"/>
    <col min="1280" max="1280" width="7.140625" style="1" customWidth="1"/>
    <col min="1281" max="1281" width="39.42578125" style="1" customWidth="1"/>
    <col min="1282" max="1282" width="8.42578125" style="1" customWidth="1"/>
    <col min="1283" max="1283" width="9.5703125" style="1" customWidth="1"/>
    <col min="1284" max="1284" width="12.42578125" style="1" customWidth="1"/>
    <col min="1285" max="1285" width="13.42578125" style="1" customWidth="1"/>
    <col min="1286" max="1286" width="18.85546875" style="1" customWidth="1"/>
    <col min="1287" max="1290" width="9.140625" style="1"/>
    <col min="1291" max="1291" width="7.140625" style="1" customWidth="1"/>
    <col min="1292" max="1535" width="9.140625" style="1"/>
    <col min="1536" max="1536" width="7.140625" style="1" customWidth="1"/>
    <col min="1537" max="1537" width="39.42578125" style="1" customWidth="1"/>
    <col min="1538" max="1538" width="8.42578125" style="1" customWidth="1"/>
    <col min="1539" max="1539" width="9.5703125" style="1" customWidth="1"/>
    <col min="1540" max="1540" width="12.42578125" style="1" customWidth="1"/>
    <col min="1541" max="1541" width="13.42578125" style="1" customWidth="1"/>
    <col min="1542" max="1542" width="18.85546875" style="1" customWidth="1"/>
    <col min="1543" max="1546" width="9.140625" style="1"/>
    <col min="1547" max="1547" width="7.140625" style="1" customWidth="1"/>
    <col min="1548" max="1791" width="9.140625" style="1"/>
    <col min="1792" max="1792" width="7.140625" style="1" customWidth="1"/>
    <col min="1793" max="1793" width="39.42578125" style="1" customWidth="1"/>
    <col min="1794" max="1794" width="8.42578125" style="1" customWidth="1"/>
    <col min="1795" max="1795" width="9.5703125" style="1" customWidth="1"/>
    <col min="1796" max="1796" width="12.42578125" style="1" customWidth="1"/>
    <col min="1797" max="1797" width="13.42578125" style="1" customWidth="1"/>
    <col min="1798" max="1798" width="18.85546875" style="1" customWidth="1"/>
    <col min="1799" max="1802" width="9.140625" style="1"/>
    <col min="1803" max="1803" width="7.140625" style="1" customWidth="1"/>
    <col min="1804" max="2047" width="9.140625" style="1"/>
    <col min="2048" max="2048" width="7.140625" style="1" customWidth="1"/>
    <col min="2049" max="2049" width="39.42578125" style="1" customWidth="1"/>
    <col min="2050" max="2050" width="8.42578125" style="1" customWidth="1"/>
    <col min="2051" max="2051" width="9.5703125" style="1" customWidth="1"/>
    <col min="2052" max="2052" width="12.42578125" style="1" customWidth="1"/>
    <col min="2053" max="2053" width="13.42578125" style="1" customWidth="1"/>
    <col min="2054" max="2054" width="18.85546875" style="1" customWidth="1"/>
    <col min="2055" max="2058" width="9.140625" style="1"/>
    <col min="2059" max="2059" width="7.140625" style="1" customWidth="1"/>
    <col min="2060" max="2303" width="9.140625" style="1"/>
    <col min="2304" max="2304" width="7.140625" style="1" customWidth="1"/>
    <col min="2305" max="2305" width="39.42578125" style="1" customWidth="1"/>
    <col min="2306" max="2306" width="8.42578125" style="1" customWidth="1"/>
    <col min="2307" max="2307" width="9.5703125" style="1" customWidth="1"/>
    <col min="2308" max="2308" width="12.42578125" style="1" customWidth="1"/>
    <col min="2309" max="2309" width="13.42578125" style="1" customWidth="1"/>
    <col min="2310" max="2310" width="18.85546875" style="1" customWidth="1"/>
    <col min="2311" max="2314" width="9.140625" style="1"/>
    <col min="2315" max="2315" width="7.140625" style="1" customWidth="1"/>
    <col min="2316" max="2559" width="9.140625" style="1"/>
    <col min="2560" max="2560" width="7.140625" style="1" customWidth="1"/>
    <col min="2561" max="2561" width="39.42578125" style="1" customWidth="1"/>
    <col min="2562" max="2562" width="8.42578125" style="1" customWidth="1"/>
    <col min="2563" max="2563" width="9.5703125" style="1" customWidth="1"/>
    <col min="2564" max="2564" width="12.42578125" style="1" customWidth="1"/>
    <col min="2565" max="2565" width="13.42578125" style="1" customWidth="1"/>
    <col min="2566" max="2566" width="18.85546875" style="1" customWidth="1"/>
    <col min="2567" max="2570" width="9.140625" style="1"/>
    <col min="2571" max="2571" width="7.140625" style="1" customWidth="1"/>
    <col min="2572" max="2815" width="9.140625" style="1"/>
    <col min="2816" max="2816" width="7.140625" style="1" customWidth="1"/>
    <col min="2817" max="2817" width="39.42578125" style="1" customWidth="1"/>
    <col min="2818" max="2818" width="8.42578125" style="1" customWidth="1"/>
    <col min="2819" max="2819" width="9.5703125" style="1" customWidth="1"/>
    <col min="2820" max="2820" width="12.42578125" style="1" customWidth="1"/>
    <col min="2821" max="2821" width="13.42578125" style="1" customWidth="1"/>
    <col min="2822" max="2822" width="18.85546875" style="1" customWidth="1"/>
    <col min="2823" max="2826" width="9.140625" style="1"/>
    <col min="2827" max="2827" width="7.140625" style="1" customWidth="1"/>
    <col min="2828" max="3071" width="9.140625" style="1"/>
    <col min="3072" max="3072" width="7.140625" style="1" customWidth="1"/>
    <col min="3073" max="3073" width="39.42578125" style="1" customWidth="1"/>
    <col min="3074" max="3074" width="8.42578125" style="1" customWidth="1"/>
    <col min="3075" max="3075" width="9.5703125" style="1" customWidth="1"/>
    <col min="3076" max="3076" width="12.42578125" style="1" customWidth="1"/>
    <col min="3077" max="3077" width="13.42578125" style="1" customWidth="1"/>
    <col min="3078" max="3078" width="18.85546875" style="1" customWidth="1"/>
    <col min="3079" max="3082" width="9.140625" style="1"/>
    <col min="3083" max="3083" width="7.140625" style="1" customWidth="1"/>
    <col min="3084" max="3327" width="9.140625" style="1"/>
    <col min="3328" max="3328" width="7.140625" style="1" customWidth="1"/>
    <col min="3329" max="3329" width="39.42578125" style="1" customWidth="1"/>
    <col min="3330" max="3330" width="8.42578125" style="1" customWidth="1"/>
    <col min="3331" max="3331" width="9.5703125" style="1" customWidth="1"/>
    <col min="3332" max="3332" width="12.42578125" style="1" customWidth="1"/>
    <col min="3333" max="3333" width="13.42578125" style="1" customWidth="1"/>
    <col min="3334" max="3334" width="18.85546875" style="1" customWidth="1"/>
    <col min="3335" max="3338" width="9.140625" style="1"/>
    <col min="3339" max="3339" width="7.140625" style="1" customWidth="1"/>
    <col min="3340" max="3583" width="9.140625" style="1"/>
    <col min="3584" max="3584" width="7.140625" style="1" customWidth="1"/>
    <col min="3585" max="3585" width="39.42578125" style="1" customWidth="1"/>
    <col min="3586" max="3586" width="8.42578125" style="1" customWidth="1"/>
    <col min="3587" max="3587" width="9.5703125" style="1" customWidth="1"/>
    <col min="3588" max="3588" width="12.42578125" style="1" customWidth="1"/>
    <col min="3589" max="3589" width="13.42578125" style="1" customWidth="1"/>
    <col min="3590" max="3590" width="18.85546875" style="1" customWidth="1"/>
    <col min="3591" max="3594" width="9.140625" style="1"/>
    <col min="3595" max="3595" width="7.140625" style="1" customWidth="1"/>
    <col min="3596" max="3839" width="9.140625" style="1"/>
    <col min="3840" max="3840" width="7.140625" style="1" customWidth="1"/>
    <col min="3841" max="3841" width="39.42578125" style="1" customWidth="1"/>
    <col min="3842" max="3842" width="8.42578125" style="1" customWidth="1"/>
    <col min="3843" max="3843" width="9.5703125" style="1" customWidth="1"/>
    <col min="3844" max="3844" width="12.42578125" style="1" customWidth="1"/>
    <col min="3845" max="3845" width="13.42578125" style="1" customWidth="1"/>
    <col min="3846" max="3846" width="18.85546875" style="1" customWidth="1"/>
    <col min="3847" max="3850" width="9.140625" style="1"/>
    <col min="3851" max="3851" width="7.140625" style="1" customWidth="1"/>
    <col min="3852" max="4095" width="9.140625" style="1"/>
    <col min="4096" max="4096" width="7.140625" style="1" customWidth="1"/>
    <col min="4097" max="4097" width="39.42578125" style="1" customWidth="1"/>
    <col min="4098" max="4098" width="8.42578125" style="1" customWidth="1"/>
    <col min="4099" max="4099" width="9.5703125" style="1" customWidth="1"/>
    <col min="4100" max="4100" width="12.42578125" style="1" customWidth="1"/>
    <col min="4101" max="4101" width="13.42578125" style="1" customWidth="1"/>
    <col min="4102" max="4102" width="18.85546875" style="1" customWidth="1"/>
    <col min="4103" max="4106" width="9.140625" style="1"/>
    <col min="4107" max="4107" width="7.140625" style="1" customWidth="1"/>
    <col min="4108" max="4351" width="9.140625" style="1"/>
    <col min="4352" max="4352" width="7.140625" style="1" customWidth="1"/>
    <col min="4353" max="4353" width="39.42578125" style="1" customWidth="1"/>
    <col min="4354" max="4354" width="8.42578125" style="1" customWidth="1"/>
    <col min="4355" max="4355" width="9.5703125" style="1" customWidth="1"/>
    <col min="4356" max="4356" width="12.42578125" style="1" customWidth="1"/>
    <col min="4357" max="4357" width="13.42578125" style="1" customWidth="1"/>
    <col min="4358" max="4358" width="18.85546875" style="1" customWidth="1"/>
    <col min="4359" max="4362" width="9.140625" style="1"/>
    <col min="4363" max="4363" width="7.140625" style="1" customWidth="1"/>
    <col min="4364" max="4607" width="9.140625" style="1"/>
    <col min="4608" max="4608" width="7.140625" style="1" customWidth="1"/>
    <col min="4609" max="4609" width="39.42578125" style="1" customWidth="1"/>
    <col min="4610" max="4610" width="8.42578125" style="1" customWidth="1"/>
    <col min="4611" max="4611" width="9.5703125" style="1" customWidth="1"/>
    <col min="4612" max="4612" width="12.42578125" style="1" customWidth="1"/>
    <col min="4613" max="4613" width="13.42578125" style="1" customWidth="1"/>
    <col min="4614" max="4614" width="18.85546875" style="1" customWidth="1"/>
    <col min="4615" max="4618" width="9.140625" style="1"/>
    <col min="4619" max="4619" width="7.140625" style="1" customWidth="1"/>
    <col min="4620" max="4863" width="9.140625" style="1"/>
    <col min="4864" max="4864" width="7.140625" style="1" customWidth="1"/>
    <col min="4865" max="4865" width="39.42578125" style="1" customWidth="1"/>
    <col min="4866" max="4866" width="8.42578125" style="1" customWidth="1"/>
    <col min="4867" max="4867" width="9.5703125" style="1" customWidth="1"/>
    <col min="4868" max="4868" width="12.42578125" style="1" customWidth="1"/>
    <col min="4869" max="4869" width="13.42578125" style="1" customWidth="1"/>
    <col min="4870" max="4870" width="18.85546875" style="1" customWidth="1"/>
    <col min="4871" max="4874" width="9.140625" style="1"/>
    <col min="4875" max="4875" width="7.140625" style="1" customWidth="1"/>
    <col min="4876" max="5119" width="9.140625" style="1"/>
    <col min="5120" max="5120" width="7.140625" style="1" customWidth="1"/>
    <col min="5121" max="5121" width="39.42578125" style="1" customWidth="1"/>
    <col min="5122" max="5122" width="8.42578125" style="1" customWidth="1"/>
    <col min="5123" max="5123" width="9.5703125" style="1" customWidth="1"/>
    <col min="5124" max="5124" width="12.42578125" style="1" customWidth="1"/>
    <col min="5125" max="5125" width="13.42578125" style="1" customWidth="1"/>
    <col min="5126" max="5126" width="18.85546875" style="1" customWidth="1"/>
    <col min="5127" max="5130" width="9.140625" style="1"/>
    <col min="5131" max="5131" width="7.140625" style="1" customWidth="1"/>
    <col min="5132" max="5375" width="9.140625" style="1"/>
    <col min="5376" max="5376" width="7.140625" style="1" customWidth="1"/>
    <col min="5377" max="5377" width="39.42578125" style="1" customWidth="1"/>
    <col min="5378" max="5378" width="8.42578125" style="1" customWidth="1"/>
    <col min="5379" max="5379" width="9.5703125" style="1" customWidth="1"/>
    <col min="5380" max="5380" width="12.42578125" style="1" customWidth="1"/>
    <col min="5381" max="5381" width="13.42578125" style="1" customWidth="1"/>
    <col min="5382" max="5382" width="18.85546875" style="1" customWidth="1"/>
    <col min="5383" max="5386" width="9.140625" style="1"/>
    <col min="5387" max="5387" width="7.140625" style="1" customWidth="1"/>
    <col min="5388" max="5631" width="9.140625" style="1"/>
    <col min="5632" max="5632" width="7.140625" style="1" customWidth="1"/>
    <col min="5633" max="5633" width="39.42578125" style="1" customWidth="1"/>
    <col min="5634" max="5634" width="8.42578125" style="1" customWidth="1"/>
    <col min="5635" max="5635" width="9.5703125" style="1" customWidth="1"/>
    <col min="5636" max="5636" width="12.42578125" style="1" customWidth="1"/>
    <col min="5637" max="5637" width="13.42578125" style="1" customWidth="1"/>
    <col min="5638" max="5638" width="18.85546875" style="1" customWidth="1"/>
    <col min="5639" max="5642" width="9.140625" style="1"/>
    <col min="5643" max="5643" width="7.140625" style="1" customWidth="1"/>
    <col min="5644" max="5887" width="9.140625" style="1"/>
    <col min="5888" max="5888" width="7.140625" style="1" customWidth="1"/>
    <col min="5889" max="5889" width="39.42578125" style="1" customWidth="1"/>
    <col min="5890" max="5890" width="8.42578125" style="1" customWidth="1"/>
    <col min="5891" max="5891" width="9.5703125" style="1" customWidth="1"/>
    <col min="5892" max="5892" width="12.42578125" style="1" customWidth="1"/>
    <col min="5893" max="5893" width="13.42578125" style="1" customWidth="1"/>
    <col min="5894" max="5894" width="18.85546875" style="1" customWidth="1"/>
    <col min="5895" max="5898" width="9.140625" style="1"/>
    <col min="5899" max="5899" width="7.140625" style="1" customWidth="1"/>
    <col min="5900" max="6143" width="9.140625" style="1"/>
    <col min="6144" max="6144" width="7.140625" style="1" customWidth="1"/>
    <col min="6145" max="6145" width="39.42578125" style="1" customWidth="1"/>
    <col min="6146" max="6146" width="8.42578125" style="1" customWidth="1"/>
    <col min="6147" max="6147" width="9.5703125" style="1" customWidth="1"/>
    <col min="6148" max="6148" width="12.42578125" style="1" customWidth="1"/>
    <col min="6149" max="6149" width="13.42578125" style="1" customWidth="1"/>
    <col min="6150" max="6150" width="18.85546875" style="1" customWidth="1"/>
    <col min="6151" max="6154" width="9.140625" style="1"/>
    <col min="6155" max="6155" width="7.140625" style="1" customWidth="1"/>
    <col min="6156" max="6399" width="9.140625" style="1"/>
    <col min="6400" max="6400" width="7.140625" style="1" customWidth="1"/>
    <col min="6401" max="6401" width="39.42578125" style="1" customWidth="1"/>
    <col min="6402" max="6402" width="8.42578125" style="1" customWidth="1"/>
    <col min="6403" max="6403" width="9.5703125" style="1" customWidth="1"/>
    <col min="6404" max="6404" width="12.42578125" style="1" customWidth="1"/>
    <col min="6405" max="6405" width="13.42578125" style="1" customWidth="1"/>
    <col min="6406" max="6406" width="18.85546875" style="1" customWidth="1"/>
    <col min="6407" max="6410" width="9.140625" style="1"/>
    <col min="6411" max="6411" width="7.140625" style="1" customWidth="1"/>
    <col min="6412" max="6655" width="9.140625" style="1"/>
    <col min="6656" max="6656" width="7.140625" style="1" customWidth="1"/>
    <col min="6657" max="6657" width="39.42578125" style="1" customWidth="1"/>
    <col min="6658" max="6658" width="8.42578125" style="1" customWidth="1"/>
    <col min="6659" max="6659" width="9.5703125" style="1" customWidth="1"/>
    <col min="6660" max="6660" width="12.42578125" style="1" customWidth="1"/>
    <col min="6661" max="6661" width="13.42578125" style="1" customWidth="1"/>
    <col min="6662" max="6662" width="18.85546875" style="1" customWidth="1"/>
    <col min="6663" max="6666" width="9.140625" style="1"/>
    <col min="6667" max="6667" width="7.140625" style="1" customWidth="1"/>
    <col min="6668" max="6911" width="9.140625" style="1"/>
    <col min="6912" max="6912" width="7.140625" style="1" customWidth="1"/>
    <col min="6913" max="6913" width="39.42578125" style="1" customWidth="1"/>
    <col min="6914" max="6914" width="8.42578125" style="1" customWidth="1"/>
    <col min="6915" max="6915" width="9.5703125" style="1" customWidth="1"/>
    <col min="6916" max="6916" width="12.42578125" style="1" customWidth="1"/>
    <col min="6917" max="6917" width="13.42578125" style="1" customWidth="1"/>
    <col min="6918" max="6918" width="18.85546875" style="1" customWidth="1"/>
    <col min="6919" max="6922" width="9.140625" style="1"/>
    <col min="6923" max="6923" width="7.140625" style="1" customWidth="1"/>
    <col min="6924" max="7167" width="9.140625" style="1"/>
    <col min="7168" max="7168" width="7.140625" style="1" customWidth="1"/>
    <col min="7169" max="7169" width="39.42578125" style="1" customWidth="1"/>
    <col min="7170" max="7170" width="8.42578125" style="1" customWidth="1"/>
    <col min="7171" max="7171" width="9.5703125" style="1" customWidth="1"/>
    <col min="7172" max="7172" width="12.42578125" style="1" customWidth="1"/>
    <col min="7173" max="7173" width="13.42578125" style="1" customWidth="1"/>
    <col min="7174" max="7174" width="18.85546875" style="1" customWidth="1"/>
    <col min="7175" max="7178" width="9.140625" style="1"/>
    <col min="7179" max="7179" width="7.140625" style="1" customWidth="1"/>
    <col min="7180" max="7423" width="9.140625" style="1"/>
    <col min="7424" max="7424" width="7.140625" style="1" customWidth="1"/>
    <col min="7425" max="7425" width="39.42578125" style="1" customWidth="1"/>
    <col min="7426" max="7426" width="8.42578125" style="1" customWidth="1"/>
    <col min="7427" max="7427" width="9.5703125" style="1" customWidth="1"/>
    <col min="7428" max="7428" width="12.42578125" style="1" customWidth="1"/>
    <col min="7429" max="7429" width="13.42578125" style="1" customWidth="1"/>
    <col min="7430" max="7430" width="18.85546875" style="1" customWidth="1"/>
    <col min="7431" max="7434" width="9.140625" style="1"/>
    <col min="7435" max="7435" width="7.140625" style="1" customWidth="1"/>
    <col min="7436" max="7679" width="9.140625" style="1"/>
    <col min="7680" max="7680" width="7.140625" style="1" customWidth="1"/>
    <col min="7681" max="7681" width="39.42578125" style="1" customWidth="1"/>
    <col min="7682" max="7682" width="8.42578125" style="1" customWidth="1"/>
    <col min="7683" max="7683" width="9.5703125" style="1" customWidth="1"/>
    <col min="7684" max="7684" width="12.42578125" style="1" customWidth="1"/>
    <col min="7685" max="7685" width="13.42578125" style="1" customWidth="1"/>
    <col min="7686" max="7686" width="18.85546875" style="1" customWidth="1"/>
    <col min="7687" max="7690" width="9.140625" style="1"/>
    <col min="7691" max="7691" width="7.140625" style="1" customWidth="1"/>
    <col min="7692" max="7935" width="9.140625" style="1"/>
    <col min="7936" max="7936" width="7.140625" style="1" customWidth="1"/>
    <col min="7937" max="7937" width="39.42578125" style="1" customWidth="1"/>
    <col min="7938" max="7938" width="8.42578125" style="1" customWidth="1"/>
    <col min="7939" max="7939" width="9.5703125" style="1" customWidth="1"/>
    <col min="7940" max="7940" width="12.42578125" style="1" customWidth="1"/>
    <col min="7941" max="7941" width="13.42578125" style="1" customWidth="1"/>
    <col min="7942" max="7942" width="18.85546875" style="1" customWidth="1"/>
    <col min="7943" max="7946" width="9.140625" style="1"/>
    <col min="7947" max="7947" width="7.140625" style="1" customWidth="1"/>
    <col min="7948" max="8191" width="9.140625" style="1"/>
    <col min="8192" max="8192" width="7.140625" style="1" customWidth="1"/>
    <col min="8193" max="8193" width="39.42578125" style="1" customWidth="1"/>
    <col min="8194" max="8194" width="8.42578125" style="1" customWidth="1"/>
    <col min="8195" max="8195" width="9.5703125" style="1" customWidth="1"/>
    <col min="8196" max="8196" width="12.42578125" style="1" customWidth="1"/>
    <col min="8197" max="8197" width="13.42578125" style="1" customWidth="1"/>
    <col min="8198" max="8198" width="18.85546875" style="1" customWidth="1"/>
    <col min="8199" max="8202" width="9.140625" style="1"/>
    <col min="8203" max="8203" width="7.140625" style="1" customWidth="1"/>
    <col min="8204" max="8447" width="9.140625" style="1"/>
    <col min="8448" max="8448" width="7.140625" style="1" customWidth="1"/>
    <col min="8449" max="8449" width="39.42578125" style="1" customWidth="1"/>
    <col min="8450" max="8450" width="8.42578125" style="1" customWidth="1"/>
    <col min="8451" max="8451" width="9.5703125" style="1" customWidth="1"/>
    <col min="8452" max="8452" width="12.42578125" style="1" customWidth="1"/>
    <col min="8453" max="8453" width="13.42578125" style="1" customWidth="1"/>
    <col min="8454" max="8454" width="18.85546875" style="1" customWidth="1"/>
    <col min="8455" max="8458" width="9.140625" style="1"/>
    <col min="8459" max="8459" width="7.140625" style="1" customWidth="1"/>
    <col min="8460" max="8703" width="9.140625" style="1"/>
    <col min="8704" max="8704" width="7.140625" style="1" customWidth="1"/>
    <col min="8705" max="8705" width="39.42578125" style="1" customWidth="1"/>
    <col min="8706" max="8706" width="8.42578125" style="1" customWidth="1"/>
    <col min="8707" max="8707" width="9.5703125" style="1" customWidth="1"/>
    <col min="8708" max="8708" width="12.42578125" style="1" customWidth="1"/>
    <col min="8709" max="8709" width="13.42578125" style="1" customWidth="1"/>
    <col min="8710" max="8710" width="18.85546875" style="1" customWidth="1"/>
    <col min="8711" max="8714" width="9.140625" style="1"/>
    <col min="8715" max="8715" width="7.140625" style="1" customWidth="1"/>
    <col min="8716" max="8959" width="9.140625" style="1"/>
    <col min="8960" max="8960" width="7.140625" style="1" customWidth="1"/>
    <col min="8961" max="8961" width="39.42578125" style="1" customWidth="1"/>
    <col min="8962" max="8962" width="8.42578125" style="1" customWidth="1"/>
    <col min="8963" max="8963" width="9.5703125" style="1" customWidth="1"/>
    <col min="8964" max="8964" width="12.42578125" style="1" customWidth="1"/>
    <col min="8965" max="8965" width="13.42578125" style="1" customWidth="1"/>
    <col min="8966" max="8966" width="18.85546875" style="1" customWidth="1"/>
    <col min="8967" max="8970" width="9.140625" style="1"/>
    <col min="8971" max="8971" width="7.140625" style="1" customWidth="1"/>
    <col min="8972" max="9215" width="9.140625" style="1"/>
    <col min="9216" max="9216" width="7.140625" style="1" customWidth="1"/>
    <col min="9217" max="9217" width="39.42578125" style="1" customWidth="1"/>
    <col min="9218" max="9218" width="8.42578125" style="1" customWidth="1"/>
    <col min="9219" max="9219" width="9.5703125" style="1" customWidth="1"/>
    <col min="9220" max="9220" width="12.42578125" style="1" customWidth="1"/>
    <col min="9221" max="9221" width="13.42578125" style="1" customWidth="1"/>
    <col min="9222" max="9222" width="18.85546875" style="1" customWidth="1"/>
    <col min="9223" max="9226" width="9.140625" style="1"/>
    <col min="9227" max="9227" width="7.140625" style="1" customWidth="1"/>
    <col min="9228" max="9471" width="9.140625" style="1"/>
    <col min="9472" max="9472" width="7.140625" style="1" customWidth="1"/>
    <col min="9473" max="9473" width="39.42578125" style="1" customWidth="1"/>
    <col min="9474" max="9474" width="8.42578125" style="1" customWidth="1"/>
    <col min="9475" max="9475" width="9.5703125" style="1" customWidth="1"/>
    <col min="9476" max="9476" width="12.42578125" style="1" customWidth="1"/>
    <col min="9477" max="9477" width="13.42578125" style="1" customWidth="1"/>
    <col min="9478" max="9478" width="18.85546875" style="1" customWidth="1"/>
    <col min="9479" max="9482" width="9.140625" style="1"/>
    <col min="9483" max="9483" width="7.140625" style="1" customWidth="1"/>
    <col min="9484" max="9727" width="9.140625" style="1"/>
    <col min="9728" max="9728" width="7.140625" style="1" customWidth="1"/>
    <col min="9729" max="9729" width="39.42578125" style="1" customWidth="1"/>
    <col min="9730" max="9730" width="8.42578125" style="1" customWidth="1"/>
    <col min="9731" max="9731" width="9.5703125" style="1" customWidth="1"/>
    <col min="9732" max="9732" width="12.42578125" style="1" customWidth="1"/>
    <col min="9733" max="9733" width="13.42578125" style="1" customWidth="1"/>
    <col min="9734" max="9734" width="18.85546875" style="1" customWidth="1"/>
    <col min="9735" max="9738" width="9.140625" style="1"/>
    <col min="9739" max="9739" width="7.140625" style="1" customWidth="1"/>
    <col min="9740" max="9983" width="9.140625" style="1"/>
    <col min="9984" max="9984" width="7.140625" style="1" customWidth="1"/>
    <col min="9985" max="9985" width="39.42578125" style="1" customWidth="1"/>
    <col min="9986" max="9986" width="8.42578125" style="1" customWidth="1"/>
    <col min="9987" max="9987" width="9.5703125" style="1" customWidth="1"/>
    <col min="9988" max="9988" width="12.42578125" style="1" customWidth="1"/>
    <col min="9989" max="9989" width="13.42578125" style="1" customWidth="1"/>
    <col min="9990" max="9990" width="18.85546875" style="1" customWidth="1"/>
    <col min="9991" max="9994" width="9.140625" style="1"/>
    <col min="9995" max="9995" width="7.140625" style="1" customWidth="1"/>
    <col min="9996" max="10239" width="9.140625" style="1"/>
    <col min="10240" max="10240" width="7.140625" style="1" customWidth="1"/>
    <col min="10241" max="10241" width="39.42578125" style="1" customWidth="1"/>
    <col min="10242" max="10242" width="8.42578125" style="1" customWidth="1"/>
    <col min="10243" max="10243" width="9.5703125" style="1" customWidth="1"/>
    <col min="10244" max="10244" width="12.42578125" style="1" customWidth="1"/>
    <col min="10245" max="10245" width="13.42578125" style="1" customWidth="1"/>
    <col min="10246" max="10246" width="18.85546875" style="1" customWidth="1"/>
    <col min="10247" max="10250" width="9.140625" style="1"/>
    <col min="10251" max="10251" width="7.140625" style="1" customWidth="1"/>
    <col min="10252" max="10495" width="9.140625" style="1"/>
    <col min="10496" max="10496" width="7.140625" style="1" customWidth="1"/>
    <col min="10497" max="10497" width="39.42578125" style="1" customWidth="1"/>
    <col min="10498" max="10498" width="8.42578125" style="1" customWidth="1"/>
    <col min="10499" max="10499" width="9.5703125" style="1" customWidth="1"/>
    <col min="10500" max="10500" width="12.42578125" style="1" customWidth="1"/>
    <col min="10501" max="10501" width="13.42578125" style="1" customWidth="1"/>
    <col min="10502" max="10502" width="18.85546875" style="1" customWidth="1"/>
    <col min="10503" max="10506" width="9.140625" style="1"/>
    <col min="10507" max="10507" width="7.140625" style="1" customWidth="1"/>
    <col min="10508" max="10751" width="9.140625" style="1"/>
    <col min="10752" max="10752" width="7.140625" style="1" customWidth="1"/>
    <col min="10753" max="10753" width="39.42578125" style="1" customWidth="1"/>
    <col min="10754" max="10754" width="8.42578125" style="1" customWidth="1"/>
    <col min="10755" max="10755" width="9.5703125" style="1" customWidth="1"/>
    <col min="10756" max="10756" width="12.42578125" style="1" customWidth="1"/>
    <col min="10757" max="10757" width="13.42578125" style="1" customWidth="1"/>
    <col min="10758" max="10758" width="18.85546875" style="1" customWidth="1"/>
    <col min="10759" max="10762" width="9.140625" style="1"/>
    <col min="10763" max="10763" width="7.140625" style="1" customWidth="1"/>
    <col min="10764" max="11007" width="9.140625" style="1"/>
    <col min="11008" max="11008" width="7.140625" style="1" customWidth="1"/>
    <col min="11009" max="11009" width="39.42578125" style="1" customWidth="1"/>
    <col min="11010" max="11010" width="8.42578125" style="1" customWidth="1"/>
    <col min="11011" max="11011" width="9.5703125" style="1" customWidth="1"/>
    <col min="11012" max="11012" width="12.42578125" style="1" customWidth="1"/>
    <col min="11013" max="11013" width="13.42578125" style="1" customWidth="1"/>
    <col min="11014" max="11014" width="18.85546875" style="1" customWidth="1"/>
    <col min="11015" max="11018" width="9.140625" style="1"/>
    <col min="11019" max="11019" width="7.140625" style="1" customWidth="1"/>
    <col min="11020" max="11263" width="9.140625" style="1"/>
    <col min="11264" max="11264" width="7.140625" style="1" customWidth="1"/>
    <col min="11265" max="11265" width="39.42578125" style="1" customWidth="1"/>
    <col min="11266" max="11266" width="8.42578125" style="1" customWidth="1"/>
    <col min="11267" max="11267" width="9.5703125" style="1" customWidth="1"/>
    <col min="11268" max="11268" width="12.42578125" style="1" customWidth="1"/>
    <col min="11269" max="11269" width="13.42578125" style="1" customWidth="1"/>
    <col min="11270" max="11270" width="18.85546875" style="1" customWidth="1"/>
    <col min="11271" max="11274" width="9.140625" style="1"/>
    <col min="11275" max="11275" width="7.140625" style="1" customWidth="1"/>
    <col min="11276" max="11519" width="9.140625" style="1"/>
    <col min="11520" max="11520" width="7.140625" style="1" customWidth="1"/>
    <col min="11521" max="11521" width="39.42578125" style="1" customWidth="1"/>
    <col min="11522" max="11522" width="8.42578125" style="1" customWidth="1"/>
    <col min="11523" max="11523" width="9.5703125" style="1" customWidth="1"/>
    <col min="11524" max="11524" width="12.42578125" style="1" customWidth="1"/>
    <col min="11525" max="11525" width="13.42578125" style="1" customWidth="1"/>
    <col min="11526" max="11526" width="18.85546875" style="1" customWidth="1"/>
    <col min="11527" max="11530" width="9.140625" style="1"/>
    <col min="11531" max="11531" width="7.140625" style="1" customWidth="1"/>
    <col min="11532" max="11775" width="9.140625" style="1"/>
    <col min="11776" max="11776" width="7.140625" style="1" customWidth="1"/>
    <col min="11777" max="11777" width="39.42578125" style="1" customWidth="1"/>
    <col min="11778" max="11778" width="8.42578125" style="1" customWidth="1"/>
    <col min="11779" max="11779" width="9.5703125" style="1" customWidth="1"/>
    <col min="11780" max="11780" width="12.42578125" style="1" customWidth="1"/>
    <col min="11781" max="11781" width="13.42578125" style="1" customWidth="1"/>
    <col min="11782" max="11782" width="18.85546875" style="1" customWidth="1"/>
    <col min="11783" max="11786" width="9.140625" style="1"/>
    <col min="11787" max="11787" width="7.140625" style="1" customWidth="1"/>
    <col min="11788" max="12031" width="9.140625" style="1"/>
    <col min="12032" max="12032" width="7.140625" style="1" customWidth="1"/>
    <col min="12033" max="12033" width="39.42578125" style="1" customWidth="1"/>
    <col min="12034" max="12034" width="8.42578125" style="1" customWidth="1"/>
    <col min="12035" max="12035" width="9.5703125" style="1" customWidth="1"/>
    <col min="12036" max="12036" width="12.42578125" style="1" customWidth="1"/>
    <col min="12037" max="12037" width="13.42578125" style="1" customWidth="1"/>
    <col min="12038" max="12038" width="18.85546875" style="1" customWidth="1"/>
    <col min="12039" max="12042" width="9.140625" style="1"/>
    <col min="12043" max="12043" width="7.140625" style="1" customWidth="1"/>
    <col min="12044" max="12287" width="9.140625" style="1"/>
    <col min="12288" max="12288" width="7.140625" style="1" customWidth="1"/>
    <col min="12289" max="12289" width="39.42578125" style="1" customWidth="1"/>
    <col min="12290" max="12290" width="8.42578125" style="1" customWidth="1"/>
    <col min="12291" max="12291" width="9.5703125" style="1" customWidth="1"/>
    <col min="12292" max="12292" width="12.42578125" style="1" customWidth="1"/>
    <col min="12293" max="12293" width="13.42578125" style="1" customWidth="1"/>
    <col min="12294" max="12294" width="18.85546875" style="1" customWidth="1"/>
    <col min="12295" max="12298" width="9.140625" style="1"/>
    <col min="12299" max="12299" width="7.140625" style="1" customWidth="1"/>
    <col min="12300" max="12543" width="9.140625" style="1"/>
    <col min="12544" max="12544" width="7.140625" style="1" customWidth="1"/>
    <col min="12545" max="12545" width="39.42578125" style="1" customWidth="1"/>
    <col min="12546" max="12546" width="8.42578125" style="1" customWidth="1"/>
    <col min="12547" max="12547" width="9.5703125" style="1" customWidth="1"/>
    <col min="12548" max="12548" width="12.42578125" style="1" customWidth="1"/>
    <col min="12549" max="12549" width="13.42578125" style="1" customWidth="1"/>
    <col min="12550" max="12550" width="18.85546875" style="1" customWidth="1"/>
    <col min="12551" max="12554" width="9.140625" style="1"/>
    <col min="12555" max="12555" width="7.140625" style="1" customWidth="1"/>
    <col min="12556" max="12799" width="9.140625" style="1"/>
    <col min="12800" max="12800" width="7.140625" style="1" customWidth="1"/>
    <col min="12801" max="12801" width="39.42578125" style="1" customWidth="1"/>
    <col min="12802" max="12802" width="8.42578125" style="1" customWidth="1"/>
    <col min="12803" max="12803" width="9.5703125" style="1" customWidth="1"/>
    <col min="12804" max="12804" width="12.42578125" style="1" customWidth="1"/>
    <col min="12805" max="12805" width="13.42578125" style="1" customWidth="1"/>
    <col min="12806" max="12806" width="18.85546875" style="1" customWidth="1"/>
    <col min="12807" max="12810" width="9.140625" style="1"/>
    <col min="12811" max="12811" width="7.140625" style="1" customWidth="1"/>
    <col min="12812" max="13055" width="9.140625" style="1"/>
    <col min="13056" max="13056" width="7.140625" style="1" customWidth="1"/>
    <col min="13057" max="13057" width="39.42578125" style="1" customWidth="1"/>
    <col min="13058" max="13058" width="8.42578125" style="1" customWidth="1"/>
    <col min="13059" max="13059" width="9.5703125" style="1" customWidth="1"/>
    <col min="13060" max="13060" width="12.42578125" style="1" customWidth="1"/>
    <col min="13061" max="13061" width="13.42578125" style="1" customWidth="1"/>
    <col min="13062" max="13062" width="18.85546875" style="1" customWidth="1"/>
    <col min="13063" max="13066" width="9.140625" style="1"/>
    <col min="13067" max="13067" width="7.140625" style="1" customWidth="1"/>
    <col min="13068" max="13311" width="9.140625" style="1"/>
    <col min="13312" max="13312" width="7.140625" style="1" customWidth="1"/>
    <col min="13313" max="13313" width="39.42578125" style="1" customWidth="1"/>
    <col min="13314" max="13314" width="8.42578125" style="1" customWidth="1"/>
    <col min="13315" max="13315" width="9.5703125" style="1" customWidth="1"/>
    <col min="13316" max="13316" width="12.42578125" style="1" customWidth="1"/>
    <col min="13317" max="13317" width="13.42578125" style="1" customWidth="1"/>
    <col min="13318" max="13318" width="18.85546875" style="1" customWidth="1"/>
    <col min="13319" max="13322" width="9.140625" style="1"/>
    <col min="13323" max="13323" width="7.140625" style="1" customWidth="1"/>
    <col min="13324" max="13567" width="9.140625" style="1"/>
    <col min="13568" max="13568" width="7.140625" style="1" customWidth="1"/>
    <col min="13569" max="13569" width="39.42578125" style="1" customWidth="1"/>
    <col min="13570" max="13570" width="8.42578125" style="1" customWidth="1"/>
    <col min="13571" max="13571" width="9.5703125" style="1" customWidth="1"/>
    <col min="13572" max="13572" width="12.42578125" style="1" customWidth="1"/>
    <col min="13573" max="13573" width="13.42578125" style="1" customWidth="1"/>
    <col min="13574" max="13574" width="18.85546875" style="1" customWidth="1"/>
    <col min="13575" max="13578" width="9.140625" style="1"/>
    <col min="13579" max="13579" width="7.140625" style="1" customWidth="1"/>
    <col min="13580" max="13823" width="9.140625" style="1"/>
    <col min="13824" max="13824" width="7.140625" style="1" customWidth="1"/>
    <col min="13825" max="13825" width="39.42578125" style="1" customWidth="1"/>
    <col min="13826" max="13826" width="8.42578125" style="1" customWidth="1"/>
    <col min="13827" max="13827" width="9.5703125" style="1" customWidth="1"/>
    <col min="13828" max="13828" width="12.42578125" style="1" customWidth="1"/>
    <col min="13829" max="13829" width="13.42578125" style="1" customWidth="1"/>
    <col min="13830" max="13830" width="18.85546875" style="1" customWidth="1"/>
    <col min="13831" max="13834" width="9.140625" style="1"/>
    <col min="13835" max="13835" width="7.140625" style="1" customWidth="1"/>
    <col min="13836" max="14079" width="9.140625" style="1"/>
    <col min="14080" max="14080" width="7.140625" style="1" customWidth="1"/>
    <col min="14081" max="14081" width="39.42578125" style="1" customWidth="1"/>
    <col min="14082" max="14082" width="8.42578125" style="1" customWidth="1"/>
    <col min="14083" max="14083" width="9.5703125" style="1" customWidth="1"/>
    <col min="14084" max="14084" width="12.42578125" style="1" customWidth="1"/>
    <col min="14085" max="14085" width="13.42578125" style="1" customWidth="1"/>
    <col min="14086" max="14086" width="18.85546875" style="1" customWidth="1"/>
    <col min="14087" max="14090" width="9.140625" style="1"/>
    <col min="14091" max="14091" width="7.140625" style="1" customWidth="1"/>
    <col min="14092" max="14335" width="9.140625" style="1"/>
    <col min="14336" max="14336" width="7.140625" style="1" customWidth="1"/>
    <col min="14337" max="14337" width="39.42578125" style="1" customWidth="1"/>
    <col min="14338" max="14338" width="8.42578125" style="1" customWidth="1"/>
    <col min="14339" max="14339" width="9.5703125" style="1" customWidth="1"/>
    <col min="14340" max="14340" width="12.42578125" style="1" customWidth="1"/>
    <col min="14341" max="14341" width="13.42578125" style="1" customWidth="1"/>
    <col min="14342" max="14342" width="18.85546875" style="1" customWidth="1"/>
    <col min="14343" max="14346" width="9.140625" style="1"/>
    <col min="14347" max="14347" width="7.140625" style="1" customWidth="1"/>
    <col min="14348" max="14591" width="9.140625" style="1"/>
    <col min="14592" max="14592" width="7.140625" style="1" customWidth="1"/>
    <col min="14593" max="14593" width="39.42578125" style="1" customWidth="1"/>
    <col min="14594" max="14594" width="8.42578125" style="1" customWidth="1"/>
    <col min="14595" max="14595" width="9.5703125" style="1" customWidth="1"/>
    <col min="14596" max="14596" width="12.42578125" style="1" customWidth="1"/>
    <col min="14597" max="14597" width="13.42578125" style="1" customWidth="1"/>
    <col min="14598" max="14598" width="18.85546875" style="1" customWidth="1"/>
    <col min="14599" max="14602" width="9.140625" style="1"/>
    <col min="14603" max="14603" width="7.140625" style="1" customWidth="1"/>
    <col min="14604" max="14847" width="9.140625" style="1"/>
    <col min="14848" max="14848" width="7.140625" style="1" customWidth="1"/>
    <col min="14849" max="14849" width="39.42578125" style="1" customWidth="1"/>
    <col min="14850" max="14850" width="8.42578125" style="1" customWidth="1"/>
    <col min="14851" max="14851" width="9.5703125" style="1" customWidth="1"/>
    <col min="14852" max="14852" width="12.42578125" style="1" customWidth="1"/>
    <col min="14853" max="14853" width="13.42578125" style="1" customWidth="1"/>
    <col min="14854" max="14854" width="18.85546875" style="1" customWidth="1"/>
    <col min="14855" max="14858" width="9.140625" style="1"/>
    <col min="14859" max="14859" width="7.140625" style="1" customWidth="1"/>
    <col min="14860" max="15103" width="9.140625" style="1"/>
    <col min="15104" max="15104" width="7.140625" style="1" customWidth="1"/>
    <col min="15105" max="15105" width="39.42578125" style="1" customWidth="1"/>
    <col min="15106" max="15106" width="8.42578125" style="1" customWidth="1"/>
    <col min="15107" max="15107" width="9.5703125" style="1" customWidth="1"/>
    <col min="15108" max="15108" width="12.42578125" style="1" customWidth="1"/>
    <col min="15109" max="15109" width="13.42578125" style="1" customWidth="1"/>
    <col min="15110" max="15110" width="18.85546875" style="1" customWidth="1"/>
    <col min="15111" max="15114" width="9.140625" style="1"/>
    <col min="15115" max="15115" width="7.140625" style="1" customWidth="1"/>
    <col min="15116" max="15359" width="9.140625" style="1"/>
    <col min="15360" max="15360" width="7.140625" style="1" customWidth="1"/>
    <col min="15361" max="15361" width="39.42578125" style="1" customWidth="1"/>
    <col min="15362" max="15362" width="8.42578125" style="1" customWidth="1"/>
    <col min="15363" max="15363" width="9.5703125" style="1" customWidth="1"/>
    <col min="15364" max="15364" width="12.42578125" style="1" customWidth="1"/>
    <col min="15365" max="15365" width="13.42578125" style="1" customWidth="1"/>
    <col min="15366" max="15366" width="18.85546875" style="1" customWidth="1"/>
    <col min="15367" max="15370" width="9.140625" style="1"/>
    <col min="15371" max="15371" width="7.140625" style="1" customWidth="1"/>
    <col min="15372" max="15615" width="9.140625" style="1"/>
    <col min="15616" max="15616" width="7.140625" style="1" customWidth="1"/>
    <col min="15617" max="15617" width="39.42578125" style="1" customWidth="1"/>
    <col min="15618" max="15618" width="8.42578125" style="1" customWidth="1"/>
    <col min="15619" max="15619" width="9.5703125" style="1" customWidth="1"/>
    <col min="15620" max="15620" width="12.42578125" style="1" customWidth="1"/>
    <col min="15621" max="15621" width="13.42578125" style="1" customWidth="1"/>
    <col min="15622" max="15622" width="18.85546875" style="1" customWidth="1"/>
    <col min="15623" max="15626" width="9.140625" style="1"/>
    <col min="15627" max="15627" width="7.140625" style="1" customWidth="1"/>
    <col min="15628" max="15871" width="9.140625" style="1"/>
    <col min="15872" max="15872" width="7.140625" style="1" customWidth="1"/>
    <col min="15873" max="15873" width="39.42578125" style="1" customWidth="1"/>
    <col min="15874" max="15874" width="8.42578125" style="1" customWidth="1"/>
    <col min="15875" max="15875" width="9.5703125" style="1" customWidth="1"/>
    <col min="15876" max="15876" width="12.42578125" style="1" customWidth="1"/>
    <col min="15877" max="15877" width="13.42578125" style="1" customWidth="1"/>
    <col min="15878" max="15878" width="18.85546875" style="1" customWidth="1"/>
    <col min="15879" max="15882" width="9.140625" style="1"/>
    <col min="15883" max="15883" width="7.140625" style="1" customWidth="1"/>
    <col min="15884" max="16127" width="9.140625" style="1"/>
    <col min="16128" max="16128" width="7.140625" style="1" customWidth="1"/>
    <col min="16129" max="16129" width="39.42578125" style="1" customWidth="1"/>
    <col min="16130" max="16130" width="8.42578125" style="1" customWidth="1"/>
    <col min="16131" max="16131" width="9.5703125" style="1" customWidth="1"/>
    <col min="16132" max="16132" width="12.42578125" style="1" customWidth="1"/>
    <col min="16133" max="16133" width="13.42578125" style="1" customWidth="1"/>
    <col min="16134" max="16134" width="18.85546875" style="1" customWidth="1"/>
    <col min="16135" max="16138" width="9.140625" style="1"/>
    <col min="16139" max="16139" width="7.140625" style="1" customWidth="1"/>
    <col min="16140" max="16384" width="9.140625" style="1"/>
  </cols>
  <sheetData>
    <row r="1" spans="1:6" s="199" customFormat="1" ht="18.75" thickBot="1">
      <c r="A1" s="100" t="s">
        <v>657</v>
      </c>
      <c r="B1" s="101" t="s">
        <v>160</v>
      </c>
      <c r="C1" s="198"/>
      <c r="D1" s="236"/>
      <c r="E1" s="233"/>
      <c r="F1" s="643"/>
    </row>
    <row r="2" spans="1:6" ht="17.25" thickTop="1"/>
    <row r="3" spans="1:6">
      <c r="A3" s="538" t="s">
        <v>658</v>
      </c>
      <c r="B3" s="539" t="s">
        <v>162</v>
      </c>
      <c r="C3" s="540"/>
      <c r="D3" s="548"/>
      <c r="E3" s="545"/>
    </row>
    <row r="5" spans="1:6">
      <c r="A5" s="37"/>
      <c r="B5" s="1018" t="s">
        <v>3337</v>
      </c>
      <c r="C5" s="1018"/>
      <c r="D5" s="1018"/>
      <c r="E5" s="1018"/>
      <c r="F5" s="594"/>
    </row>
    <row r="6" spans="1:6" ht="361.5" customHeight="1">
      <c r="A6" s="37"/>
      <c r="B6" s="1014" t="s">
        <v>3416</v>
      </c>
      <c r="C6" s="1014"/>
      <c r="D6" s="1014"/>
      <c r="E6" s="1014"/>
      <c r="F6" s="594"/>
    </row>
    <row r="7" spans="1:6" ht="182.25" customHeight="1">
      <c r="A7" s="37"/>
      <c r="B7" s="1014" t="s">
        <v>3417</v>
      </c>
      <c r="C7" s="1014"/>
      <c r="D7" s="1014"/>
      <c r="E7" s="1014"/>
      <c r="F7" s="594"/>
    </row>
    <row r="8" spans="1:6" ht="409.5" customHeight="1">
      <c r="A8" s="37"/>
      <c r="B8" s="1014" t="s">
        <v>3418</v>
      </c>
      <c r="C8" s="1014"/>
      <c r="D8" s="1014"/>
      <c r="E8" s="1014"/>
      <c r="F8" s="594"/>
    </row>
    <row r="9" spans="1:6" ht="103.5" customHeight="1">
      <c r="A9" s="37"/>
      <c r="B9" s="1014" t="s">
        <v>3419</v>
      </c>
      <c r="C9" s="1014"/>
      <c r="D9" s="1014"/>
      <c r="E9" s="1014"/>
      <c r="F9" s="594"/>
    </row>
    <row r="10" spans="1:6" ht="261" customHeight="1">
      <c r="B10" s="1027" t="s">
        <v>3420</v>
      </c>
      <c r="C10" s="1027"/>
      <c r="D10" s="1027"/>
      <c r="E10" s="1027"/>
    </row>
    <row r="11" spans="1:6" ht="386.25" customHeight="1">
      <c r="B11" s="1028" t="s">
        <v>3421</v>
      </c>
      <c r="C11" s="1028"/>
      <c r="D11" s="1028"/>
      <c r="E11" s="1028"/>
    </row>
    <row r="12" spans="1:6" ht="287.25" customHeight="1">
      <c r="B12" s="1028" t="s">
        <v>3422</v>
      </c>
      <c r="C12" s="1028"/>
      <c r="D12" s="1028"/>
      <c r="E12" s="1028"/>
    </row>
    <row r="13" spans="1:6" ht="409.5" customHeight="1">
      <c r="B13" s="1027" t="s">
        <v>3423</v>
      </c>
      <c r="C13" s="1027"/>
      <c r="D13" s="1027"/>
      <c r="E13" s="1027"/>
    </row>
    <row r="14" spans="1:6" ht="286.5" customHeight="1">
      <c r="B14" s="1028" t="s">
        <v>3424</v>
      </c>
      <c r="C14" s="1028"/>
      <c r="D14" s="1028"/>
      <c r="E14" s="1028"/>
    </row>
    <row r="15" spans="1:6" ht="131.25" customHeight="1">
      <c r="B15" s="1028" t="s">
        <v>3425</v>
      </c>
      <c r="C15" s="1028"/>
      <c r="D15" s="1028"/>
      <c r="E15" s="1028"/>
    </row>
    <row r="16" spans="1:6" ht="311.25" customHeight="1">
      <c r="B16" s="1028" t="s">
        <v>3426</v>
      </c>
      <c r="C16" s="1028"/>
      <c r="D16" s="1028"/>
      <c r="E16" s="1028"/>
    </row>
    <row r="17" spans="1:6" ht="409.5" customHeight="1">
      <c r="B17" s="1028" t="s">
        <v>3427</v>
      </c>
      <c r="C17" s="1028"/>
      <c r="D17" s="1028"/>
      <c r="E17" s="1028"/>
    </row>
    <row r="18" spans="1:6" ht="360" customHeight="1">
      <c r="A18" s="2"/>
      <c r="B18" s="1028" t="s">
        <v>3428</v>
      </c>
      <c r="C18" s="1028"/>
      <c r="D18" s="1028"/>
      <c r="E18" s="1028"/>
    </row>
    <row r="19" spans="1:6" ht="384" customHeight="1">
      <c r="A19" s="2"/>
      <c r="B19" s="1028" t="s">
        <v>3429</v>
      </c>
      <c r="C19" s="1028"/>
      <c r="D19" s="1028"/>
      <c r="E19" s="1028"/>
    </row>
    <row r="20" spans="1:6" ht="409.5" customHeight="1">
      <c r="A20" s="2"/>
      <c r="B20" s="1029" t="s">
        <v>3430</v>
      </c>
      <c r="C20" s="1029"/>
      <c r="D20" s="1029"/>
      <c r="E20" s="1029"/>
    </row>
    <row r="21" spans="1:6" ht="246.75" customHeight="1">
      <c r="A21" s="2"/>
      <c r="B21" s="1028" t="s">
        <v>3431</v>
      </c>
      <c r="C21" s="1028"/>
      <c r="D21" s="1028"/>
      <c r="E21" s="1028"/>
    </row>
    <row r="22" spans="1:6">
      <c r="A22" s="2"/>
      <c r="B22" s="3"/>
    </row>
    <row r="23" spans="1:6">
      <c r="A23" s="2"/>
      <c r="B23" s="541" t="s">
        <v>48</v>
      </c>
      <c r="C23" s="541">
        <f>'SKUPNA rekapitulacija'!C42</f>
        <v>0.81899999999999995</v>
      </c>
    </row>
    <row r="24" spans="1:6">
      <c r="A24" s="2"/>
      <c r="B24" s="542" t="s">
        <v>49</v>
      </c>
      <c r="C24" s="542">
        <f>'SKUPNA rekapitulacija'!C52</f>
        <v>0.18099999999999999</v>
      </c>
    </row>
    <row r="26" spans="1:6" s="3" customFormat="1" ht="17.25" thickBot="1">
      <c r="A26" s="4"/>
      <c r="B26" s="33" t="s">
        <v>2</v>
      </c>
      <c r="C26" s="5" t="s">
        <v>3</v>
      </c>
      <c r="D26" s="238" t="s">
        <v>4</v>
      </c>
      <c r="E26" s="228" t="s">
        <v>5</v>
      </c>
      <c r="F26" s="596" t="s">
        <v>6</v>
      </c>
    </row>
    <row r="27" spans="1:6" s="138" customFormat="1" ht="13.5" thickTop="1">
      <c r="A27" s="147"/>
      <c r="C27" s="149"/>
      <c r="D27" s="239"/>
      <c r="E27" s="189"/>
      <c r="F27" s="620"/>
    </row>
    <row r="28" spans="1:6" s="132" customFormat="1" ht="51">
      <c r="A28" s="126" t="s">
        <v>659</v>
      </c>
      <c r="B28" s="31" t="s">
        <v>660</v>
      </c>
      <c r="C28" s="121"/>
      <c r="D28" s="122"/>
      <c r="E28" s="203"/>
      <c r="F28" s="597"/>
    </row>
    <row r="29" spans="1:6" s="132" customFormat="1" ht="16.5" customHeight="1">
      <c r="B29" s="31" t="s">
        <v>661</v>
      </c>
      <c r="C29" s="121"/>
      <c r="D29" s="122"/>
      <c r="E29" s="203"/>
      <c r="F29" s="597"/>
    </row>
    <row r="30" spans="1:6" s="132" customFormat="1" ht="15.75" customHeight="1">
      <c r="B30" s="200" t="s">
        <v>1679</v>
      </c>
      <c r="C30" s="127" t="s">
        <v>10</v>
      </c>
      <c r="D30" s="30">
        <v>1800</v>
      </c>
      <c r="E30" s="748"/>
      <c r="F30" s="600"/>
    </row>
    <row r="31" spans="1:6" s="10" customFormat="1" ht="12.75">
      <c r="A31" s="130"/>
      <c r="B31" s="45" t="s">
        <v>46</v>
      </c>
      <c r="C31" s="46"/>
      <c r="D31" s="47"/>
      <c r="E31" s="852"/>
      <c r="F31" s="598">
        <f>E30*D30*C23</f>
        <v>0</v>
      </c>
    </row>
    <row r="32" spans="1:6" s="10" customFormat="1" ht="12.75">
      <c r="A32" s="130"/>
      <c r="B32" s="48" t="s">
        <v>47</v>
      </c>
      <c r="C32" s="49"/>
      <c r="D32" s="50"/>
      <c r="E32" s="853"/>
      <c r="F32" s="599">
        <f>E30*D30*C24</f>
        <v>0</v>
      </c>
    </row>
    <row r="33" spans="1:6" s="132" customFormat="1" ht="57.75" customHeight="1">
      <c r="B33" s="200" t="s">
        <v>676</v>
      </c>
      <c r="C33" s="127" t="s">
        <v>9</v>
      </c>
      <c r="D33" s="30">
        <v>60</v>
      </c>
      <c r="E33" s="748"/>
      <c r="F33" s="600"/>
    </row>
    <row r="34" spans="1:6" s="10" customFormat="1" ht="12.75">
      <c r="A34" s="130"/>
      <c r="B34" s="45" t="s">
        <v>46</v>
      </c>
      <c r="C34" s="46"/>
      <c r="D34" s="47"/>
      <c r="E34" s="852"/>
      <c r="F34" s="598">
        <f>E33*D33*C23</f>
        <v>0</v>
      </c>
    </row>
    <row r="35" spans="1:6" s="10" customFormat="1" ht="12.75">
      <c r="A35" s="130"/>
      <c r="B35" s="48" t="s">
        <v>47</v>
      </c>
      <c r="C35" s="49"/>
      <c r="D35" s="50"/>
      <c r="E35" s="853"/>
      <c r="F35" s="599">
        <f>E33*D33*C24</f>
        <v>0</v>
      </c>
    </row>
    <row r="36" spans="1:6" s="132" customFormat="1" ht="60" customHeight="1">
      <c r="B36" s="200" t="s">
        <v>677</v>
      </c>
      <c r="C36" s="127" t="s">
        <v>10</v>
      </c>
      <c r="D36" s="30">
        <v>1500</v>
      </c>
      <c r="E36" s="748"/>
      <c r="F36" s="600"/>
    </row>
    <row r="37" spans="1:6" s="10" customFormat="1" ht="12.75">
      <c r="A37" s="130"/>
      <c r="B37" s="45" t="s">
        <v>46</v>
      </c>
      <c r="C37" s="46"/>
      <c r="D37" s="47"/>
      <c r="E37" s="852"/>
      <c r="F37" s="598">
        <f>E36*D36*C23</f>
        <v>0</v>
      </c>
    </row>
    <row r="38" spans="1:6" s="10" customFormat="1" ht="12.75">
      <c r="A38" s="130"/>
      <c r="B38" s="48" t="s">
        <v>47</v>
      </c>
      <c r="C38" s="49"/>
      <c r="D38" s="50"/>
      <c r="E38" s="853"/>
      <c r="F38" s="599">
        <f>E36*D36*C24</f>
        <v>0</v>
      </c>
    </row>
    <row r="39" spans="1:6" s="132" customFormat="1" ht="44.25" customHeight="1">
      <c r="B39" s="200" t="s">
        <v>678</v>
      </c>
      <c r="C39" s="127" t="s">
        <v>10</v>
      </c>
      <c r="D39" s="30">
        <v>1500</v>
      </c>
      <c r="E39" s="748"/>
      <c r="F39" s="600"/>
    </row>
    <row r="40" spans="1:6" s="10" customFormat="1" ht="12.75">
      <c r="A40" s="130"/>
      <c r="B40" s="45" t="s">
        <v>46</v>
      </c>
      <c r="C40" s="46"/>
      <c r="D40" s="47"/>
      <c r="E40" s="852"/>
      <c r="F40" s="598">
        <f>E39*D39*C23</f>
        <v>0</v>
      </c>
    </row>
    <row r="41" spans="1:6" s="10" customFormat="1" ht="12.75">
      <c r="A41" s="130"/>
      <c r="B41" s="48" t="s">
        <v>47</v>
      </c>
      <c r="C41" s="49"/>
      <c r="D41" s="50"/>
      <c r="E41" s="853"/>
      <c r="F41" s="599">
        <f>E39*D39*C24</f>
        <v>0</v>
      </c>
    </row>
    <row r="42" spans="1:6" s="132" customFormat="1" ht="25.5">
      <c r="B42" s="200" t="s">
        <v>680</v>
      </c>
      <c r="C42" s="127" t="s">
        <v>10</v>
      </c>
      <c r="D42" s="30">
        <v>1750</v>
      </c>
      <c r="E42" s="748"/>
      <c r="F42" s="600"/>
    </row>
    <row r="43" spans="1:6" s="10" customFormat="1" ht="12.75">
      <c r="A43" s="130"/>
      <c r="B43" s="45" t="s">
        <v>46</v>
      </c>
      <c r="C43" s="46"/>
      <c r="D43" s="47"/>
      <c r="E43" s="852"/>
      <c r="F43" s="598">
        <f>E42*D42*C23</f>
        <v>0</v>
      </c>
    </row>
    <row r="44" spans="1:6" s="10" customFormat="1" ht="12.75">
      <c r="A44" s="130"/>
      <c r="B44" s="48" t="s">
        <v>47</v>
      </c>
      <c r="C44" s="49"/>
      <c r="D44" s="50"/>
      <c r="E44" s="853"/>
      <c r="F44" s="599">
        <f>E42*D42*C24</f>
        <v>0</v>
      </c>
    </row>
    <row r="45" spans="1:6" s="132" customFormat="1" ht="38.25">
      <c r="B45" s="200" t="s">
        <v>679</v>
      </c>
      <c r="C45" s="127" t="s">
        <v>10</v>
      </c>
      <c r="D45" s="30">
        <v>1730</v>
      </c>
      <c r="E45" s="748"/>
      <c r="F45" s="600"/>
    </row>
    <row r="46" spans="1:6" s="10" customFormat="1" ht="12.75">
      <c r="A46" s="130"/>
      <c r="B46" s="45" t="s">
        <v>46</v>
      </c>
      <c r="C46" s="46"/>
      <c r="D46" s="47"/>
      <c r="E46" s="852"/>
      <c r="F46" s="598">
        <f>E45*D45*C23</f>
        <v>0</v>
      </c>
    </row>
    <row r="47" spans="1:6" s="10" customFormat="1" ht="12.75">
      <c r="A47" s="130"/>
      <c r="B47" s="48" t="s">
        <v>47</v>
      </c>
      <c r="C47" s="49"/>
      <c r="D47" s="50"/>
      <c r="E47" s="853"/>
      <c r="F47" s="599">
        <f>E45*D45*C24</f>
        <v>0</v>
      </c>
    </row>
    <row r="48" spans="1:6" s="132" customFormat="1" ht="51">
      <c r="B48" s="200" t="s">
        <v>1476</v>
      </c>
      <c r="C48" s="127" t="s">
        <v>10</v>
      </c>
      <c r="D48" s="30">
        <v>1600</v>
      </c>
      <c r="E48" s="748"/>
      <c r="F48" s="600"/>
    </row>
    <row r="49" spans="1:6" s="10" customFormat="1" ht="12.75">
      <c r="A49" s="130"/>
      <c r="B49" s="45" t="s">
        <v>46</v>
      </c>
      <c r="C49" s="46"/>
      <c r="D49" s="47"/>
      <c r="E49" s="852"/>
      <c r="F49" s="598">
        <f>E48*D48*C23</f>
        <v>0</v>
      </c>
    </row>
    <row r="50" spans="1:6" s="10" customFormat="1" ht="12.75">
      <c r="A50" s="130"/>
      <c r="B50" s="48" t="s">
        <v>47</v>
      </c>
      <c r="C50" s="49"/>
      <c r="D50" s="50"/>
      <c r="E50" s="853"/>
      <c r="F50" s="599">
        <f>E48*D48*C24</f>
        <v>0</v>
      </c>
    </row>
    <row r="51" spans="1:6" s="132" customFormat="1" ht="25.5">
      <c r="B51" s="200" t="s">
        <v>681</v>
      </c>
      <c r="C51" s="127" t="s">
        <v>9</v>
      </c>
      <c r="D51" s="30">
        <v>75</v>
      </c>
      <c r="E51" s="748"/>
      <c r="F51" s="600"/>
    </row>
    <row r="52" spans="1:6" s="10" customFormat="1" ht="12.75">
      <c r="A52" s="130"/>
      <c r="B52" s="45" t="s">
        <v>46</v>
      </c>
      <c r="C52" s="46"/>
      <c r="D52" s="47"/>
      <c r="E52" s="852"/>
      <c r="F52" s="598">
        <f>E51*D51*C23</f>
        <v>0</v>
      </c>
    </row>
    <row r="53" spans="1:6" s="10" customFormat="1" ht="12.75">
      <c r="A53" s="130"/>
      <c r="B53" s="48" t="s">
        <v>47</v>
      </c>
      <c r="C53" s="49"/>
      <c r="D53" s="50"/>
      <c r="E53" s="853"/>
      <c r="F53" s="599">
        <f>E51*D51*C24</f>
        <v>0</v>
      </c>
    </row>
    <row r="54" spans="1:6" s="132" customFormat="1" ht="51">
      <c r="B54" s="200" t="s">
        <v>1645</v>
      </c>
      <c r="C54" s="127" t="s">
        <v>10</v>
      </c>
      <c r="D54" s="30">
        <v>281</v>
      </c>
      <c r="E54" s="748"/>
      <c r="F54" s="600"/>
    </row>
    <row r="55" spans="1:6" s="10" customFormat="1" ht="12.75">
      <c r="A55" s="130"/>
      <c r="B55" s="45" t="s">
        <v>46</v>
      </c>
      <c r="C55" s="46"/>
      <c r="D55" s="47"/>
      <c r="E55" s="852"/>
      <c r="F55" s="598">
        <f>E54*D54*C23</f>
        <v>0</v>
      </c>
    </row>
    <row r="56" spans="1:6" s="10" customFormat="1" ht="12.75">
      <c r="A56" s="130"/>
      <c r="B56" s="48" t="s">
        <v>47</v>
      </c>
      <c r="C56" s="49"/>
      <c r="D56" s="50"/>
      <c r="E56" s="853"/>
      <c r="F56" s="599">
        <f>E54*D54*C24</f>
        <v>0</v>
      </c>
    </row>
    <row r="57" spans="1:6" s="132" customFormat="1" ht="63.75">
      <c r="B57" s="200" t="s">
        <v>1646</v>
      </c>
      <c r="C57" s="127" t="s">
        <v>10</v>
      </c>
      <c r="D57" s="30">
        <v>105</v>
      </c>
      <c r="E57" s="748"/>
      <c r="F57" s="600"/>
    </row>
    <row r="58" spans="1:6" s="10" customFormat="1" ht="12.75">
      <c r="A58" s="130"/>
      <c r="B58" s="45" t="s">
        <v>46</v>
      </c>
      <c r="C58" s="46"/>
      <c r="D58" s="47"/>
      <c r="E58" s="852"/>
      <c r="F58" s="598">
        <f>E57*D57*C23</f>
        <v>0</v>
      </c>
    </row>
    <row r="59" spans="1:6" s="10" customFormat="1" ht="12.75">
      <c r="A59" s="130"/>
      <c r="B59" s="48" t="s">
        <v>47</v>
      </c>
      <c r="C59" s="49"/>
      <c r="D59" s="50"/>
      <c r="E59" s="853"/>
      <c r="F59" s="599">
        <f>E57*D57*C24</f>
        <v>0</v>
      </c>
    </row>
    <row r="60" spans="1:6" s="132" customFormat="1" ht="12.75">
      <c r="B60" s="177"/>
      <c r="C60" s="121"/>
      <c r="D60" s="122"/>
      <c r="E60" s="203"/>
      <c r="F60" s="597"/>
    </row>
    <row r="61" spans="1:6" s="132" customFormat="1" ht="51">
      <c r="A61" s="126" t="s">
        <v>662</v>
      </c>
      <c r="B61" s="31" t="s">
        <v>683</v>
      </c>
      <c r="C61" s="127"/>
      <c r="D61" s="30"/>
      <c r="E61" s="156"/>
      <c r="F61" s="600"/>
    </row>
    <row r="62" spans="1:6" s="132" customFormat="1" ht="38.25">
      <c r="A62" s="126"/>
      <c r="B62" s="31" t="s">
        <v>682</v>
      </c>
      <c r="C62" s="127" t="s">
        <v>10</v>
      </c>
      <c r="D62" s="30">
        <v>145</v>
      </c>
      <c r="E62" s="748"/>
      <c r="F62" s="600"/>
    </row>
    <row r="63" spans="1:6" s="10" customFormat="1" ht="12.75">
      <c r="A63" s="130"/>
      <c r="B63" s="45" t="s">
        <v>46</v>
      </c>
      <c r="C63" s="46"/>
      <c r="D63" s="47"/>
      <c r="E63" s="852"/>
      <c r="F63" s="598">
        <f>E62*D62*C23</f>
        <v>0</v>
      </c>
    </row>
    <row r="64" spans="1:6" s="10" customFormat="1" ht="12.75">
      <c r="A64" s="130"/>
      <c r="B64" s="48" t="s">
        <v>47</v>
      </c>
      <c r="C64" s="49"/>
      <c r="D64" s="50"/>
      <c r="E64" s="853"/>
      <c r="F64" s="599">
        <f>E62*D62*C24</f>
        <v>0</v>
      </c>
    </row>
    <row r="65" spans="1:6" s="132" customFormat="1" ht="12.75">
      <c r="B65" s="177"/>
      <c r="C65" s="121"/>
      <c r="D65" s="122"/>
      <c r="E65" s="203"/>
      <c r="F65" s="597"/>
    </row>
    <row r="66" spans="1:6" s="132" customFormat="1" ht="51">
      <c r="A66" s="126" t="s">
        <v>663</v>
      </c>
      <c r="B66" s="31" t="s">
        <v>684</v>
      </c>
      <c r="C66" s="127"/>
      <c r="D66" s="30"/>
      <c r="E66" s="156"/>
      <c r="F66" s="600"/>
    </row>
    <row r="67" spans="1:6" s="132" customFormat="1" ht="25.5">
      <c r="A67" s="126"/>
      <c r="B67" s="31" t="s">
        <v>685</v>
      </c>
      <c r="C67" s="127" t="s">
        <v>10</v>
      </c>
      <c r="D67" s="30">
        <v>160</v>
      </c>
      <c r="E67" s="748"/>
      <c r="F67" s="600"/>
    </row>
    <row r="68" spans="1:6" s="10" customFormat="1" ht="12.75">
      <c r="A68" s="130"/>
      <c r="B68" s="45" t="s">
        <v>46</v>
      </c>
      <c r="C68" s="46"/>
      <c r="D68" s="47"/>
      <c r="E68" s="852"/>
      <c r="F68" s="598">
        <f>E67*D67*C23</f>
        <v>0</v>
      </c>
    </row>
    <row r="69" spans="1:6" s="10" customFormat="1" ht="12.75">
      <c r="A69" s="130"/>
      <c r="B69" s="48" t="s">
        <v>47</v>
      </c>
      <c r="C69" s="49"/>
      <c r="D69" s="50"/>
      <c r="E69" s="853"/>
      <c r="F69" s="599">
        <f>E67*D67*C24</f>
        <v>0</v>
      </c>
    </row>
    <row r="70" spans="1:6" s="132" customFormat="1" ht="12.75">
      <c r="B70" s="177"/>
      <c r="C70" s="121"/>
      <c r="D70" s="122"/>
      <c r="E70" s="203"/>
      <c r="F70" s="597"/>
    </row>
    <row r="71" spans="1:6" s="132" customFormat="1" ht="51">
      <c r="A71" s="126" t="s">
        <v>664</v>
      </c>
      <c r="B71" s="31" t="s">
        <v>1525</v>
      </c>
      <c r="C71" s="127"/>
      <c r="D71" s="30"/>
      <c r="E71" s="156"/>
      <c r="F71" s="600"/>
    </row>
    <row r="72" spans="1:6" s="132" customFormat="1" ht="38.25">
      <c r="A72" s="126"/>
      <c r="B72" s="31" t="s">
        <v>1526</v>
      </c>
      <c r="C72" s="127" t="s">
        <v>10</v>
      </c>
      <c r="D72" s="30">
        <v>73</v>
      </c>
      <c r="E72" s="748"/>
      <c r="F72" s="600"/>
    </row>
    <row r="73" spans="1:6" s="10" customFormat="1" ht="12.75">
      <c r="A73" s="130"/>
      <c r="B73" s="45" t="s">
        <v>46</v>
      </c>
      <c r="C73" s="46"/>
      <c r="D73" s="47"/>
      <c r="E73" s="852"/>
      <c r="F73" s="598">
        <f>E72*D72*C23</f>
        <v>0</v>
      </c>
    </row>
    <row r="74" spans="1:6" s="10" customFormat="1" ht="12.75">
      <c r="A74" s="130"/>
      <c r="B74" s="48" t="s">
        <v>47</v>
      </c>
      <c r="C74" s="49"/>
      <c r="D74" s="50"/>
      <c r="E74" s="853"/>
      <c r="F74" s="599">
        <f>E72*D72*C24</f>
        <v>0</v>
      </c>
    </row>
    <row r="75" spans="1:6" s="138" customFormat="1" ht="12.75">
      <c r="A75" s="147"/>
      <c r="B75" s="148"/>
      <c r="C75" s="136"/>
      <c r="D75" s="239"/>
      <c r="E75" s="189"/>
      <c r="F75" s="620"/>
    </row>
    <row r="76" spans="1:6" s="10" customFormat="1" ht="66.75" customHeight="1">
      <c r="A76" s="126" t="s">
        <v>665</v>
      </c>
      <c r="B76" s="31" t="s">
        <v>686</v>
      </c>
      <c r="C76" s="107" t="s">
        <v>10</v>
      </c>
      <c r="D76" s="179">
        <v>145</v>
      </c>
      <c r="E76" s="801"/>
      <c r="F76" s="600"/>
    </row>
    <row r="77" spans="1:6" s="138" customFormat="1" ht="12.75">
      <c r="A77" s="147"/>
      <c r="B77" s="45" t="s">
        <v>46</v>
      </c>
      <c r="C77" s="46"/>
      <c r="D77" s="47"/>
      <c r="E77" s="852"/>
      <c r="F77" s="598">
        <f>D76*E76*C23</f>
        <v>0</v>
      </c>
    </row>
    <row r="78" spans="1:6" s="10" customFormat="1" ht="12.75">
      <c r="A78" s="126"/>
      <c r="B78" s="48" t="s">
        <v>47</v>
      </c>
      <c r="C78" s="49"/>
      <c r="D78" s="50"/>
      <c r="E78" s="853"/>
      <c r="F78" s="599">
        <f>D76*E76*C24</f>
        <v>0</v>
      </c>
    </row>
    <row r="79" spans="1:6" s="138" customFormat="1" ht="12.75">
      <c r="A79" s="147"/>
      <c r="B79" s="148"/>
      <c r="C79" s="136"/>
      <c r="D79" s="239"/>
      <c r="E79" s="189"/>
      <c r="F79" s="620"/>
    </row>
    <row r="80" spans="1:6" s="10" customFormat="1" ht="78" customHeight="1">
      <c r="A80" s="126" t="s">
        <v>666</v>
      </c>
      <c r="B80" s="31" t="s">
        <v>1524</v>
      </c>
      <c r="C80" s="107" t="s">
        <v>10</v>
      </c>
      <c r="D80" s="179">
        <v>125</v>
      </c>
      <c r="E80" s="801"/>
      <c r="F80" s="600"/>
    </row>
    <row r="81" spans="1:6" s="138" customFormat="1" ht="12.75">
      <c r="A81" s="147"/>
      <c r="B81" s="45" t="s">
        <v>46</v>
      </c>
      <c r="C81" s="46"/>
      <c r="D81" s="47"/>
      <c r="E81" s="852"/>
      <c r="F81" s="598">
        <f>D80*E80*C23</f>
        <v>0</v>
      </c>
    </row>
    <row r="82" spans="1:6" s="10" customFormat="1" ht="12.75">
      <c r="A82" s="126"/>
      <c r="B82" s="48" t="s">
        <v>47</v>
      </c>
      <c r="C82" s="49"/>
      <c r="D82" s="50"/>
      <c r="E82" s="853"/>
      <c r="F82" s="599">
        <f>D80*E80*C24</f>
        <v>0</v>
      </c>
    </row>
    <row r="83" spans="1:6" s="132" customFormat="1" ht="12.75">
      <c r="B83" s="31"/>
      <c r="C83" s="121"/>
      <c r="D83" s="122"/>
      <c r="E83" s="203"/>
      <c r="F83" s="597"/>
    </row>
    <row r="84" spans="1:6" s="132" customFormat="1" ht="135.75" customHeight="1">
      <c r="A84" s="126" t="s">
        <v>668</v>
      </c>
      <c r="B84" s="31" t="s">
        <v>695</v>
      </c>
      <c r="C84" s="127" t="s">
        <v>195</v>
      </c>
      <c r="D84" s="30">
        <v>205</v>
      </c>
      <c r="E84" s="748"/>
      <c r="F84" s="600"/>
    </row>
    <row r="85" spans="1:6" s="138" customFormat="1" ht="12.75">
      <c r="A85" s="147"/>
      <c r="B85" s="45" t="s">
        <v>46</v>
      </c>
      <c r="C85" s="46"/>
      <c r="D85" s="47"/>
      <c r="E85" s="852"/>
      <c r="F85" s="598">
        <f>D84*E84*C23</f>
        <v>0</v>
      </c>
    </row>
    <row r="86" spans="1:6" s="10" customFormat="1" ht="12.75">
      <c r="A86" s="126"/>
      <c r="B86" s="48" t="s">
        <v>47</v>
      </c>
      <c r="C86" s="49"/>
      <c r="D86" s="50"/>
      <c r="E86" s="853"/>
      <c r="F86" s="599">
        <f>D84*E84*C24</f>
        <v>0</v>
      </c>
    </row>
    <row r="87" spans="1:6" s="132" customFormat="1" ht="12.75">
      <c r="B87" s="31"/>
      <c r="C87" s="121"/>
      <c r="D87" s="122"/>
      <c r="E87" s="203"/>
      <c r="F87" s="597"/>
    </row>
    <row r="88" spans="1:6" s="132" customFormat="1" ht="135.75" customHeight="1">
      <c r="A88" s="126" t="s">
        <v>669</v>
      </c>
      <c r="B88" s="31" t="s">
        <v>1523</v>
      </c>
      <c r="C88" s="127" t="s">
        <v>195</v>
      </c>
      <c r="D88" s="30">
        <v>65</v>
      </c>
      <c r="E88" s="748"/>
      <c r="F88" s="600"/>
    </row>
    <row r="89" spans="1:6" s="138" customFormat="1" ht="12.75">
      <c r="A89" s="147"/>
      <c r="B89" s="45" t="s">
        <v>46</v>
      </c>
      <c r="C89" s="46"/>
      <c r="D89" s="47"/>
      <c r="E89" s="852"/>
      <c r="F89" s="598">
        <f>D88*E88*C23</f>
        <v>0</v>
      </c>
    </row>
    <row r="90" spans="1:6" s="10" customFormat="1" ht="12.75">
      <c r="A90" s="126"/>
      <c r="B90" s="48" t="s">
        <v>47</v>
      </c>
      <c r="C90" s="49"/>
      <c r="D90" s="50"/>
      <c r="E90" s="853"/>
      <c r="F90" s="599">
        <f>D88*E88*C24</f>
        <v>0</v>
      </c>
    </row>
    <row r="91" spans="1:6" s="132" customFormat="1" ht="12.75">
      <c r="B91" s="31"/>
      <c r="C91" s="121"/>
      <c r="D91" s="122"/>
      <c r="E91" s="203"/>
      <c r="F91" s="597"/>
    </row>
    <row r="92" spans="1:6" s="132" customFormat="1" ht="63.75">
      <c r="A92" s="126" t="s">
        <v>670</v>
      </c>
      <c r="B92" s="31" t="s">
        <v>667</v>
      </c>
      <c r="C92" s="127" t="s">
        <v>284</v>
      </c>
      <c r="D92" s="30">
        <v>4</v>
      </c>
      <c r="E92" s="748"/>
      <c r="F92" s="600"/>
    </row>
    <row r="93" spans="1:6" s="138" customFormat="1" ht="12.75">
      <c r="A93" s="147"/>
      <c r="B93" s="45" t="s">
        <v>46</v>
      </c>
      <c r="C93" s="46"/>
      <c r="D93" s="47"/>
      <c r="E93" s="852"/>
      <c r="F93" s="598">
        <f>D92*E92*C23</f>
        <v>0</v>
      </c>
    </row>
    <row r="94" spans="1:6" s="10" customFormat="1" ht="12.75">
      <c r="A94" s="126"/>
      <c r="B94" s="48" t="s">
        <v>47</v>
      </c>
      <c r="C94" s="49"/>
      <c r="D94" s="50"/>
      <c r="E94" s="853"/>
      <c r="F94" s="599">
        <f>D92*E92*C24</f>
        <v>0</v>
      </c>
    </row>
    <row r="95" spans="1:6" s="132" customFormat="1" ht="12.75">
      <c r="B95" s="31"/>
      <c r="C95" s="121"/>
      <c r="D95" s="122"/>
      <c r="E95" s="203"/>
      <c r="F95" s="597"/>
    </row>
    <row r="96" spans="1:6" s="132" customFormat="1" ht="123" customHeight="1">
      <c r="A96" s="126" t="s">
        <v>671</v>
      </c>
      <c r="B96" s="31" t="s">
        <v>688</v>
      </c>
      <c r="C96" s="127"/>
      <c r="D96" s="30"/>
      <c r="E96" s="156"/>
      <c r="F96" s="600"/>
    </row>
    <row r="97" spans="1:6" s="132" customFormat="1" ht="27.75" customHeight="1">
      <c r="A97" s="126"/>
      <c r="B97" s="31" t="s">
        <v>687</v>
      </c>
      <c r="C97" s="127"/>
      <c r="D97" s="30"/>
      <c r="E97" s="156"/>
      <c r="F97" s="600"/>
    </row>
    <row r="98" spans="1:6" s="132" customFormat="1" ht="222" customHeight="1">
      <c r="A98" s="126"/>
      <c r="B98" s="31" t="s">
        <v>690</v>
      </c>
      <c r="C98" s="127" t="s">
        <v>7</v>
      </c>
      <c r="D98" s="30">
        <v>1</v>
      </c>
      <c r="E98" s="748"/>
      <c r="F98" s="600"/>
    </row>
    <row r="99" spans="1:6" s="138" customFormat="1" ht="12.75">
      <c r="A99" s="147"/>
      <c r="B99" s="45" t="s">
        <v>46</v>
      </c>
      <c r="C99" s="46"/>
      <c r="D99" s="47"/>
      <c r="E99" s="852"/>
      <c r="F99" s="598">
        <f>D98*E98*C23</f>
        <v>0</v>
      </c>
    </row>
    <row r="100" spans="1:6" s="10" customFormat="1" ht="12.75">
      <c r="A100" s="126"/>
      <c r="B100" s="48" t="s">
        <v>47</v>
      </c>
      <c r="C100" s="49"/>
      <c r="D100" s="50"/>
      <c r="E100" s="853"/>
      <c r="F100" s="599">
        <f>D98*E98*C24</f>
        <v>0</v>
      </c>
    </row>
    <row r="101" spans="1:6" s="132" customFormat="1" ht="12.75">
      <c r="B101" s="31"/>
      <c r="C101" s="121"/>
      <c r="D101" s="122"/>
      <c r="E101" s="203"/>
      <c r="F101" s="597"/>
    </row>
    <row r="102" spans="1:6" s="132" customFormat="1" ht="121.5" customHeight="1">
      <c r="A102" s="126" t="s">
        <v>672</v>
      </c>
      <c r="B102" s="31" t="s">
        <v>689</v>
      </c>
      <c r="C102" s="127"/>
      <c r="D102" s="30"/>
      <c r="E102" s="156"/>
      <c r="F102" s="600"/>
    </row>
    <row r="103" spans="1:6" s="132" customFormat="1" ht="27.75" customHeight="1">
      <c r="A103" s="126"/>
      <c r="B103" s="31" t="s">
        <v>687</v>
      </c>
      <c r="C103" s="127"/>
      <c r="D103" s="30"/>
      <c r="E103" s="156"/>
      <c r="F103" s="600"/>
    </row>
    <row r="104" spans="1:6" s="132" customFormat="1" ht="195" customHeight="1">
      <c r="A104" s="126"/>
      <c r="B104" s="31" t="s">
        <v>691</v>
      </c>
      <c r="C104" s="127" t="s">
        <v>7</v>
      </c>
      <c r="D104" s="30">
        <v>1</v>
      </c>
      <c r="E104" s="748"/>
      <c r="F104" s="600"/>
    </row>
    <row r="105" spans="1:6" s="138" customFormat="1" ht="12.75">
      <c r="A105" s="147"/>
      <c r="B105" s="45" t="s">
        <v>46</v>
      </c>
      <c r="C105" s="46"/>
      <c r="D105" s="47"/>
      <c r="E105" s="852"/>
      <c r="F105" s="598">
        <f>D104*E104*C23</f>
        <v>0</v>
      </c>
    </row>
    <row r="106" spans="1:6" s="10" customFormat="1" ht="12.75">
      <c r="A106" s="126"/>
      <c r="B106" s="48" t="s">
        <v>47</v>
      </c>
      <c r="C106" s="49"/>
      <c r="D106" s="50"/>
      <c r="E106" s="853"/>
      <c r="F106" s="599">
        <f>D104*E104*C24</f>
        <v>0</v>
      </c>
    </row>
    <row r="107" spans="1:6" s="132" customFormat="1" ht="12.75">
      <c r="B107" s="177"/>
      <c r="C107" s="121"/>
      <c r="D107" s="122"/>
      <c r="E107" s="203"/>
      <c r="F107" s="597"/>
    </row>
    <row r="108" spans="1:6" s="132" customFormat="1" ht="51">
      <c r="A108" s="126" t="s">
        <v>673</v>
      </c>
      <c r="B108" s="31" t="s">
        <v>692</v>
      </c>
      <c r="C108" s="127"/>
      <c r="D108" s="30"/>
      <c r="E108" s="156"/>
      <c r="F108" s="600"/>
    </row>
    <row r="109" spans="1:6" s="132" customFormat="1" ht="25.5">
      <c r="A109" s="126"/>
      <c r="B109" s="31" t="s">
        <v>697</v>
      </c>
      <c r="C109" s="127" t="s">
        <v>10</v>
      </c>
      <c r="D109" s="30">
        <v>4</v>
      </c>
      <c r="E109" s="748"/>
      <c r="F109" s="600"/>
    </row>
    <row r="110" spans="1:6" s="10" customFormat="1" ht="12.75">
      <c r="A110" s="130"/>
      <c r="B110" s="45" t="s">
        <v>46</v>
      </c>
      <c r="C110" s="46"/>
      <c r="D110" s="47"/>
      <c r="E110" s="852"/>
      <c r="F110" s="598">
        <f>E109*D109*C23</f>
        <v>0</v>
      </c>
    </row>
    <row r="111" spans="1:6" s="10" customFormat="1" ht="12.75">
      <c r="A111" s="130"/>
      <c r="B111" s="48" t="s">
        <v>47</v>
      </c>
      <c r="C111" s="49"/>
      <c r="D111" s="50"/>
      <c r="E111" s="853"/>
      <c r="F111" s="599">
        <f>E109*D109*C24</f>
        <v>0</v>
      </c>
    </row>
    <row r="112" spans="1:6" s="138" customFormat="1" ht="12.75">
      <c r="A112" s="147"/>
      <c r="B112" s="148"/>
      <c r="C112" s="136"/>
      <c r="D112" s="239"/>
      <c r="E112" s="189"/>
      <c r="F112" s="620"/>
    </row>
    <row r="113" spans="1:6" s="10" customFormat="1" ht="66.75" customHeight="1">
      <c r="A113" s="126" t="s">
        <v>674</v>
      </c>
      <c r="B113" s="31" t="s">
        <v>693</v>
      </c>
      <c r="C113" s="107" t="s">
        <v>10</v>
      </c>
      <c r="D113" s="179">
        <v>18</v>
      </c>
      <c r="E113" s="801"/>
      <c r="F113" s="600"/>
    </row>
    <row r="114" spans="1:6" s="138" customFormat="1" ht="12.75">
      <c r="A114" s="147"/>
      <c r="B114" s="45" t="s">
        <v>46</v>
      </c>
      <c r="C114" s="46"/>
      <c r="D114" s="47"/>
      <c r="E114" s="852"/>
      <c r="F114" s="598">
        <f>D113*E113*C23</f>
        <v>0</v>
      </c>
    </row>
    <row r="115" spans="1:6" s="10" customFormat="1" ht="12.75">
      <c r="A115" s="126"/>
      <c r="B115" s="48" t="s">
        <v>47</v>
      </c>
      <c r="C115" s="49"/>
      <c r="D115" s="50"/>
      <c r="E115" s="853"/>
      <c r="F115" s="599">
        <f>D113*E113*C24</f>
        <v>0</v>
      </c>
    </row>
    <row r="116" spans="1:6" s="132" customFormat="1" ht="12.75">
      <c r="B116" s="31"/>
      <c r="C116" s="121"/>
      <c r="D116" s="122"/>
      <c r="E116" s="203"/>
      <c r="F116" s="597"/>
    </row>
    <row r="117" spans="1:6" s="132" customFormat="1" ht="133.5" customHeight="1">
      <c r="A117" s="126" t="s">
        <v>712</v>
      </c>
      <c r="B117" s="31" t="s">
        <v>694</v>
      </c>
      <c r="C117" s="127" t="s">
        <v>195</v>
      </c>
      <c r="D117" s="30">
        <v>12</v>
      </c>
      <c r="E117" s="748"/>
      <c r="F117" s="600"/>
    </row>
    <row r="118" spans="1:6" s="138" customFormat="1" ht="12.75">
      <c r="A118" s="147"/>
      <c r="B118" s="45" t="s">
        <v>46</v>
      </c>
      <c r="C118" s="46"/>
      <c r="D118" s="47"/>
      <c r="E118" s="852"/>
      <c r="F118" s="598">
        <f>D117*E117*C23</f>
        <v>0</v>
      </c>
    </row>
    <row r="119" spans="1:6" s="10" customFormat="1" ht="12.75">
      <c r="A119" s="126"/>
      <c r="B119" s="48" t="s">
        <v>47</v>
      </c>
      <c r="C119" s="49"/>
      <c r="D119" s="50"/>
      <c r="E119" s="853"/>
      <c r="F119" s="599">
        <f>D117*E117*C24</f>
        <v>0</v>
      </c>
    </row>
    <row r="120" spans="1:6" s="138" customFormat="1" ht="12.75">
      <c r="A120" s="147"/>
      <c r="C120" s="149"/>
      <c r="D120" s="239"/>
      <c r="E120" s="189"/>
      <c r="F120" s="620"/>
    </row>
    <row r="121" spans="1:6" s="132" customFormat="1" ht="51">
      <c r="A121" s="126" t="s">
        <v>1474</v>
      </c>
      <c r="B121" s="31" t="s">
        <v>696</v>
      </c>
      <c r="C121" s="121"/>
      <c r="D121" s="122"/>
      <c r="E121" s="203"/>
      <c r="F121" s="597"/>
    </row>
    <row r="122" spans="1:6" s="132" customFormat="1" ht="16.5" customHeight="1">
      <c r="B122" s="31" t="s">
        <v>661</v>
      </c>
      <c r="C122" s="121"/>
      <c r="D122" s="122"/>
      <c r="E122" s="203"/>
      <c r="F122" s="597"/>
    </row>
    <row r="123" spans="1:6" s="132" customFormat="1" ht="15" customHeight="1">
      <c r="B123" s="200" t="s">
        <v>1679</v>
      </c>
      <c r="C123" s="127" t="s">
        <v>10</v>
      </c>
      <c r="D123" s="30">
        <v>25</v>
      </c>
      <c r="E123" s="748"/>
      <c r="F123" s="600"/>
    </row>
    <row r="124" spans="1:6" s="10" customFormat="1" ht="12.75">
      <c r="A124" s="130"/>
      <c r="B124" s="45" t="s">
        <v>46</v>
      </c>
      <c r="C124" s="46"/>
      <c r="D124" s="47"/>
      <c r="E124" s="852"/>
      <c r="F124" s="598">
        <f>E123*D123*C23</f>
        <v>0</v>
      </c>
    </row>
    <row r="125" spans="1:6" s="10" customFormat="1" ht="12.75">
      <c r="A125" s="130"/>
      <c r="B125" s="48" t="s">
        <v>47</v>
      </c>
      <c r="C125" s="49"/>
      <c r="D125" s="50"/>
      <c r="E125" s="853"/>
      <c r="F125" s="599">
        <f>E123*D123*C24</f>
        <v>0</v>
      </c>
    </row>
    <row r="126" spans="1:6" s="132" customFormat="1" ht="30" customHeight="1">
      <c r="B126" s="200" t="s">
        <v>698</v>
      </c>
      <c r="C126" s="127" t="s">
        <v>10</v>
      </c>
      <c r="D126" s="30">
        <v>25</v>
      </c>
      <c r="E126" s="748"/>
      <c r="F126" s="600"/>
    </row>
    <row r="127" spans="1:6" s="10" customFormat="1" ht="12.75">
      <c r="A127" s="130"/>
      <c r="B127" s="45" t="s">
        <v>46</v>
      </c>
      <c r="C127" s="46"/>
      <c r="D127" s="47"/>
      <c r="E127" s="852"/>
      <c r="F127" s="598">
        <f>E126*D126*C23</f>
        <v>0</v>
      </c>
    </row>
    <row r="128" spans="1:6" s="10" customFormat="1" ht="12.75">
      <c r="A128" s="130"/>
      <c r="B128" s="48" t="s">
        <v>47</v>
      </c>
      <c r="C128" s="49"/>
      <c r="D128" s="50"/>
      <c r="E128" s="853"/>
      <c r="F128" s="599">
        <f>E126*D126*C24</f>
        <v>0</v>
      </c>
    </row>
    <row r="129" spans="1:6" s="132" customFormat="1" ht="25.5">
      <c r="B129" s="200" t="s">
        <v>680</v>
      </c>
      <c r="C129" s="127" t="s">
        <v>10</v>
      </c>
      <c r="D129" s="30">
        <v>30</v>
      </c>
      <c r="E129" s="748"/>
      <c r="F129" s="600"/>
    </row>
    <row r="130" spans="1:6" s="10" customFormat="1" ht="12.75">
      <c r="A130" s="130"/>
      <c r="B130" s="45" t="s">
        <v>46</v>
      </c>
      <c r="C130" s="46"/>
      <c r="D130" s="47"/>
      <c r="E130" s="852"/>
      <c r="F130" s="598">
        <f>E129*D129*C23</f>
        <v>0</v>
      </c>
    </row>
    <row r="131" spans="1:6" s="10" customFormat="1" ht="12.75">
      <c r="A131" s="130"/>
      <c r="B131" s="48" t="s">
        <v>47</v>
      </c>
      <c r="C131" s="49"/>
      <c r="D131" s="50"/>
      <c r="E131" s="853"/>
      <c r="F131" s="599">
        <f>E129*D129*C24</f>
        <v>0</v>
      </c>
    </row>
    <row r="132" spans="1:6" s="132" customFormat="1" ht="38.25">
      <c r="B132" s="200" t="s">
        <v>679</v>
      </c>
      <c r="C132" s="127" t="s">
        <v>10</v>
      </c>
      <c r="D132" s="30">
        <v>32</v>
      </c>
      <c r="E132" s="748"/>
      <c r="F132" s="600"/>
    </row>
    <row r="133" spans="1:6" s="10" customFormat="1" ht="12.75">
      <c r="A133" s="130"/>
      <c r="B133" s="45" t="s">
        <v>46</v>
      </c>
      <c r="C133" s="46"/>
      <c r="D133" s="47"/>
      <c r="E133" s="852"/>
      <c r="F133" s="598">
        <f>E132*D132*C23</f>
        <v>0</v>
      </c>
    </row>
    <row r="134" spans="1:6" s="10" customFormat="1" ht="12.75">
      <c r="A134" s="130"/>
      <c r="B134" s="48" t="s">
        <v>47</v>
      </c>
      <c r="C134" s="49"/>
      <c r="D134" s="50"/>
      <c r="E134" s="853"/>
      <c r="F134" s="599">
        <f>E132*D132*C24</f>
        <v>0</v>
      </c>
    </row>
    <row r="135" spans="1:6" s="132" customFormat="1" ht="25.5">
      <c r="B135" s="200" t="s">
        <v>699</v>
      </c>
      <c r="C135" s="127" t="s">
        <v>10</v>
      </c>
      <c r="D135" s="30">
        <v>25</v>
      </c>
      <c r="E135" s="748"/>
      <c r="F135" s="600"/>
    </row>
    <row r="136" spans="1:6" s="132" customFormat="1" ht="25.5">
      <c r="A136" s="150" t="s">
        <v>265</v>
      </c>
      <c r="B136" s="200" t="s">
        <v>700</v>
      </c>
      <c r="C136" s="127"/>
      <c r="D136" s="30"/>
      <c r="E136" s="156"/>
      <c r="F136" s="600"/>
    </row>
    <row r="137" spans="1:6" s="132" customFormat="1" ht="25.5">
      <c r="A137" s="150" t="s">
        <v>265</v>
      </c>
      <c r="B137" s="200" t="s">
        <v>703</v>
      </c>
      <c r="C137" s="127"/>
      <c r="D137" s="30"/>
      <c r="E137" s="156"/>
      <c r="F137" s="600"/>
    </row>
    <row r="138" spans="1:6" s="132" customFormat="1" ht="25.5">
      <c r="A138" s="150" t="s">
        <v>265</v>
      </c>
      <c r="B138" s="200" t="s">
        <v>702</v>
      </c>
      <c r="C138" s="127"/>
      <c r="D138" s="30"/>
      <c r="E138" s="156"/>
      <c r="F138" s="600"/>
    </row>
    <row r="139" spans="1:6" s="132" customFormat="1" ht="25.5">
      <c r="A139" s="150" t="s">
        <v>265</v>
      </c>
      <c r="B139" s="200" t="s">
        <v>701</v>
      </c>
      <c r="C139" s="127"/>
      <c r="D139" s="30"/>
      <c r="E139" s="156"/>
      <c r="F139" s="600"/>
    </row>
    <row r="140" spans="1:6" s="10" customFormat="1" ht="12.75">
      <c r="A140" s="130"/>
      <c r="B140" s="45" t="s">
        <v>46</v>
      </c>
      <c r="C140" s="46"/>
      <c r="D140" s="47"/>
      <c r="E140" s="852"/>
      <c r="F140" s="598">
        <f>E135*D135*C23</f>
        <v>0</v>
      </c>
    </row>
    <row r="141" spans="1:6" s="10" customFormat="1" ht="12.75">
      <c r="A141" s="130"/>
      <c r="B141" s="48" t="s">
        <v>47</v>
      </c>
      <c r="C141" s="49"/>
      <c r="D141" s="50"/>
      <c r="E141" s="853"/>
      <c r="F141" s="599">
        <f>E135*D135*C24</f>
        <v>0</v>
      </c>
    </row>
    <row r="142" spans="1:6" s="132" customFormat="1" ht="25.5">
      <c r="B142" s="200" t="s">
        <v>4783</v>
      </c>
      <c r="C142" s="127" t="s">
        <v>195</v>
      </c>
      <c r="D142" s="30">
        <v>30</v>
      </c>
      <c r="E142" s="748"/>
      <c r="F142" s="600"/>
    </row>
    <row r="143" spans="1:6" s="10" customFormat="1" ht="12.75">
      <c r="A143" s="130"/>
      <c r="B143" s="45" t="s">
        <v>46</v>
      </c>
      <c r="C143" s="46"/>
      <c r="D143" s="47"/>
      <c r="E143" s="852"/>
      <c r="F143" s="598">
        <f>E142*D142*C23</f>
        <v>0</v>
      </c>
    </row>
    <row r="144" spans="1:6" s="10" customFormat="1" ht="12.75">
      <c r="A144" s="130"/>
      <c r="B144" s="48" t="s">
        <v>47</v>
      </c>
      <c r="C144" s="49"/>
      <c r="D144" s="50"/>
      <c r="E144" s="853"/>
      <c r="F144" s="599">
        <f>E142*D142*C24</f>
        <v>0</v>
      </c>
    </row>
    <row r="145" spans="1:6" s="132" customFormat="1" ht="25.5">
      <c r="B145" s="200" t="s">
        <v>681</v>
      </c>
      <c r="C145" s="127" t="s">
        <v>9</v>
      </c>
      <c r="D145" s="30">
        <v>0.5</v>
      </c>
      <c r="E145" s="748"/>
      <c r="F145" s="600"/>
    </row>
    <row r="146" spans="1:6" s="10" customFormat="1" ht="12.75">
      <c r="A146" s="130"/>
      <c r="B146" s="45" t="s">
        <v>46</v>
      </c>
      <c r="C146" s="46"/>
      <c r="D146" s="47"/>
      <c r="E146" s="852"/>
      <c r="F146" s="598">
        <f>E145*D145*C23</f>
        <v>0</v>
      </c>
    </row>
    <row r="147" spans="1:6" s="10" customFormat="1" ht="12.75">
      <c r="A147" s="130"/>
      <c r="B147" s="48" t="s">
        <v>47</v>
      </c>
      <c r="C147" s="49"/>
      <c r="D147" s="50"/>
      <c r="E147" s="853"/>
      <c r="F147" s="599">
        <f>E145*D145*C24</f>
        <v>0</v>
      </c>
    </row>
    <row r="148" spans="1:6" s="132" customFormat="1" ht="12.75">
      <c r="B148" s="31"/>
      <c r="C148" s="121"/>
      <c r="D148" s="122"/>
      <c r="E148" s="203"/>
      <c r="F148" s="597"/>
    </row>
    <row r="149" spans="1:6" s="132" customFormat="1" ht="114.75">
      <c r="A149" s="126" t="s">
        <v>1487</v>
      </c>
      <c r="B149" s="31" t="s">
        <v>1485</v>
      </c>
      <c r="D149" s="182"/>
      <c r="E149" s="235"/>
      <c r="F149" s="600"/>
    </row>
    <row r="150" spans="1:6" s="132" customFormat="1" ht="12.75">
      <c r="B150" s="200"/>
      <c r="C150" s="127" t="s">
        <v>284</v>
      </c>
      <c r="D150" s="30">
        <v>1</v>
      </c>
      <c r="E150" s="748"/>
      <c r="F150" s="600"/>
    </row>
    <row r="151" spans="1:6" s="10" customFormat="1" ht="12.75">
      <c r="A151" s="130"/>
      <c r="B151" s="45" t="s">
        <v>46</v>
      </c>
      <c r="C151" s="46"/>
      <c r="D151" s="47"/>
      <c r="E151" s="852"/>
      <c r="F151" s="598">
        <f>E150*D150*C23</f>
        <v>0</v>
      </c>
    </row>
    <row r="152" spans="1:6" s="10" customFormat="1" ht="12.75">
      <c r="A152" s="126"/>
      <c r="B152" s="48" t="s">
        <v>47</v>
      </c>
      <c r="C152" s="167"/>
      <c r="D152" s="168"/>
      <c r="E152" s="188"/>
      <c r="F152" s="599">
        <f>D150*E150*C24</f>
        <v>0</v>
      </c>
    </row>
    <row r="153" spans="1:6" s="132" customFormat="1" ht="12.75">
      <c r="B153" s="31"/>
      <c r="C153" s="121"/>
      <c r="D153" s="122"/>
      <c r="E153" s="203"/>
      <c r="F153" s="597"/>
    </row>
    <row r="154" spans="1:6" s="132" customFormat="1" ht="121.5" customHeight="1">
      <c r="A154" s="126" t="s">
        <v>1488</v>
      </c>
      <c r="B154" s="31" t="s">
        <v>1486</v>
      </c>
      <c r="D154" s="182"/>
      <c r="E154" s="235"/>
      <c r="F154" s="600"/>
    </row>
    <row r="155" spans="1:6" s="132" customFormat="1" ht="12.75">
      <c r="B155" s="200"/>
      <c r="C155" s="127" t="s">
        <v>195</v>
      </c>
      <c r="D155" s="30">
        <v>4.5</v>
      </c>
      <c r="E155" s="748"/>
      <c r="F155" s="600"/>
    </row>
    <row r="156" spans="1:6" s="10" customFormat="1" ht="12.75">
      <c r="A156" s="130"/>
      <c r="B156" s="45" t="s">
        <v>46</v>
      </c>
      <c r="C156" s="46"/>
      <c r="D156" s="47"/>
      <c r="E156" s="852"/>
      <c r="F156" s="598">
        <f>E155*D155*C23</f>
        <v>0</v>
      </c>
    </row>
    <row r="157" spans="1:6" s="10" customFormat="1" ht="12.75">
      <c r="A157" s="130"/>
      <c r="B157" s="48" t="s">
        <v>47</v>
      </c>
      <c r="C157" s="167"/>
      <c r="D157" s="168"/>
      <c r="E157" s="188"/>
      <c r="F157" s="599">
        <f>D155*E155*C24</f>
        <v>0</v>
      </c>
    </row>
    <row r="158" spans="1:6" s="132" customFormat="1" ht="12.75">
      <c r="B158" s="31"/>
      <c r="C158" s="121"/>
      <c r="D158" s="122"/>
      <c r="E158" s="203"/>
      <c r="F158" s="597"/>
    </row>
    <row r="159" spans="1:6" s="132" customFormat="1" ht="89.25">
      <c r="A159" s="126" t="s">
        <v>1489</v>
      </c>
      <c r="B159" s="31" t="s">
        <v>1499</v>
      </c>
      <c r="D159" s="182"/>
      <c r="E159" s="235"/>
      <c r="F159" s="600"/>
    </row>
    <row r="160" spans="1:6" s="132" customFormat="1" ht="12.75">
      <c r="B160" s="200"/>
      <c r="C160" s="127" t="s">
        <v>284</v>
      </c>
      <c r="D160" s="30">
        <v>1</v>
      </c>
      <c r="E160" s="748"/>
      <c r="F160" s="600"/>
    </row>
    <row r="161" spans="1:6" s="10" customFormat="1" ht="12.75">
      <c r="A161" s="130"/>
      <c r="B161" s="45" t="s">
        <v>46</v>
      </c>
      <c r="C161" s="46"/>
      <c r="D161" s="47"/>
      <c r="E161" s="852"/>
      <c r="F161" s="598">
        <f>E160*D160*C23</f>
        <v>0</v>
      </c>
    </row>
    <row r="162" spans="1:6" s="10" customFormat="1" ht="12.75">
      <c r="A162" s="126"/>
      <c r="B162" s="48" t="s">
        <v>47</v>
      </c>
      <c r="C162" s="167"/>
      <c r="D162" s="168"/>
      <c r="E162" s="188"/>
      <c r="F162" s="599">
        <f>D160*E160*C24</f>
        <v>0</v>
      </c>
    </row>
    <row r="163" spans="1:6" s="132" customFormat="1" ht="12.75">
      <c r="B163" s="31"/>
      <c r="C163" s="121"/>
      <c r="D163" s="122"/>
      <c r="E163" s="203"/>
      <c r="F163" s="597"/>
    </row>
    <row r="164" spans="1:6" s="132" customFormat="1" ht="89.25">
      <c r="A164" s="126" t="s">
        <v>1490</v>
      </c>
      <c r="B164" s="31" t="s">
        <v>1498</v>
      </c>
      <c r="D164" s="182"/>
      <c r="E164" s="235"/>
      <c r="F164" s="600"/>
    </row>
    <row r="165" spans="1:6" s="132" customFormat="1" ht="12.75">
      <c r="B165" s="200"/>
      <c r="C165" s="127" t="s">
        <v>284</v>
      </c>
      <c r="D165" s="30">
        <v>2</v>
      </c>
      <c r="E165" s="748"/>
      <c r="F165" s="600"/>
    </row>
    <row r="166" spans="1:6" s="10" customFormat="1" ht="12.75">
      <c r="A166" s="130"/>
      <c r="B166" s="45" t="s">
        <v>46</v>
      </c>
      <c r="C166" s="46"/>
      <c r="D166" s="47"/>
      <c r="E166" s="852"/>
      <c r="F166" s="598">
        <f>E165*D165*C23</f>
        <v>0</v>
      </c>
    </row>
    <row r="167" spans="1:6" s="10" customFormat="1" ht="12.75">
      <c r="A167" s="126"/>
      <c r="B167" s="48" t="s">
        <v>47</v>
      </c>
      <c r="C167" s="167"/>
      <c r="D167" s="168"/>
      <c r="E167" s="188"/>
      <c r="F167" s="599">
        <f>D165*E165*C24</f>
        <v>0</v>
      </c>
    </row>
    <row r="168" spans="1:6" s="138" customFormat="1" ht="12.75">
      <c r="A168" s="147"/>
      <c r="C168" s="149"/>
      <c r="D168" s="239"/>
      <c r="E168" s="189"/>
      <c r="F168" s="620"/>
    </row>
    <row r="169" spans="1:6" s="132" customFormat="1" ht="51">
      <c r="A169" s="126" t="s">
        <v>1491</v>
      </c>
      <c r="B169" s="31" t="s">
        <v>706</v>
      </c>
      <c r="C169" s="121"/>
      <c r="D169" s="122"/>
      <c r="E169" s="203"/>
      <c r="F169" s="597"/>
    </row>
    <row r="170" spans="1:6" s="132" customFormat="1" ht="16.5" customHeight="1">
      <c r="B170" s="31" t="s">
        <v>661</v>
      </c>
      <c r="C170" s="121"/>
      <c r="D170" s="122"/>
      <c r="E170" s="203"/>
      <c r="F170" s="597"/>
    </row>
    <row r="171" spans="1:6" s="132" customFormat="1" ht="15" customHeight="1">
      <c r="B171" s="200" t="s">
        <v>1679</v>
      </c>
      <c r="D171" s="182"/>
      <c r="E171" s="235"/>
      <c r="F171" s="600"/>
    </row>
    <row r="172" spans="1:6" s="10" customFormat="1" ht="12.75">
      <c r="A172" s="130"/>
      <c r="B172" s="48" t="s">
        <v>47</v>
      </c>
      <c r="C172" s="167" t="s">
        <v>10</v>
      </c>
      <c r="D172" s="168">
        <v>42</v>
      </c>
      <c r="E172" s="748"/>
      <c r="F172" s="599">
        <f>E172*D172</f>
        <v>0</v>
      </c>
    </row>
    <row r="173" spans="1:6" s="132" customFormat="1" ht="57.75" customHeight="1">
      <c r="B173" s="200" t="s">
        <v>676</v>
      </c>
      <c r="D173" s="182"/>
      <c r="E173" s="235"/>
      <c r="F173" s="600"/>
    </row>
    <row r="174" spans="1:6" s="10" customFormat="1" ht="12.75">
      <c r="A174" s="130"/>
      <c r="B174" s="48" t="s">
        <v>47</v>
      </c>
      <c r="C174" s="167" t="s">
        <v>9</v>
      </c>
      <c r="D174" s="168">
        <v>3.5</v>
      </c>
      <c r="E174" s="748"/>
      <c r="F174" s="599">
        <f>E174*D174</f>
        <v>0</v>
      </c>
    </row>
    <row r="175" spans="1:6" s="132" customFormat="1" ht="47.25" customHeight="1">
      <c r="B175" s="200" t="s">
        <v>707</v>
      </c>
      <c r="D175" s="182"/>
      <c r="E175" s="235"/>
      <c r="F175" s="600"/>
    </row>
    <row r="176" spans="1:6" s="10" customFormat="1" ht="12.75">
      <c r="A176" s="130"/>
      <c r="B176" s="48" t="s">
        <v>47</v>
      </c>
      <c r="C176" s="167" t="s">
        <v>10</v>
      </c>
      <c r="D176" s="168">
        <v>42</v>
      </c>
      <c r="E176" s="748"/>
      <c r="F176" s="599">
        <f>E176*D176</f>
        <v>0</v>
      </c>
    </row>
    <row r="177" spans="1:6" s="132" customFormat="1" ht="44.25" customHeight="1">
      <c r="B177" s="200" t="s">
        <v>708</v>
      </c>
      <c r="D177" s="182"/>
      <c r="E177" s="235"/>
      <c r="F177" s="600"/>
    </row>
    <row r="178" spans="1:6" s="10" customFormat="1" ht="12.75">
      <c r="A178" s="130"/>
      <c r="B178" s="48" t="s">
        <v>47</v>
      </c>
      <c r="C178" s="167" t="s">
        <v>10</v>
      </c>
      <c r="D178" s="168">
        <v>42</v>
      </c>
      <c r="E178" s="748"/>
      <c r="F178" s="599">
        <f>E178*D178</f>
        <v>0</v>
      </c>
    </row>
    <row r="179" spans="1:6" s="132" customFormat="1" ht="25.5">
      <c r="B179" s="200" t="s">
        <v>680</v>
      </c>
      <c r="D179" s="182"/>
      <c r="E179" s="235"/>
      <c r="F179" s="600"/>
    </row>
    <row r="180" spans="1:6" s="10" customFormat="1" ht="12.75">
      <c r="A180" s="130"/>
      <c r="B180" s="48" t="s">
        <v>47</v>
      </c>
      <c r="C180" s="167" t="s">
        <v>10</v>
      </c>
      <c r="D180" s="168">
        <v>48</v>
      </c>
      <c r="E180" s="748"/>
      <c r="F180" s="599">
        <f>E180*D180</f>
        <v>0</v>
      </c>
    </row>
    <row r="181" spans="1:6" s="132" customFormat="1" ht="38.25">
      <c r="B181" s="200" t="s">
        <v>679</v>
      </c>
      <c r="D181" s="182"/>
      <c r="E181" s="235"/>
      <c r="F181" s="600"/>
    </row>
    <row r="182" spans="1:6" s="10" customFormat="1" ht="12.75">
      <c r="A182" s="130"/>
      <c r="B182" s="48" t="s">
        <v>47</v>
      </c>
      <c r="C182" s="167" t="s">
        <v>10</v>
      </c>
      <c r="D182" s="168">
        <v>55</v>
      </c>
      <c r="E182" s="748"/>
      <c r="F182" s="599">
        <f>E182*D182</f>
        <v>0</v>
      </c>
    </row>
    <row r="183" spans="1:6" s="132" customFormat="1" ht="55.5" customHeight="1">
      <c r="B183" s="200" t="s">
        <v>3524</v>
      </c>
      <c r="D183" s="182"/>
      <c r="E183" s="235"/>
      <c r="F183" s="600"/>
    </row>
    <row r="184" spans="1:6" s="10" customFormat="1" ht="12.75">
      <c r="A184" s="130"/>
      <c r="B184" s="48" t="s">
        <v>47</v>
      </c>
      <c r="C184" s="167" t="s">
        <v>10</v>
      </c>
      <c r="D184" s="168">
        <v>45</v>
      </c>
      <c r="E184" s="748"/>
      <c r="F184" s="599">
        <f>E184*D184</f>
        <v>0</v>
      </c>
    </row>
    <row r="185" spans="1:6" s="132" customFormat="1" ht="25.5">
      <c r="B185" s="200" t="s">
        <v>681</v>
      </c>
      <c r="D185" s="182"/>
      <c r="E185" s="235"/>
      <c r="F185" s="600"/>
    </row>
    <row r="186" spans="1:6" s="10" customFormat="1" ht="12.75">
      <c r="A186" s="130"/>
      <c r="B186" s="48" t="s">
        <v>47</v>
      </c>
      <c r="C186" s="167" t="s">
        <v>9</v>
      </c>
      <c r="D186" s="168">
        <v>2.5</v>
      </c>
      <c r="E186" s="748"/>
      <c r="F186" s="599">
        <f>E186*D186</f>
        <v>0</v>
      </c>
    </row>
    <row r="187" spans="1:6" s="138" customFormat="1" ht="12.75">
      <c r="A187" s="147"/>
      <c r="C187" s="149"/>
      <c r="D187" s="239"/>
      <c r="E187" s="189"/>
      <c r="F187" s="620"/>
    </row>
    <row r="188" spans="1:6" s="132" customFormat="1" ht="51">
      <c r="A188" s="126" t="s">
        <v>1492</v>
      </c>
      <c r="B188" s="31" t="s">
        <v>709</v>
      </c>
      <c r="C188" s="121"/>
      <c r="D188" s="122"/>
      <c r="E188" s="203"/>
      <c r="F188" s="597"/>
    </row>
    <row r="189" spans="1:6" s="132" customFormat="1" ht="16.5" customHeight="1">
      <c r="B189" s="31" t="s">
        <v>661</v>
      </c>
      <c r="C189" s="121"/>
      <c r="D189" s="122"/>
      <c r="E189" s="203"/>
      <c r="F189" s="597"/>
    </row>
    <row r="190" spans="1:6" s="132" customFormat="1" ht="15" customHeight="1">
      <c r="B190" s="200" t="s">
        <v>1679</v>
      </c>
      <c r="D190" s="182"/>
      <c r="E190" s="235"/>
      <c r="F190" s="600"/>
    </row>
    <row r="191" spans="1:6" s="10" customFormat="1" ht="12.75">
      <c r="A191" s="130"/>
      <c r="B191" s="48" t="s">
        <v>47</v>
      </c>
      <c r="C191" s="167" t="s">
        <v>10</v>
      </c>
      <c r="D191" s="168">
        <v>18</v>
      </c>
      <c r="E191" s="748"/>
      <c r="F191" s="599">
        <f>E191*D191</f>
        <v>0</v>
      </c>
    </row>
    <row r="192" spans="1:6" s="132" customFormat="1" ht="30" customHeight="1">
      <c r="B192" s="200" t="s">
        <v>710</v>
      </c>
      <c r="D192" s="182"/>
      <c r="E192" s="235"/>
      <c r="F192" s="600"/>
    </row>
    <row r="193" spans="1:6" s="10" customFormat="1" ht="12.75">
      <c r="A193" s="130"/>
      <c r="B193" s="48" t="s">
        <v>47</v>
      </c>
      <c r="C193" s="167" t="s">
        <v>10</v>
      </c>
      <c r="D193" s="168">
        <v>15</v>
      </c>
      <c r="E193" s="748"/>
      <c r="F193" s="599">
        <f>E193*D193</f>
        <v>0</v>
      </c>
    </row>
    <row r="194" spans="1:6" s="132" customFormat="1" ht="25.5">
      <c r="B194" s="200" t="s">
        <v>680</v>
      </c>
      <c r="D194" s="182"/>
      <c r="E194" s="235"/>
      <c r="F194" s="600"/>
    </row>
    <row r="195" spans="1:6" s="10" customFormat="1" ht="12.75">
      <c r="A195" s="130"/>
      <c r="B195" s="48" t="s">
        <v>47</v>
      </c>
      <c r="C195" s="167" t="s">
        <v>10</v>
      </c>
      <c r="D195" s="168">
        <v>15</v>
      </c>
      <c r="E195" s="748"/>
      <c r="F195" s="599">
        <f>E195*D195</f>
        <v>0</v>
      </c>
    </row>
    <row r="196" spans="1:6" s="132" customFormat="1" ht="38.25">
      <c r="B196" s="200" t="s">
        <v>679</v>
      </c>
      <c r="D196" s="182"/>
      <c r="E196" s="235"/>
      <c r="F196" s="600"/>
    </row>
    <row r="197" spans="1:6" s="10" customFormat="1" ht="12.75">
      <c r="A197" s="130"/>
      <c r="B197" s="48" t="s">
        <v>47</v>
      </c>
      <c r="C197" s="167" t="s">
        <v>10</v>
      </c>
      <c r="D197" s="168">
        <v>15</v>
      </c>
      <c r="E197" s="748"/>
      <c r="F197" s="599">
        <f>E197*D197</f>
        <v>0</v>
      </c>
    </row>
    <row r="198" spans="1:6" s="132" customFormat="1" ht="12.75">
      <c r="B198" s="31"/>
      <c r="C198" s="121"/>
      <c r="D198" s="122"/>
      <c r="E198" s="203"/>
      <c r="F198" s="597"/>
    </row>
    <row r="199" spans="1:6" s="132" customFormat="1" ht="102">
      <c r="A199" s="126" t="s">
        <v>1493</v>
      </c>
      <c r="B199" s="31" t="s">
        <v>1482</v>
      </c>
      <c r="D199" s="182"/>
      <c r="E199" s="235"/>
      <c r="F199" s="600"/>
    </row>
    <row r="200" spans="1:6" s="10" customFormat="1" ht="12.75">
      <c r="A200" s="126"/>
      <c r="B200" s="48" t="s">
        <v>47</v>
      </c>
      <c r="C200" s="167" t="s">
        <v>284</v>
      </c>
      <c r="D200" s="168">
        <v>1</v>
      </c>
      <c r="E200" s="748"/>
      <c r="F200" s="599">
        <f>D200*E200</f>
        <v>0</v>
      </c>
    </row>
    <row r="201" spans="1:6" s="132" customFormat="1" ht="12.75">
      <c r="B201" s="31"/>
      <c r="C201" s="121"/>
      <c r="D201" s="122"/>
      <c r="E201" s="203"/>
      <c r="F201" s="597"/>
    </row>
    <row r="202" spans="1:6" s="132" customFormat="1" ht="121.5" customHeight="1">
      <c r="A202" s="126" t="s">
        <v>1494</v>
      </c>
      <c r="B202" s="31" t="s">
        <v>1484</v>
      </c>
      <c r="D202" s="182"/>
      <c r="E202" s="235"/>
      <c r="F202" s="600"/>
    </row>
    <row r="203" spans="1:6" s="10" customFormat="1" ht="12.75">
      <c r="A203" s="130"/>
      <c r="B203" s="48" t="s">
        <v>47</v>
      </c>
      <c r="C203" s="167" t="s">
        <v>195</v>
      </c>
      <c r="D203" s="168">
        <v>4.5</v>
      </c>
      <c r="E203" s="748"/>
      <c r="F203" s="599">
        <f>E203*D203</f>
        <v>0</v>
      </c>
    </row>
    <row r="204" spans="1:6" s="132" customFormat="1" ht="12.75">
      <c r="B204" s="31"/>
      <c r="C204" s="121"/>
      <c r="D204" s="122"/>
      <c r="E204" s="203"/>
      <c r="F204" s="597"/>
    </row>
    <row r="205" spans="1:6" s="132" customFormat="1" ht="89.25">
      <c r="A205" s="126" t="s">
        <v>1495</v>
      </c>
      <c r="B205" s="31" t="s">
        <v>1497</v>
      </c>
      <c r="D205" s="182"/>
      <c r="E205" s="235"/>
      <c r="F205" s="600"/>
    </row>
    <row r="206" spans="1:6" s="10" customFormat="1" ht="12.75">
      <c r="A206" s="126"/>
      <c r="B206" s="48" t="s">
        <v>47</v>
      </c>
      <c r="C206" s="167" t="s">
        <v>284</v>
      </c>
      <c r="D206" s="168">
        <v>1</v>
      </c>
      <c r="E206" s="748"/>
      <c r="F206" s="599">
        <f>D206*E206</f>
        <v>0</v>
      </c>
    </row>
    <row r="207" spans="1:6" s="132" customFormat="1" ht="12.75">
      <c r="B207" s="31"/>
      <c r="C207" s="121"/>
      <c r="D207" s="122"/>
      <c r="E207" s="203"/>
      <c r="F207" s="597"/>
    </row>
    <row r="208" spans="1:6" s="132" customFormat="1" ht="76.5">
      <c r="A208" s="126" t="s">
        <v>1496</v>
      </c>
      <c r="B208" s="31" t="s">
        <v>711</v>
      </c>
      <c r="C208" s="127" t="s">
        <v>195</v>
      </c>
      <c r="D208" s="30">
        <v>4</v>
      </c>
      <c r="E208" s="748"/>
      <c r="F208" s="600"/>
    </row>
    <row r="209" spans="1:6" s="10" customFormat="1" ht="12.75">
      <c r="A209" s="130"/>
      <c r="B209" s="45" t="s">
        <v>46</v>
      </c>
      <c r="C209" s="46"/>
      <c r="D209" s="47"/>
      <c r="E209" s="852"/>
      <c r="F209" s="598">
        <f>E208*D208*C23</f>
        <v>0</v>
      </c>
    </row>
    <row r="210" spans="1:6" s="10" customFormat="1" ht="12.75">
      <c r="A210" s="130"/>
      <c r="B210" s="48" t="s">
        <v>47</v>
      </c>
      <c r="C210" s="49"/>
      <c r="D210" s="50"/>
      <c r="E210" s="853"/>
      <c r="F210" s="599">
        <f>E208*D208*C24</f>
        <v>0</v>
      </c>
    </row>
    <row r="211" spans="1:6" s="132" customFormat="1" ht="12.75">
      <c r="B211" s="31"/>
      <c r="C211" s="121"/>
      <c r="D211" s="122"/>
      <c r="E211" s="203"/>
      <c r="F211" s="597"/>
    </row>
    <row r="212" spans="1:6" s="132" customFormat="1" ht="121.5" customHeight="1">
      <c r="A212" s="126" t="s">
        <v>1564</v>
      </c>
      <c r="B212" s="31" t="s">
        <v>1483</v>
      </c>
      <c r="C212" s="127" t="s">
        <v>195</v>
      </c>
      <c r="D212" s="30">
        <v>3</v>
      </c>
      <c r="E212" s="748"/>
      <c r="F212" s="600"/>
    </row>
    <row r="213" spans="1:6" s="10" customFormat="1" ht="12.75">
      <c r="A213" s="130"/>
      <c r="B213" s="45" t="s">
        <v>46</v>
      </c>
      <c r="C213" s="46"/>
      <c r="D213" s="47"/>
      <c r="E213" s="852"/>
      <c r="F213" s="598">
        <f>E212*D212*C23</f>
        <v>0</v>
      </c>
    </row>
    <row r="214" spans="1:6" s="10" customFormat="1" ht="12.75">
      <c r="A214" s="130"/>
      <c r="B214" s="48" t="s">
        <v>47</v>
      </c>
      <c r="C214" s="49"/>
      <c r="D214" s="50"/>
      <c r="E214" s="853"/>
      <c r="F214" s="599">
        <f>E212*D212*C24</f>
        <v>0</v>
      </c>
    </row>
    <row r="215" spans="1:6" s="138" customFormat="1" ht="12.75">
      <c r="A215" s="147"/>
      <c r="C215" s="149"/>
      <c r="D215" s="239"/>
      <c r="E215" s="189"/>
      <c r="F215" s="620"/>
    </row>
    <row r="216" spans="1:6" s="132" customFormat="1" ht="51">
      <c r="A216" s="126" t="s">
        <v>1567</v>
      </c>
      <c r="B216" s="31" t="s">
        <v>1473</v>
      </c>
      <c r="C216" s="121"/>
      <c r="D216" s="122"/>
      <c r="E216" s="203"/>
      <c r="F216" s="597"/>
    </row>
    <row r="217" spans="1:6" s="132" customFormat="1" ht="16.5" customHeight="1">
      <c r="B217" s="31" t="s">
        <v>661</v>
      </c>
      <c r="C217" s="121"/>
      <c r="D217" s="122"/>
      <c r="E217" s="203"/>
      <c r="F217" s="597"/>
    </row>
    <row r="218" spans="1:6" s="132" customFormat="1" ht="28.5" customHeight="1">
      <c r="B218" s="847" t="s">
        <v>4886</v>
      </c>
      <c r="C218" s="127" t="s">
        <v>10</v>
      </c>
      <c r="D218" s="30">
        <v>30</v>
      </c>
      <c r="E218" s="748"/>
      <c r="F218" s="600"/>
    </row>
    <row r="219" spans="1:6" s="10" customFormat="1" ht="12.75">
      <c r="A219" s="130"/>
      <c r="B219" s="45" t="s">
        <v>46</v>
      </c>
      <c r="C219" s="46"/>
      <c r="D219" s="47"/>
      <c r="E219" s="852"/>
      <c r="F219" s="598">
        <f>E218*D218*C23</f>
        <v>0</v>
      </c>
    </row>
    <row r="220" spans="1:6" s="10" customFormat="1" ht="12.75">
      <c r="A220" s="130"/>
      <c r="B220" s="48" t="s">
        <v>47</v>
      </c>
      <c r="C220" s="49"/>
      <c r="D220" s="50"/>
      <c r="E220" s="853"/>
      <c r="F220" s="599">
        <f>E218*D218*C24</f>
        <v>0</v>
      </c>
    </row>
    <row r="221" spans="1:6" s="132" customFormat="1" ht="29.25" customHeight="1">
      <c r="B221" s="200" t="s">
        <v>680</v>
      </c>
      <c r="C221" s="127" t="s">
        <v>10</v>
      </c>
      <c r="D221" s="30">
        <v>30</v>
      </c>
      <c r="E221" s="748"/>
      <c r="F221" s="600"/>
    </row>
    <row r="222" spans="1:6" s="10" customFormat="1" ht="12.75">
      <c r="A222" s="130"/>
      <c r="B222" s="45" t="s">
        <v>46</v>
      </c>
      <c r="C222" s="46"/>
      <c r="D222" s="47"/>
      <c r="E222" s="852"/>
      <c r="F222" s="598">
        <f>E221*D221*C23</f>
        <v>0</v>
      </c>
    </row>
    <row r="223" spans="1:6" s="10" customFormat="1" ht="12.75">
      <c r="A223" s="130"/>
      <c r="B223" s="48" t="s">
        <v>47</v>
      </c>
      <c r="C223" s="49"/>
      <c r="D223" s="50"/>
      <c r="E223" s="853"/>
      <c r="F223" s="599">
        <f>E221*D221*C24</f>
        <v>0</v>
      </c>
    </row>
    <row r="224" spans="1:6" s="132" customFormat="1" ht="42" customHeight="1">
      <c r="B224" s="200" t="s">
        <v>1475</v>
      </c>
      <c r="C224" s="127" t="s">
        <v>10</v>
      </c>
      <c r="D224" s="30">
        <v>40</v>
      </c>
      <c r="E224" s="748"/>
      <c r="F224" s="600"/>
    </row>
    <row r="225" spans="1:6" s="10" customFormat="1" ht="12.75">
      <c r="A225" s="130"/>
      <c r="B225" s="45" t="s">
        <v>46</v>
      </c>
      <c r="C225" s="46"/>
      <c r="D225" s="47"/>
      <c r="E225" s="852"/>
      <c r="F225" s="598">
        <f>E224*D224*C23</f>
        <v>0</v>
      </c>
    </row>
    <row r="226" spans="1:6" s="10" customFormat="1" ht="12.75">
      <c r="A226" s="130"/>
      <c r="B226" s="48" t="s">
        <v>47</v>
      </c>
      <c r="C226" s="49"/>
      <c r="D226" s="50"/>
      <c r="E226" s="853"/>
      <c r="F226" s="599">
        <f>E224*D224*C24</f>
        <v>0</v>
      </c>
    </row>
    <row r="227" spans="1:6" s="132" customFormat="1" ht="12.75">
      <c r="B227" s="31"/>
      <c r="C227" s="121"/>
      <c r="D227" s="122"/>
      <c r="E227" s="203"/>
      <c r="F227" s="597"/>
    </row>
    <row r="228" spans="1:6" s="132" customFormat="1" ht="108" customHeight="1">
      <c r="A228" s="126" t="s">
        <v>1568</v>
      </c>
      <c r="B228" s="31" t="s">
        <v>1500</v>
      </c>
      <c r="C228" s="127" t="s">
        <v>284</v>
      </c>
      <c r="D228" s="30">
        <v>1</v>
      </c>
      <c r="E228" s="748"/>
      <c r="F228" s="600"/>
    </row>
    <row r="229" spans="1:6" s="138" customFormat="1" ht="12.75">
      <c r="A229" s="147"/>
      <c r="B229" s="45" t="s">
        <v>46</v>
      </c>
      <c r="C229" s="46"/>
      <c r="D229" s="47"/>
      <c r="E229" s="852"/>
      <c r="F229" s="598">
        <f>D228*E228*C23</f>
        <v>0</v>
      </c>
    </row>
    <row r="230" spans="1:6" s="10" customFormat="1" ht="12.75">
      <c r="A230" s="126"/>
      <c r="B230" s="48" t="s">
        <v>47</v>
      </c>
      <c r="C230" s="49"/>
      <c r="D230" s="50"/>
      <c r="E230" s="853"/>
      <c r="F230" s="599">
        <f>D228*E228*C24</f>
        <v>0</v>
      </c>
    </row>
    <row r="231" spans="1:6" s="132" customFormat="1" ht="12.75">
      <c r="B231" s="31"/>
      <c r="C231" s="121"/>
      <c r="D231" s="122"/>
      <c r="E231" s="203"/>
      <c r="F231" s="597"/>
    </row>
    <row r="232" spans="1:6" s="132" customFormat="1" ht="161.25" customHeight="1">
      <c r="A232" s="126" t="s">
        <v>1570</v>
      </c>
      <c r="B232" s="31" t="s">
        <v>1565</v>
      </c>
      <c r="C232" s="127" t="s">
        <v>195</v>
      </c>
      <c r="D232" s="30">
        <v>62</v>
      </c>
      <c r="E232" s="748"/>
      <c r="F232" s="600"/>
    </row>
    <row r="233" spans="1:6" s="138" customFormat="1" ht="12.75">
      <c r="A233" s="147"/>
      <c r="B233" s="45" t="s">
        <v>46</v>
      </c>
      <c r="C233" s="46"/>
      <c r="D233" s="47"/>
      <c r="E233" s="852"/>
      <c r="F233" s="598">
        <f>D232*E232*C23</f>
        <v>0</v>
      </c>
    </row>
    <row r="234" spans="1:6" s="10" customFormat="1" ht="12.75">
      <c r="A234" s="126"/>
      <c r="B234" s="48" t="s">
        <v>47</v>
      </c>
      <c r="C234" s="49"/>
      <c r="D234" s="50"/>
      <c r="E234" s="853"/>
      <c r="F234" s="599">
        <f>D232*E232*C24</f>
        <v>0</v>
      </c>
    </row>
    <row r="235" spans="1:6" s="132" customFormat="1" ht="12.75">
      <c r="B235" s="31"/>
      <c r="C235" s="121"/>
      <c r="D235" s="122"/>
      <c r="E235" s="203"/>
      <c r="F235" s="597"/>
    </row>
    <row r="236" spans="1:6" s="132" customFormat="1" ht="173.25" customHeight="1">
      <c r="A236" s="126" t="s">
        <v>1578</v>
      </c>
      <c r="B236" s="31" t="s">
        <v>1566</v>
      </c>
      <c r="C236" s="127" t="s">
        <v>195</v>
      </c>
      <c r="D236" s="30">
        <v>31</v>
      </c>
      <c r="E236" s="748"/>
      <c r="F236" s="600"/>
    </row>
    <row r="237" spans="1:6" s="138" customFormat="1" ht="12.75">
      <c r="A237" s="147"/>
      <c r="B237" s="45" t="s">
        <v>46</v>
      </c>
      <c r="C237" s="46"/>
      <c r="D237" s="47"/>
      <c r="E237" s="852"/>
      <c r="F237" s="598">
        <f>D236*E236*C23</f>
        <v>0</v>
      </c>
    </row>
    <row r="238" spans="1:6" s="10" customFormat="1" ht="12.75">
      <c r="A238" s="126"/>
      <c r="B238" s="48" t="s">
        <v>47</v>
      </c>
      <c r="C238" s="49"/>
      <c r="D238" s="50"/>
      <c r="E238" s="853"/>
      <c r="F238" s="599">
        <f>D236*E236*C24</f>
        <v>0</v>
      </c>
    </row>
    <row r="239" spans="1:6" s="132" customFormat="1" ht="12.75">
      <c r="B239" s="31"/>
      <c r="C239" s="121"/>
      <c r="D239" s="122"/>
      <c r="E239" s="203"/>
      <c r="F239" s="597"/>
    </row>
    <row r="240" spans="1:6" s="132" customFormat="1" ht="117" customHeight="1">
      <c r="A240" s="126" t="s">
        <v>1589</v>
      </c>
      <c r="B240" s="31" t="s">
        <v>1569</v>
      </c>
      <c r="C240" s="127" t="s">
        <v>195</v>
      </c>
      <c r="D240" s="30">
        <v>21</v>
      </c>
      <c r="E240" s="748"/>
      <c r="F240" s="600"/>
    </row>
    <row r="241" spans="1:6" s="10" customFormat="1" ht="12.75">
      <c r="A241" s="130"/>
      <c r="B241" s="45" t="s">
        <v>46</v>
      </c>
      <c r="C241" s="46"/>
      <c r="D241" s="47"/>
      <c r="E241" s="852"/>
      <c r="F241" s="598">
        <f>E240*D240*C23</f>
        <v>0</v>
      </c>
    </row>
    <row r="242" spans="1:6" s="10" customFormat="1" ht="12.75">
      <c r="A242" s="130"/>
      <c r="B242" s="48" t="s">
        <v>47</v>
      </c>
      <c r="C242" s="49"/>
      <c r="D242" s="50"/>
      <c r="E242" s="853"/>
      <c r="F242" s="599">
        <f>E240*D240*C24</f>
        <v>0</v>
      </c>
    </row>
    <row r="243" spans="1:6" s="132" customFormat="1" ht="12.75">
      <c r="B243" s="31"/>
      <c r="C243" s="121"/>
      <c r="D243" s="122"/>
      <c r="E243" s="203"/>
      <c r="F243" s="597"/>
    </row>
    <row r="244" spans="1:6" s="132" customFormat="1" ht="120" customHeight="1">
      <c r="A244" s="126" t="s">
        <v>1592</v>
      </c>
      <c r="B244" s="31" t="s">
        <v>1571</v>
      </c>
      <c r="C244" s="127" t="s">
        <v>10</v>
      </c>
      <c r="D244" s="30">
        <v>25</v>
      </c>
      <c r="E244" s="748"/>
      <c r="F244" s="600"/>
    </row>
    <row r="245" spans="1:6" s="138" customFormat="1" ht="12.75">
      <c r="A245" s="147"/>
      <c r="B245" s="45" t="s">
        <v>46</v>
      </c>
      <c r="C245" s="46"/>
      <c r="D245" s="47"/>
      <c r="E245" s="852"/>
      <c r="F245" s="598">
        <f>D244*E244*C23</f>
        <v>0</v>
      </c>
    </row>
    <row r="246" spans="1:6" s="10" customFormat="1" ht="12.75">
      <c r="A246" s="126"/>
      <c r="B246" s="48" t="s">
        <v>47</v>
      </c>
      <c r="C246" s="49"/>
      <c r="D246" s="50"/>
      <c r="E246" s="853"/>
      <c r="F246" s="599">
        <f>D244*E244*C24</f>
        <v>0</v>
      </c>
    </row>
    <row r="247" spans="1:6" s="138" customFormat="1" ht="12.75">
      <c r="A247" s="147"/>
      <c r="C247" s="149"/>
      <c r="D247" s="239"/>
      <c r="E247" s="189"/>
      <c r="F247" s="620"/>
    </row>
    <row r="248" spans="1:6" s="132" customFormat="1" ht="51">
      <c r="A248" s="126" t="s">
        <v>1593</v>
      </c>
      <c r="B248" s="31" t="s">
        <v>1579</v>
      </c>
      <c r="C248" s="121"/>
      <c r="D248" s="122"/>
      <c r="E248" s="203"/>
      <c r="F248" s="597"/>
    </row>
    <row r="249" spans="1:6" s="132" customFormat="1" ht="16.5" customHeight="1">
      <c r="B249" s="31" t="s">
        <v>661</v>
      </c>
      <c r="C249" s="121"/>
      <c r="D249" s="122"/>
      <c r="E249" s="203"/>
      <c r="F249" s="597"/>
    </row>
    <row r="250" spans="1:6" s="132" customFormat="1" ht="28.5" customHeight="1">
      <c r="B250" s="847" t="s">
        <v>4885</v>
      </c>
      <c r="C250" s="127" t="s">
        <v>10</v>
      </c>
      <c r="D250" s="30">
        <v>116</v>
      </c>
      <c r="E250" s="748"/>
      <c r="F250" s="600"/>
    </row>
    <row r="251" spans="1:6" s="10" customFormat="1" ht="12.75">
      <c r="A251" s="130"/>
      <c r="B251" s="45" t="s">
        <v>46</v>
      </c>
      <c r="C251" s="46"/>
      <c r="D251" s="47"/>
      <c r="E251" s="852"/>
      <c r="F251" s="598">
        <f>E250*D250*C23</f>
        <v>0</v>
      </c>
    </row>
    <row r="252" spans="1:6" s="10" customFormat="1" ht="12.75">
      <c r="A252" s="130"/>
      <c r="B252" s="48" t="s">
        <v>47</v>
      </c>
      <c r="C252" s="49"/>
      <c r="D252" s="50"/>
      <c r="E252" s="853"/>
      <c r="F252" s="599">
        <f>E250*D250*C24</f>
        <v>0</v>
      </c>
    </row>
    <row r="253" spans="1:6" s="132" customFormat="1" ht="29.25" customHeight="1">
      <c r="B253" s="200" t="s">
        <v>680</v>
      </c>
      <c r="C253" s="127" t="s">
        <v>10</v>
      </c>
      <c r="D253" s="30">
        <v>120</v>
      </c>
      <c r="E253" s="748"/>
      <c r="F253" s="600"/>
    </row>
    <row r="254" spans="1:6" s="10" customFormat="1" ht="12.75">
      <c r="A254" s="130"/>
      <c r="B254" s="45" t="s">
        <v>46</v>
      </c>
      <c r="C254" s="46"/>
      <c r="D254" s="47"/>
      <c r="E254" s="852"/>
      <c r="F254" s="598">
        <f>E253*D253*C23</f>
        <v>0</v>
      </c>
    </row>
    <row r="255" spans="1:6" s="10" customFormat="1" ht="12.75">
      <c r="A255" s="130"/>
      <c r="B255" s="48" t="s">
        <v>47</v>
      </c>
      <c r="C255" s="49"/>
      <c r="D255" s="50"/>
      <c r="E255" s="853"/>
      <c r="F255" s="599">
        <f>E253*D253*C24</f>
        <v>0</v>
      </c>
    </row>
    <row r="256" spans="1:6" s="132" customFormat="1" ht="42" customHeight="1">
      <c r="B256" s="200" t="s">
        <v>1475</v>
      </c>
      <c r="C256" s="127" t="s">
        <v>10</v>
      </c>
      <c r="D256" s="30">
        <v>130</v>
      </c>
      <c r="E256" s="748"/>
      <c r="F256" s="600"/>
    </row>
    <row r="257" spans="1:6" s="10" customFormat="1" ht="12.75">
      <c r="A257" s="130"/>
      <c r="B257" s="45" t="s">
        <v>46</v>
      </c>
      <c r="C257" s="46"/>
      <c r="D257" s="47"/>
      <c r="E257" s="852"/>
      <c r="F257" s="598">
        <f>E256*D256*C23</f>
        <v>0</v>
      </c>
    </row>
    <row r="258" spans="1:6" s="10" customFormat="1" ht="12.75">
      <c r="A258" s="130"/>
      <c r="B258" s="48" t="s">
        <v>47</v>
      </c>
      <c r="C258" s="49"/>
      <c r="D258" s="50"/>
      <c r="E258" s="853"/>
      <c r="F258" s="599">
        <f>E256*D256*C24</f>
        <v>0</v>
      </c>
    </row>
    <row r="259" spans="1:6" s="132" customFormat="1" ht="12.75">
      <c r="B259" s="31"/>
      <c r="C259" s="121"/>
      <c r="D259" s="122"/>
      <c r="E259" s="203"/>
      <c r="F259" s="597"/>
    </row>
    <row r="260" spans="1:6" s="132" customFormat="1" ht="105" customHeight="1">
      <c r="A260" s="126" t="s">
        <v>1594</v>
      </c>
      <c r="B260" s="31" t="s">
        <v>1590</v>
      </c>
      <c r="C260" s="127" t="s">
        <v>7</v>
      </c>
      <c r="D260" s="30">
        <v>3</v>
      </c>
      <c r="E260" s="748"/>
      <c r="F260" s="600"/>
    </row>
    <row r="261" spans="1:6" s="10" customFormat="1" ht="12.75">
      <c r="A261" s="130"/>
      <c r="B261" s="45" t="s">
        <v>46</v>
      </c>
      <c r="C261" s="46"/>
      <c r="D261" s="47"/>
      <c r="E261" s="852"/>
      <c r="F261" s="598">
        <f>D260*E260*C23</f>
        <v>0</v>
      </c>
    </row>
    <row r="262" spans="1:6" s="10" customFormat="1" ht="12.75">
      <c r="A262" s="126"/>
      <c r="B262" s="48" t="s">
        <v>47</v>
      </c>
      <c r="C262" s="167"/>
      <c r="D262" s="168"/>
      <c r="E262" s="188"/>
      <c r="F262" s="599">
        <f>D260*E260*C24</f>
        <v>0</v>
      </c>
    </row>
    <row r="263" spans="1:6" s="132" customFormat="1" ht="12.75">
      <c r="B263" s="31"/>
      <c r="C263" s="121"/>
      <c r="D263" s="122"/>
      <c r="E263" s="203"/>
      <c r="F263" s="597"/>
    </row>
    <row r="264" spans="1:6" s="132" customFormat="1" ht="121.5" customHeight="1">
      <c r="A264" s="126" t="s">
        <v>1608</v>
      </c>
      <c r="B264" s="31" t="s">
        <v>4784</v>
      </c>
      <c r="C264" s="10" t="s">
        <v>7</v>
      </c>
      <c r="D264" s="131">
        <v>3</v>
      </c>
      <c r="E264" s="749"/>
      <c r="F264" s="600"/>
    </row>
    <row r="265" spans="1:6" s="10" customFormat="1" ht="12.75">
      <c r="A265" s="130"/>
      <c r="B265" s="45" t="s">
        <v>46</v>
      </c>
      <c r="C265" s="46"/>
      <c r="D265" s="47"/>
      <c r="E265" s="852"/>
      <c r="F265" s="598">
        <f>D264*E264*C23</f>
        <v>0</v>
      </c>
    </row>
    <row r="266" spans="1:6" s="10" customFormat="1" ht="12.75">
      <c r="A266" s="130"/>
      <c r="B266" s="48" t="s">
        <v>47</v>
      </c>
      <c r="C266" s="167"/>
      <c r="D266" s="168"/>
      <c r="E266" s="188"/>
      <c r="F266" s="599">
        <f>D264*E264*C24</f>
        <v>0</v>
      </c>
    </row>
    <row r="267" spans="1:6" s="132" customFormat="1" ht="12.75">
      <c r="B267" s="31"/>
      <c r="C267" s="121"/>
      <c r="D267" s="122"/>
      <c r="E267" s="203"/>
      <c r="F267" s="597"/>
    </row>
    <row r="268" spans="1:6" s="132" customFormat="1" ht="89.25">
      <c r="A268" s="126" t="s">
        <v>1686</v>
      </c>
      <c r="B268" s="31" t="s">
        <v>1591</v>
      </c>
      <c r="C268" s="10" t="s">
        <v>7</v>
      </c>
      <c r="D268" s="131">
        <v>1</v>
      </c>
      <c r="E268" s="749"/>
      <c r="F268" s="600"/>
    </row>
    <row r="269" spans="1:6" s="10" customFormat="1" ht="12.75">
      <c r="A269" s="130"/>
      <c r="B269" s="45" t="s">
        <v>46</v>
      </c>
      <c r="C269" s="46"/>
      <c r="D269" s="47"/>
      <c r="E269" s="852"/>
      <c r="F269" s="598">
        <f>D268*E268*C23</f>
        <v>0</v>
      </c>
    </row>
    <row r="270" spans="1:6" s="10" customFormat="1" ht="12.75">
      <c r="A270" s="126"/>
      <c r="B270" s="48" t="s">
        <v>47</v>
      </c>
      <c r="C270" s="167"/>
      <c r="D270" s="168"/>
      <c r="E270" s="188"/>
      <c r="F270" s="599">
        <f>D268*E268*C24</f>
        <v>0</v>
      </c>
    </row>
    <row r="271" spans="1:6" s="132" customFormat="1" ht="12.75">
      <c r="B271" s="31"/>
      <c r="C271" s="121"/>
      <c r="D271" s="122"/>
      <c r="E271" s="203"/>
      <c r="F271" s="597"/>
    </row>
    <row r="272" spans="1:6" s="132" customFormat="1" ht="105" customHeight="1">
      <c r="A272" s="126" t="s">
        <v>1728</v>
      </c>
      <c r="B272" s="31" t="s">
        <v>4884</v>
      </c>
      <c r="D272" s="182"/>
      <c r="E272" s="235"/>
      <c r="F272" s="600"/>
    </row>
    <row r="273" spans="1:6" s="10" customFormat="1" ht="12.75">
      <c r="A273" s="130"/>
      <c r="B273" s="45" t="s">
        <v>46</v>
      </c>
      <c r="C273" s="240" t="s">
        <v>7</v>
      </c>
      <c r="D273" s="241">
        <v>1</v>
      </c>
      <c r="E273" s="749"/>
      <c r="F273" s="598">
        <f>D273*E273</f>
        <v>0</v>
      </c>
    </row>
    <row r="274" spans="1:6" s="132" customFormat="1" ht="12.75">
      <c r="B274" s="31"/>
      <c r="C274" s="121"/>
      <c r="D274" s="122"/>
      <c r="E274" s="203"/>
      <c r="F274" s="597"/>
    </row>
    <row r="275" spans="1:6" s="132" customFormat="1" ht="25.5">
      <c r="A275" s="126" t="s">
        <v>1729</v>
      </c>
      <c r="B275" s="31" t="s">
        <v>1606</v>
      </c>
      <c r="C275" s="10"/>
      <c r="D275" s="131"/>
      <c r="E275" s="43"/>
      <c r="F275" s="600"/>
    </row>
    <row r="276" spans="1:6" s="132" customFormat="1" ht="38.25">
      <c r="A276" s="126"/>
      <c r="B276" s="31" t="s">
        <v>1607</v>
      </c>
      <c r="C276" s="10"/>
      <c r="D276" s="131"/>
      <c r="E276" s="43"/>
      <c r="F276" s="600"/>
    </row>
    <row r="277" spans="1:6" s="132" customFormat="1" ht="29.25" customHeight="1">
      <c r="A277" s="126"/>
      <c r="B277" s="31" t="s">
        <v>680</v>
      </c>
      <c r="C277" s="10" t="s">
        <v>10</v>
      </c>
      <c r="D277" s="131">
        <v>5</v>
      </c>
      <c r="E277" s="749"/>
      <c r="F277" s="600"/>
    </row>
    <row r="278" spans="1:6" s="10" customFormat="1" ht="12.75">
      <c r="A278" s="130"/>
      <c r="B278" s="45" t="s">
        <v>46</v>
      </c>
      <c r="C278" s="46"/>
      <c r="D278" s="47"/>
      <c r="E278" s="852"/>
      <c r="F278" s="598">
        <f>D277*E277*C23</f>
        <v>0</v>
      </c>
    </row>
    <row r="279" spans="1:6" s="10" customFormat="1" ht="12.75">
      <c r="A279" s="126"/>
      <c r="B279" s="48" t="s">
        <v>47</v>
      </c>
      <c r="C279" s="167"/>
      <c r="D279" s="168"/>
      <c r="E279" s="188"/>
      <c r="F279" s="599">
        <f>D277*E277*C24</f>
        <v>0</v>
      </c>
    </row>
    <row r="280" spans="1:6" s="10" customFormat="1" ht="12.75">
      <c r="A280" s="126"/>
      <c r="B280" s="31"/>
      <c r="C280" s="127"/>
      <c r="D280" s="30"/>
      <c r="E280" s="156"/>
      <c r="F280" s="605"/>
    </row>
    <row r="281" spans="1:6" s="132" customFormat="1" ht="202.5" customHeight="1">
      <c r="A281" s="126" t="s">
        <v>1730</v>
      </c>
      <c r="B281" s="31" t="s">
        <v>4887</v>
      </c>
      <c r="D281" s="182"/>
      <c r="E281" s="235"/>
      <c r="F281" s="644"/>
    </row>
    <row r="282" spans="1:6" s="132" customFormat="1" ht="12.75">
      <c r="A282" s="121"/>
      <c r="B282" s="133" t="s">
        <v>1687</v>
      </c>
      <c r="C282" s="121" t="s">
        <v>284</v>
      </c>
      <c r="D282" s="122">
        <v>1</v>
      </c>
      <c r="E282" s="750"/>
      <c r="F282" s="597"/>
    </row>
    <row r="283" spans="1:6" s="10" customFormat="1" ht="12.75">
      <c r="A283" s="126"/>
      <c r="B283" s="48" t="s">
        <v>47</v>
      </c>
      <c r="C283" s="167"/>
      <c r="D283" s="168"/>
      <c r="E283" s="188"/>
      <c r="F283" s="599">
        <f>D282*E282</f>
        <v>0</v>
      </c>
    </row>
    <row r="284" spans="1:6" s="132" customFormat="1" ht="16.5" customHeight="1">
      <c r="A284" s="121"/>
      <c r="B284" s="133"/>
      <c r="C284" s="121"/>
      <c r="D284" s="122"/>
      <c r="E284" s="203"/>
      <c r="F284" s="597"/>
    </row>
    <row r="285" spans="1:6" s="132" customFormat="1" ht="16.5" customHeight="1">
      <c r="A285" s="121"/>
      <c r="B285" s="45" t="s">
        <v>46</v>
      </c>
      <c r="C285" s="46"/>
      <c r="D285" s="47"/>
      <c r="E285" s="201"/>
      <c r="F285" s="598">
        <f>SUM(F31+F34+F37+F40+F43+F46+F49+F52+F55+F58+F63+F68+F73+F77+F81+F85+F89+F93+F99+F105+F110+F114+F118+F124+F127+F130+F133+F140+F143+F146+F151+F156+F161+F166+F209+F213+F219+F222+F225+F229+F233+F237+F241+F245+F251+F254+F257+F261+F265+F269+F273+F278)</f>
        <v>0</v>
      </c>
    </row>
    <row r="286" spans="1:6" s="10" customFormat="1" ht="16.5" customHeight="1" thickBot="1">
      <c r="A286" s="126"/>
      <c r="B286" s="48" t="s">
        <v>47</v>
      </c>
      <c r="C286" s="167"/>
      <c r="D286" s="168"/>
      <c r="E286" s="188"/>
      <c r="F286" s="599">
        <f>SUM(F32+F35+F38+F41+F44+F47+F50+F53+F56+F59+F64+F69+F74+F78+F82+F86+F90+F94+F100+F106+F111+F115+F119+F125+F128+F131+F134+F141+F144+F147+F152+F157+F162+F167+F172+F174+F176+F178+F180+F182+F184+F186+F191+F193+F195+F197+F200+F203+F206+F210+F214+F220+F223+F226+F230+F234+F238+F242+F246+F252+F255+F258+F262+F266+F270+F279+F283)</f>
        <v>0</v>
      </c>
    </row>
    <row r="287" spans="1:6" s="3" customFormat="1" ht="17.25" thickBot="1">
      <c r="A287" s="116"/>
      <c r="B287" s="1026" t="s">
        <v>675</v>
      </c>
      <c r="C287" s="1026"/>
      <c r="D287" s="1026"/>
      <c r="E287" s="1026"/>
      <c r="F287" s="601">
        <f>SUM(F28:F283)</f>
        <v>0</v>
      </c>
    </row>
  </sheetData>
  <sheetProtection algorithmName="SHA-512" hashValue="QvGiyQi3eye39y85dcjXaK9pcRcdSK86NzhEXwRfqZZqT1WylMBsjlR3X9lxnoFiEPpCIsWgnCnvsj/2pLxpIw==" saltValue="6hsPVCsH66Ia2XWhHFYFAA==" spinCount="100000" sheet="1" objects="1" scenarios="1"/>
  <mergeCells count="18">
    <mergeCell ref="B287:E287"/>
    <mergeCell ref="B10:E10"/>
    <mergeCell ref="B11:E11"/>
    <mergeCell ref="B12:E12"/>
    <mergeCell ref="B13:E13"/>
    <mergeCell ref="B14:E14"/>
    <mergeCell ref="B15:E15"/>
    <mergeCell ref="B21:E21"/>
    <mergeCell ref="B16:E16"/>
    <mergeCell ref="B17:E17"/>
    <mergeCell ref="B18:E18"/>
    <mergeCell ref="B19:E19"/>
    <mergeCell ref="B20:E20"/>
    <mergeCell ref="B5:E5"/>
    <mergeCell ref="B6:E6"/>
    <mergeCell ref="B7:E7"/>
    <mergeCell ref="B8:E8"/>
    <mergeCell ref="B9:E9"/>
  </mergeCells>
  <pageMargins left="0.78740157480314965" right="0.39370078740157483" top="0.98425196850393704" bottom="0.98425196850393704" header="0.51181102362204722" footer="0.51181102362204722"/>
  <pageSetup paperSize="9" scale="79" firstPageNumber="0" orientation="portrait" r:id="rId1"/>
  <headerFooter alignWithMargins="0">
    <oddHeader>&amp;L&amp;"Calibri,Krepko"&amp;9&amp;UTehnološki park Velenje - TecHUB&amp;R&amp;9POPIS OBRTNIŠKIH DEL
B/1.0 KROVSKO KLEPARSKA DELA</oddHeader>
    <oddFooter>&amp;R&amp;P</oddFooter>
  </headerFooter>
  <rowBreaks count="4" manualBreakCount="4">
    <brk id="91" max="5" man="1"/>
    <brk id="106" max="16383" man="1"/>
    <brk id="227" max="5" man="1"/>
    <brk id="274" max="16383" man="1"/>
  </rowBreaks>
  <colBreaks count="1" manualBreakCount="1">
    <brk id="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F3707-7797-4DC3-95B4-D65ED8D8C907}">
  <sheetPr>
    <tabColor theme="7" tint="0.59999389629810485"/>
  </sheetPr>
  <dimension ref="A1:G449"/>
  <sheetViews>
    <sheetView view="pageBreakPreview" topLeftCell="A439" zoomScale="115" zoomScaleNormal="100" zoomScaleSheetLayoutView="115" workbookViewId="0">
      <selection activeCell="E445" sqref="E445"/>
    </sheetView>
  </sheetViews>
  <sheetFormatPr defaultRowHeight="16.5"/>
  <cols>
    <col min="1" max="1" width="7.140625" style="6" customWidth="1"/>
    <col min="2" max="2" width="39.42578125" style="1" customWidth="1"/>
    <col min="3" max="3" width="8.42578125" style="1" customWidth="1"/>
    <col min="4" max="4" width="11" style="237" customWidth="1"/>
    <col min="5" max="5" width="12.140625" style="226" customWidth="1"/>
    <col min="6" max="6" width="13.42578125" style="587" customWidth="1"/>
    <col min="7" max="7" width="18.85546875" style="124" customWidth="1"/>
    <col min="8" max="11" width="9.140625" style="1"/>
    <col min="12" max="12" width="7.140625" style="1" customWidth="1"/>
    <col min="13" max="256" width="9.140625" style="1"/>
    <col min="257" max="257" width="7.140625" style="1" customWidth="1"/>
    <col min="258" max="258" width="39.42578125" style="1" customWidth="1"/>
    <col min="259" max="259" width="8.42578125" style="1" customWidth="1"/>
    <col min="260" max="260" width="11" style="1" customWidth="1"/>
    <col min="261" max="262" width="12.140625" style="1" customWidth="1"/>
    <col min="263" max="263" width="18.85546875" style="1" customWidth="1"/>
    <col min="264" max="267" width="9.140625" style="1"/>
    <col min="268" max="268" width="7.140625" style="1" customWidth="1"/>
    <col min="269" max="512" width="9.140625" style="1"/>
    <col min="513" max="513" width="7.140625" style="1" customWidth="1"/>
    <col min="514" max="514" width="39.42578125" style="1" customWidth="1"/>
    <col min="515" max="515" width="8.42578125" style="1" customWidth="1"/>
    <col min="516" max="516" width="11" style="1" customWidth="1"/>
    <col min="517" max="518" width="12.140625" style="1" customWidth="1"/>
    <col min="519" max="519" width="18.85546875" style="1" customWidth="1"/>
    <col min="520" max="523" width="9.140625" style="1"/>
    <col min="524" max="524" width="7.140625" style="1" customWidth="1"/>
    <col min="525" max="768" width="9.140625" style="1"/>
    <col min="769" max="769" width="7.140625" style="1" customWidth="1"/>
    <col min="770" max="770" width="39.42578125" style="1" customWidth="1"/>
    <col min="771" max="771" width="8.42578125" style="1" customWidth="1"/>
    <col min="772" max="772" width="11" style="1" customWidth="1"/>
    <col min="773" max="774" width="12.140625" style="1" customWidth="1"/>
    <col min="775" max="775" width="18.85546875" style="1" customWidth="1"/>
    <col min="776" max="779" width="9.140625" style="1"/>
    <col min="780" max="780" width="7.140625" style="1" customWidth="1"/>
    <col min="781" max="1024" width="9.140625" style="1"/>
    <col min="1025" max="1025" width="7.140625" style="1" customWidth="1"/>
    <col min="1026" max="1026" width="39.42578125" style="1" customWidth="1"/>
    <col min="1027" max="1027" width="8.42578125" style="1" customWidth="1"/>
    <col min="1028" max="1028" width="11" style="1" customWidth="1"/>
    <col min="1029" max="1030" width="12.140625" style="1" customWidth="1"/>
    <col min="1031" max="1031" width="18.85546875" style="1" customWidth="1"/>
    <col min="1032" max="1035" width="9.140625" style="1"/>
    <col min="1036" max="1036" width="7.140625" style="1" customWidth="1"/>
    <col min="1037" max="1280" width="9.140625" style="1"/>
    <col min="1281" max="1281" width="7.140625" style="1" customWidth="1"/>
    <col min="1282" max="1282" width="39.42578125" style="1" customWidth="1"/>
    <col min="1283" max="1283" width="8.42578125" style="1" customWidth="1"/>
    <col min="1284" max="1284" width="11" style="1" customWidth="1"/>
    <col min="1285" max="1286" width="12.140625" style="1" customWidth="1"/>
    <col min="1287" max="1287" width="18.85546875" style="1" customWidth="1"/>
    <col min="1288" max="1291" width="9.140625" style="1"/>
    <col min="1292" max="1292" width="7.140625" style="1" customWidth="1"/>
    <col min="1293" max="1536" width="9.140625" style="1"/>
    <col min="1537" max="1537" width="7.140625" style="1" customWidth="1"/>
    <col min="1538" max="1538" width="39.42578125" style="1" customWidth="1"/>
    <col min="1539" max="1539" width="8.42578125" style="1" customWidth="1"/>
    <col min="1540" max="1540" width="11" style="1" customWidth="1"/>
    <col min="1541" max="1542" width="12.140625" style="1" customWidth="1"/>
    <col min="1543" max="1543" width="18.85546875" style="1" customWidth="1"/>
    <col min="1544" max="1547" width="9.140625" style="1"/>
    <col min="1548" max="1548" width="7.140625" style="1" customWidth="1"/>
    <col min="1549" max="1792" width="9.140625" style="1"/>
    <col min="1793" max="1793" width="7.140625" style="1" customWidth="1"/>
    <col min="1794" max="1794" width="39.42578125" style="1" customWidth="1"/>
    <col min="1795" max="1795" width="8.42578125" style="1" customWidth="1"/>
    <col min="1796" max="1796" width="11" style="1" customWidth="1"/>
    <col min="1797" max="1798" width="12.140625" style="1" customWidth="1"/>
    <col min="1799" max="1799" width="18.85546875" style="1" customWidth="1"/>
    <col min="1800" max="1803" width="9.140625" style="1"/>
    <col min="1804" max="1804" width="7.140625" style="1" customWidth="1"/>
    <col min="1805" max="2048" width="9.140625" style="1"/>
    <col min="2049" max="2049" width="7.140625" style="1" customWidth="1"/>
    <col min="2050" max="2050" width="39.42578125" style="1" customWidth="1"/>
    <col min="2051" max="2051" width="8.42578125" style="1" customWidth="1"/>
    <col min="2052" max="2052" width="11" style="1" customWidth="1"/>
    <col min="2053" max="2054" width="12.140625" style="1" customWidth="1"/>
    <col min="2055" max="2055" width="18.85546875" style="1" customWidth="1"/>
    <col min="2056" max="2059" width="9.140625" style="1"/>
    <col min="2060" max="2060" width="7.140625" style="1" customWidth="1"/>
    <col min="2061" max="2304" width="9.140625" style="1"/>
    <col min="2305" max="2305" width="7.140625" style="1" customWidth="1"/>
    <col min="2306" max="2306" width="39.42578125" style="1" customWidth="1"/>
    <col min="2307" max="2307" width="8.42578125" style="1" customWidth="1"/>
    <col min="2308" max="2308" width="11" style="1" customWidth="1"/>
    <col min="2309" max="2310" width="12.140625" style="1" customWidth="1"/>
    <col min="2311" max="2311" width="18.85546875" style="1" customWidth="1"/>
    <col min="2312" max="2315" width="9.140625" style="1"/>
    <col min="2316" max="2316" width="7.140625" style="1" customWidth="1"/>
    <col min="2317" max="2560" width="9.140625" style="1"/>
    <col min="2561" max="2561" width="7.140625" style="1" customWidth="1"/>
    <col min="2562" max="2562" width="39.42578125" style="1" customWidth="1"/>
    <col min="2563" max="2563" width="8.42578125" style="1" customWidth="1"/>
    <col min="2564" max="2564" width="11" style="1" customWidth="1"/>
    <col min="2565" max="2566" width="12.140625" style="1" customWidth="1"/>
    <col min="2567" max="2567" width="18.85546875" style="1" customWidth="1"/>
    <col min="2568" max="2571" width="9.140625" style="1"/>
    <col min="2572" max="2572" width="7.140625" style="1" customWidth="1"/>
    <col min="2573" max="2816" width="9.140625" style="1"/>
    <col min="2817" max="2817" width="7.140625" style="1" customWidth="1"/>
    <col min="2818" max="2818" width="39.42578125" style="1" customWidth="1"/>
    <col min="2819" max="2819" width="8.42578125" style="1" customWidth="1"/>
    <col min="2820" max="2820" width="11" style="1" customWidth="1"/>
    <col min="2821" max="2822" width="12.140625" style="1" customWidth="1"/>
    <col min="2823" max="2823" width="18.85546875" style="1" customWidth="1"/>
    <col min="2824" max="2827" width="9.140625" style="1"/>
    <col min="2828" max="2828" width="7.140625" style="1" customWidth="1"/>
    <col min="2829" max="3072" width="9.140625" style="1"/>
    <col min="3073" max="3073" width="7.140625" style="1" customWidth="1"/>
    <col min="3074" max="3074" width="39.42578125" style="1" customWidth="1"/>
    <col min="3075" max="3075" width="8.42578125" style="1" customWidth="1"/>
    <col min="3076" max="3076" width="11" style="1" customWidth="1"/>
    <col min="3077" max="3078" width="12.140625" style="1" customWidth="1"/>
    <col min="3079" max="3079" width="18.85546875" style="1" customWidth="1"/>
    <col min="3080" max="3083" width="9.140625" style="1"/>
    <col min="3084" max="3084" width="7.140625" style="1" customWidth="1"/>
    <col min="3085" max="3328" width="9.140625" style="1"/>
    <col min="3329" max="3329" width="7.140625" style="1" customWidth="1"/>
    <col min="3330" max="3330" width="39.42578125" style="1" customWidth="1"/>
    <col min="3331" max="3331" width="8.42578125" style="1" customWidth="1"/>
    <col min="3332" max="3332" width="11" style="1" customWidth="1"/>
    <col min="3333" max="3334" width="12.140625" style="1" customWidth="1"/>
    <col min="3335" max="3335" width="18.85546875" style="1" customWidth="1"/>
    <col min="3336" max="3339" width="9.140625" style="1"/>
    <col min="3340" max="3340" width="7.140625" style="1" customWidth="1"/>
    <col min="3341" max="3584" width="9.140625" style="1"/>
    <col min="3585" max="3585" width="7.140625" style="1" customWidth="1"/>
    <col min="3586" max="3586" width="39.42578125" style="1" customWidth="1"/>
    <col min="3587" max="3587" width="8.42578125" style="1" customWidth="1"/>
    <col min="3588" max="3588" width="11" style="1" customWidth="1"/>
    <col min="3589" max="3590" width="12.140625" style="1" customWidth="1"/>
    <col min="3591" max="3591" width="18.85546875" style="1" customWidth="1"/>
    <col min="3592" max="3595" width="9.140625" style="1"/>
    <col min="3596" max="3596" width="7.140625" style="1" customWidth="1"/>
    <col min="3597" max="3840" width="9.140625" style="1"/>
    <col min="3841" max="3841" width="7.140625" style="1" customWidth="1"/>
    <col min="3842" max="3842" width="39.42578125" style="1" customWidth="1"/>
    <col min="3843" max="3843" width="8.42578125" style="1" customWidth="1"/>
    <col min="3844" max="3844" width="11" style="1" customWidth="1"/>
    <col min="3845" max="3846" width="12.140625" style="1" customWidth="1"/>
    <col min="3847" max="3847" width="18.85546875" style="1" customWidth="1"/>
    <col min="3848" max="3851" width="9.140625" style="1"/>
    <col min="3852" max="3852" width="7.140625" style="1" customWidth="1"/>
    <col min="3853" max="4096" width="9.140625" style="1"/>
    <col min="4097" max="4097" width="7.140625" style="1" customWidth="1"/>
    <col min="4098" max="4098" width="39.42578125" style="1" customWidth="1"/>
    <col min="4099" max="4099" width="8.42578125" style="1" customWidth="1"/>
    <col min="4100" max="4100" width="11" style="1" customWidth="1"/>
    <col min="4101" max="4102" width="12.140625" style="1" customWidth="1"/>
    <col min="4103" max="4103" width="18.85546875" style="1" customWidth="1"/>
    <col min="4104" max="4107" width="9.140625" style="1"/>
    <col min="4108" max="4108" width="7.140625" style="1" customWidth="1"/>
    <col min="4109" max="4352" width="9.140625" style="1"/>
    <col min="4353" max="4353" width="7.140625" style="1" customWidth="1"/>
    <col min="4354" max="4354" width="39.42578125" style="1" customWidth="1"/>
    <col min="4355" max="4355" width="8.42578125" style="1" customWidth="1"/>
    <col min="4356" max="4356" width="11" style="1" customWidth="1"/>
    <col min="4357" max="4358" width="12.140625" style="1" customWidth="1"/>
    <col min="4359" max="4359" width="18.85546875" style="1" customWidth="1"/>
    <col min="4360" max="4363" width="9.140625" style="1"/>
    <col min="4364" max="4364" width="7.140625" style="1" customWidth="1"/>
    <col min="4365" max="4608" width="9.140625" style="1"/>
    <col min="4609" max="4609" width="7.140625" style="1" customWidth="1"/>
    <col min="4610" max="4610" width="39.42578125" style="1" customWidth="1"/>
    <col min="4611" max="4611" width="8.42578125" style="1" customWidth="1"/>
    <col min="4612" max="4612" width="11" style="1" customWidth="1"/>
    <col min="4613" max="4614" width="12.140625" style="1" customWidth="1"/>
    <col min="4615" max="4615" width="18.85546875" style="1" customWidth="1"/>
    <col min="4616" max="4619" width="9.140625" style="1"/>
    <col min="4620" max="4620" width="7.140625" style="1" customWidth="1"/>
    <col min="4621" max="4864" width="9.140625" style="1"/>
    <col min="4865" max="4865" width="7.140625" style="1" customWidth="1"/>
    <col min="4866" max="4866" width="39.42578125" style="1" customWidth="1"/>
    <col min="4867" max="4867" width="8.42578125" style="1" customWidth="1"/>
    <col min="4868" max="4868" width="11" style="1" customWidth="1"/>
    <col min="4869" max="4870" width="12.140625" style="1" customWidth="1"/>
    <col min="4871" max="4871" width="18.85546875" style="1" customWidth="1"/>
    <col min="4872" max="4875" width="9.140625" style="1"/>
    <col min="4876" max="4876" width="7.140625" style="1" customWidth="1"/>
    <col min="4877" max="5120" width="9.140625" style="1"/>
    <col min="5121" max="5121" width="7.140625" style="1" customWidth="1"/>
    <col min="5122" max="5122" width="39.42578125" style="1" customWidth="1"/>
    <col min="5123" max="5123" width="8.42578125" style="1" customWidth="1"/>
    <col min="5124" max="5124" width="11" style="1" customWidth="1"/>
    <col min="5125" max="5126" width="12.140625" style="1" customWidth="1"/>
    <col min="5127" max="5127" width="18.85546875" style="1" customWidth="1"/>
    <col min="5128" max="5131" width="9.140625" style="1"/>
    <col min="5132" max="5132" width="7.140625" style="1" customWidth="1"/>
    <col min="5133" max="5376" width="9.140625" style="1"/>
    <col min="5377" max="5377" width="7.140625" style="1" customWidth="1"/>
    <col min="5378" max="5378" width="39.42578125" style="1" customWidth="1"/>
    <col min="5379" max="5379" width="8.42578125" style="1" customWidth="1"/>
    <col min="5380" max="5380" width="11" style="1" customWidth="1"/>
    <col min="5381" max="5382" width="12.140625" style="1" customWidth="1"/>
    <col min="5383" max="5383" width="18.85546875" style="1" customWidth="1"/>
    <col min="5384" max="5387" width="9.140625" style="1"/>
    <col min="5388" max="5388" width="7.140625" style="1" customWidth="1"/>
    <col min="5389" max="5632" width="9.140625" style="1"/>
    <col min="5633" max="5633" width="7.140625" style="1" customWidth="1"/>
    <col min="5634" max="5634" width="39.42578125" style="1" customWidth="1"/>
    <col min="5635" max="5635" width="8.42578125" style="1" customWidth="1"/>
    <col min="5636" max="5636" width="11" style="1" customWidth="1"/>
    <col min="5637" max="5638" width="12.140625" style="1" customWidth="1"/>
    <col min="5639" max="5639" width="18.85546875" style="1" customWidth="1"/>
    <col min="5640" max="5643" width="9.140625" style="1"/>
    <col min="5644" max="5644" width="7.140625" style="1" customWidth="1"/>
    <col min="5645" max="5888" width="9.140625" style="1"/>
    <col min="5889" max="5889" width="7.140625" style="1" customWidth="1"/>
    <col min="5890" max="5890" width="39.42578125" style="1" customWidth="1"/>
    <col min="5891" max="5891" width="8.42578125" style="1" customWidth="1"/>
    <col min="5892" max="5892" width="11" style="1" customWidth="1"/>
    <col min="5893" max="5894" width="12.140625" style="1" customWidth="1"/>
    <col min="5895" max="5895" width="18.85546875" style="1" customWidth="1"/>
    <col min="5896" max="5899" width="9.140625" style="1"/>
    <col min="5900" max="5900" width="7.140625" style="1" customWidth="1"/>
    <col min="5901" max="6144" width="9.140625" style="1"/>
    <col min="6145" max="6145" width="7.140625" style="1" customWidth="1"/>
    <col min="6146" max="6146" width="39.42578125" style="1" customWidth="1"/>
    <col min="6147" max="6147" width="8.42578125" style="1" customWidth="1"/>
    <col min="6148" max="6148" width="11" style="1" customWidth="1"/>
    <col min="6149" max="6150" width="12.140625" style="1" customWidth="1"/>
    <col min="6151" max="6151" width="18.85546875" style="1" customWidth="1"/>
    <col min="6152" max="6155" width="9.140625" style="1"/>
    <col min="6156" max="6156" width="7.140625" style="1" customWidth="1"/>
    <col min="6157" max="6400" width="9.140625" style="1"/>
    <col min="6401" max="6401" width="7.140625" style="1" customWidth="1"/>
    <col min="6402" max="6402" width="39.42578125" style="1" customWidth="1"/>
    <col min="6403" max="6403" width="8.42578125" style="1" customWidth="1"/>
    <col min="6404" max="6404" width="11" style="1" customWidth="1"/>
    <col min="6405" max="6406" width="12.140625" style="1" customWidth="1"/>
    <col min="6407" max="6407" width="18.85546875" style="1" customWidth="1"/>
    <col min="6408" max="6411" width="9.140625" style="1"/>
    <col min="6412" max="6412" width="7.140625" style="1" customWidth="1"/>
    <col min="6413" max="6656" width="9.140625" style="1"/>
    <col min="6657" max="6657" width="7.140625" style="1" customWidth="1"/>
    <col min="6658" max="6658" width="39.42578125" style="1" customWidth="1"/>
    <col min="6659" max="6659" width="8.42578125" style="1" customWidth="1"/>
    <col min="6660" max="6660" width="11" style="1" customWidth="1"/>
    <col min="6661" max="6662" width="12.140625" style="1" customWidth="1"/>
    <col min="6663" max="6663" width="18.85546875" style="1" customWidth="1"/>
    <col min="6664" max="6667" width="9.140625" style="1"/>
    <col min="6668" max="6668" width="7.140625" style="1" customWidth="1"/>
    <col min="6669" max="6912" width="9.140625" style="1"/>
    <col min="6913" max="6913" width="7.140625" style="1" customWidth="1"/>
    <col min="6914" max="6914" width="39.42578125" style="1" customWidth="1"/>
    <col min="6915" max="6915" width="8.42578125" style="1" customWidth="1"/>
    <col min="6916" max="6916" width="11" style="1" customWidth="1"/>
    <col min="6917" max="6918" width="12.140625" style="1" customWidth="1"/>
    <col min="6919" max="6919" width="18.85546875" style="1" customWidth="1"/>
    <col min="6920" max="6923" width="9.140625" style="1"/>
    <col min="6924" max="6924" width="7.140625" style="1" customWidth="1"/>
    <col min="6925" max="7168" width="9.140625" style="1"/>
    <col min="7169" max="7169" width="7.140625" style="1" customWidth="1"/>
    <col min="7170" max="7170" width="39.42578125" style="1" customWidth="1"/>
    <col min="7171" max="7171" width="8.42578125" style="1" customWidth="1"/>
    <col min="7172" max="7172" width="11" style="1" customWidth="1"/>
    <col min="7173" max="7174" width="12.140625" style="1" customWidth="1"/>
    <col min="7175" max="7175" width="18.85546875" style="1" customWidth="1"/>
    <col min="7176" max="7179" width="9.140625" style="1"/>
    <col min="7180" max="7180" width="7.140625" style="1" customWidth="1"/>
    <col min="7181" max="7424" width="9.140625" style="1"/>
    <col min="7425" max="7425" width="7.140625" style="1" customWidth="1"/>
    <col min="7426" max="7426" width="39.42578125" style="1" customWidth="1"/>
    <col min="7427" max="7427" width="8.42578125" style="1" customWidth="1"/>
    <col min="7428" max="7428" width="11" style="1" customWidth="1"/>
    <col min="7429" max="7430" width="12.140625" style="1" customWidth="1"/>
    <col min="7431" max="7431" width="18.85546875" style="1" customWidth="1"/>
    <col min="7432" max="7435" width="9.140625" style="1"/>
    <col min="7436" max="7436" width="7.140625" style="1" customWidth="1"/>
    <col min="7437" max="7680" width="9.140625" style="1"/>
    <col min="7681" max="7681" width="7.140625" style="1" customWidth="1"/>
    <col min="7682" max="7682" width="39.42578125" style="1" customWidth="1"/>
    <col min="7683" max="7683" width="8.42578125" style="1" customWidth="1"/>
    <col min="7684" max="7684" width="11" style="1" customWidth="1"/>
    <col min="7685" max="7686" width="12.140625" style="1" customWidth="1"/>
    <col min="7687" max="7687" width="18.85546875" style="1" customWidth="1"/>
    <col min="7688" max="7691" width="9.140625" style="1"/>
    <col min="7692" max="7692" width="7.140625" style="1" customWidth="1"/>
    <col min="7693" max="7936" width="9.140625" style="1"/>
    <col min="7937" max="7937" width="7.140625" style="1" customWidth="1"/>
    <col min="7938" max="7938" width="39.42578125" style="1" customWidth="1"/>
    <col min="7939" max="7939" width="8.42578125" style="1" customWidth="1"/>
    <col min="7940" max="7940" width="11" style="1" customWidth="1"/>
    <col min="7941" max="7942" width="12.140625" style="1" customWidth="1"/>
    <col min="7943" max="7943" width="18.85546875" style="1" customWidth="1"/>
    <col min="7944" max="7947" width="9.140625" style="1"/>
    <col min="7948" max="7948" width="7.140625" style="1" customWidth="1"/>
    <col min="7949" max="8192" width="9.140625" style="1"/>
    <col min="8193" max="8193" width="7.140625" style="1" customWidth="1"/>
    <col min="8194" max="8194" width="39.42578125" style="1" customWidth="1"/>
    <col min="8195" max="8195" width="8.42578125" style="1" customWidth="1"/>
    <col min="8196" max="8196" width="11" style="1" customWidth="1"/>
    <col min="8197" max="8198" width="12.140625" style="1" customWidth="1"/>
    <col min="8199" max="8199" width="18.85546875" style="1" customWidth="1"/>
    <col min="8200" max="8203" width="9.140625" style="1"/>
    <col min="8204" max="8204" width="7.140625" style="1" customWidth="1"/>
    <col min="8205" max="8448" width="9.140625" style="1"/>
    <col min="8449" max="8449" width="7.140625" style="1" customWidth="1"/>
    <col min="8450" max="8450" width="39.42578125" style="1" customWidth="1"/>
    <col min="8451" max="8451" width="8.42578125" style="1" customWidth="1"/>
    <col min="8452" max="8452" width="11" style="1" customWidth="1"/>
    <col min="8453" max="8454" width="12.140625" style="1" customWidth="1"/>
    <col min="8455" max="8455" width="18.85546875" style="1" customWidth="1"/>
    <col min="8456" max="8459" width="9.140625" style="1"/>
    <col min="8460" max="8460" width="7.140625" style="1" customWidth="1"/>
    <col min="8461" max="8704" width="9.140625" style="1"/>
    <col min="8705" max="8705" width="7.140625" style="1" customWidth="1"/>
    <col min="8706" max="8706" width="39.42578125" style="1" customWidth="1"/>
    <col min="8707" max="8707" width="8.42578125" style="1" customWidth="1"/>
    <col min="8708" max="8708" width="11" style="1" customWidth="1"/>
    <col min="8709" max="8710" width="12.140625" style="1" customWidth="1"/>
    <col min="8711" max="8711" width="18.85546875" style="1" customWidth="1"/>
    <col min="8712" max="8715" width="9.140625" style="1"/>
    <col min="8716" max="8716" width="7.140625" style="1" customWidth="1"/>
    <col min="8717" max="8960" width="9.140625" style="1"/>
    <col min="8961" max="8961" width="7.140625" style="1" customWidth="1"/>
    <col min="8962" max="8962" width="39.42578125" style="1" customWidth="1"/>
    <col min="8963" max="8963" width="8.42578125" style="1" customWidth="1"/>
    <col min="8964" max="8964" width="11" style="1" customWidth="1"/>
    <col min="8965" max="8966" width="12.140625" style="1" customWidth="1"/>
    <col min="8967" max="8967" width="18.85546875" style="1" customWidth="1"/>
    <col min="8968" max="8971" width="9.140625" style="1"/>
    <col min="8972" max="8972" width="7.140625" style="1" customWidth="1"/>
    <col min="8973" max="9216" width="9.140625" style="1"/>
    <col min="9217" max="9217" width="7.140625" style="1" customWidth="1"/>
    <col min="9218" max="9218" width="39.42578125" style="1" customWidth="1"/>
    <col min="9219" max="9219" width="8.42578125" style="1" customWidth="1"/>
    <col min="9220" max="9220" width="11" style="1" customWidth="1"/>
    <col min="9221" max="9222" width="12.140625" style="1" customWidth="1"/>
    <col min="9223" max="9223" width="18.85546875" style="1" customWidth="1"/>
    <col min="9224" max="9227" width="9.140625" style="1"/>
    <col min="9228" max="9228" width="7.140625" style="1" customWidth="1"/>
    <col min="9229" max="9472" width="9.140625" style="1"/>
    <col min="9473" max="9473" width="7.140625" style="1" customWidth="1"/>
    <col min="9474" max="9474" width="39.42578125" style="1" customWidth="1"/>
    <col min="9475" max="9475" width="8.42578125" style="1" customWidth="1"/>
    <col min="9476" max="9476" width="11" style="1" customWidth="1"/>
    <col min="9477" max="9478" width="12.140625" style="1" customWidth="1"/>
    <col min="9479" max="9479" width="18.85546875" style="1" customWidth="1"/>
    <col min="9480" max="9483" width="9.140625" style="1"/>
    <col min="9484" max="9484" width="7.140625" style="1" customWidth="1"/>
    <col min="9485" max="9728" width="9.140625" style="1"/>
    <col min="9729" max="9729" width="7.140625" style="1" customWidth="1"/>
    <col min="9730" max="9730" width="39.42578125" style="1" customWidth="1"/>
    <col min="9731" max="9731" width="8.42578125" style="1" customWidth="1"/>
    <col min="9732" max="9732" width="11" style="1" customWidth="1"/>
    <col min="9733" max="9734" width="12.140625" style="1" customWidth="1"/>
    <col min="9735" max="9735" width="18.85546875" style="1" customWidth="1"/>
    <col min="9736" max="9739" width="9.140625" style="1"/>
    <col min="9740" max="9740" width="7.140625" style="1" customWidth="1"/>
    <col min="9741" max="9984" width="9.140625" style="1"/>
    <col min="9985" max="9985" width="7.140625" style="1" customWidth="1"/>
    <col min="9986" max="9986" width="39.42578125" style="1" customWidth="1"/>
    <col min="9987" max="9987" width="8.42578125" style="1" customWidth="1"/>
    <col min="9988" max="9988" width="11" style="1" customWidth="1"/>
    <col min="9989" max="9990" width="12.140625" style="1" customWidth="1"/>
    <col min="9991" max="9991" width="18.85546875" style="1" customWidth="1"/>
    <col min="9992" max="9995" width="9.140625" style="1"/>
    <col min="9996" max="9996" width="7.140625" style="1" customWidth="1"/>
    <col min="9997" max="10240" width="9.140625" style="1"/>
    <col min="10241" max="10241" width="7.140625" style="1" customWidth="1"/>
    <col min="10242" max="10242" width="39.42578125" style="1" customWidth="1"/>
    <col min="10243" max="10243" width="8.42578125" style="1" customWidth="1"/>
    <col min="10244" max="10244" width="11" style="1" customWidth="1"/>
    <col min="10245" max="10246" width="12.140625" style="1" customWidth="1"/>
    <col min="10247" max="10247" width="18.85546875" style="1" customWidth="1"/>
    <col min="10248" max="10251" width="9.140625" style="1"/>
    <col min="10252" max="10252" width="7.140625" style="1" customWidth="1"/>
    <col min="10253" max="10496" width="9.140625" style="1"/>
    <col min="10497" max="10497" width="7.140625" style="1" customWidth="1"/>
    <col min="10498" max="10498" width="39.42578125" style="1" customWidth="1"/>
    <col min="10499" max="10499" width="8.42578125" style="1" customWidth="1"/>
    <col min="10500" max="10500" width="11" style="1" customWidth="1"/>
    <col min="10501" max="10502" width="12.140625" style="1" customWidth="1"/>
    <col min="10503" max="10503" width="18.85546875" style="1" customWidth="1"/>
    <col min="10504" max="10507" width="9.140625" style="1"/>
    <col min="10508" max="10508" width="7.140625" style="1" customWidth="1"/>
    <col min="10509" max="10752" width="9.140625" style="1"/>
    <col min="10753" max="10753" width="7.140625" style="1" customWidth="1"/>
    <col min="10754" max="10754" width="39.42578125" style="1" customWidth="1"/>
    <col min="10755" max="10755" width="8.42578125" style="1" customWidth="1"/>
    <col min="10756" max="10756" width="11" style="1" customWidth="1"/>
    <col min="10757" max="10758" width="12.140625" style="1" customWidth="1"/>
    <col min="10759" max="10759" width="18.85546875" style="1" customWidth="1"/>
    <col min="10760" max="10763" width="9.140625" style="1"/>
    <col min="10764" max="10764" width="7.140625" style="1" customWidth="1"/>
    <col min="10765" max="11008" width="9.140625" style="1"/>
    <col min="11009" max="11009" width="7.140625" style="1" customWidth="1"/>
    <col min="11010" max="11010" width="39.42578125" style="1" customWidth="1"/>
    <col min="11011" max="11011" width="8.42578125" style="1" customWidth="1"/>
    <col min="11012" max="11012" width="11" style="1" customWidth="1"/>
    <col min="11013" max="11014" width="12.140625" style="1" customWidth="1"/>
    <col min="11015" max="11015" width="18.85546875" style="1" customWidth="1"/>
    <col min="11016" max="11019" width="9.140625" style="1"/>
    <col min="11020" max="11020" width="7.140625" style="1" customWidth="1"/>
    <col min="11021" max="11264" width="9.140625" style="1"/>
    <col min="11265" max="11265" width="7.140625" style="1" customWidth="1"/>
    <col min="11266" max="11266" width="39.42578125" style="1" customWidth="1"/>
    <col min="11267" max="11267" width="8.42578125" style="1" customWidth="1"/>
    <col min="11268" max="11268" width="11" style="1" customWidth="1"/>
    <col min="11269" max="11270" width="12.140625" style="1" customWidth="1"/>
    <col min="11271" max="11271" width="18.85546875" style="1" customWidth="1"/>
    <col min="11272" max="11275" width="9.140625" style="1"/>
    <col min="11276" max="11276" width="7.140625" style="1" customWidth="1"/>
    <col min="11277" max="11520" width="9.140625" style="1"/>
    <col min="11521" max="11521" width="7.140625" style="1" customWidth="1"/>
    <col min="11522" max="11522" width="39.42578125" style="1" customWidth="1"/>
    <col min="11523" max="11523" width="8.42578125" style="1" customWidth="1"/>
    <col min="11524" max="11524" width="11" style="1" customWidth="1"/>
    <col min="11525" max="11526" width="12.140625" style="1" customWidth="1"/>
    <col min="11527" max="11527" width="18.85546875" style="1" customWidth="1"/>
    <col min="11528" max="11531" width="9.140625" style="1"/>
    <col min="11532" max="11532" width="7.140625" style="1" customWidth="1"/>
    <col min="11533" max="11776" width="9.140625" style="1"/>
    <col min="11777" max="11777" width="7.140625" style="1" customWidth="1"/>
    <col min="11778" max="11778" width="39.42578125" style="1" customWidth="1"/>
    <col min="11779" max="11779" width="8.42578125" style="1" customWidth="1"/>
    <col min="11780" max="11780" width="11" style="1" customWidth="1"/>
    <col min="11781" max="11782" width="12.140625" style="1" customWidth="1"/>
    <col min="11783" max="11783" width="18.85546875" style="1" customWidth="1"/>
    <col min="11784" max="11787" width="9.140625" style="1"/>
    <col min="11788" max="11788" width="7.140625" style="1" customWidth="1"/>
    <col min="11789" max="12032" width="9.140625" style="1"/>
    <col min="12033" max="12033" width="7.140625" style="1" customWidth="1"/>
    <col min="12034" max="12034" width="39.42578125" style="1" customWidth="1"/>
    <col min="12035" max="12035" width="8.42578125" style="1" customWidth="1"/>
    <col min="12036" max="12036" width="11" style="1" customWidth="1"/>
    <col min="12037" max="12038" width="12.140625" style="1" customWidth="1"/>
    <col min="12039" max="12039" width="18.85546875" style="1" customWidth="1"/>
    <col min="12040" max="12043" width="9.140625" style="1"/>
    <col min="12044" max="12044" width="7.140625" style="1" customWidth="1"/>
    <col min="12045" max="12288" width="9.140625" style="1"/>
    <col min="12289" max="12289" width="7.140625" style="1" customWidth="1"/>
    <col min="12290" max="12290" width="39.42578125" style="1" customWidth="1"/>
    <col min="12291" max="12291" width="8.42578125" style="1" customWidth="1"/>
    <col min="12292" max="12292" width="11" style="1" customWidth="1"/>
    <col min="12293" max="12294" width="12.140625" style="1" customWidth="1"/>
    <col min="12295" max="12295" width="18.85546875" style="1" customWidth="1"/>
    <col min="12296" max="12299" width="9.140625" style="1"/>
    <col min="12300" max="12300" width="7.140625" style="1" customWidth="1"/>
    <col min="12301" max="12544" width="9.140625" style="1"/>
    <col min="12545" max="12545" width="7.140625" style="1" customWidth="1"/>
    <col min="12546" max="12546" width="39.42578125" style="1" customWidth="1"/>
    <col min="12547" max="12547" width="8.42578125" style="1" customWidth="1"/>
    <col min="12548" max="12548" width="11" style="1" customWidth="1"/>
    <col min="12549" max="12550" width="12.140625" style="1" customWidth="1"/>
    <col min="12551" max="12551" width="18.85546875" style="1" customWidth="1"/>
    <col min="12552" max="12555" width="9.140625" style="1"/>
    <col min="12556" max="12556" width="7.140625" style="1" customWidth="1"/>
    <col min="12557" max="12800" width="9.140625" style="1"/>
    <col min="12801" max="12801" width="7.140625" style="1" customWidth="1"/>
    <col min="12802" max="12802" width="39.42578125" style="1" customWidth="1"/>
    <col min="12803" max="12803" width="8.42578125" style="1" customWidth="1"/>
    <col min="12804" max="12804" width="11" style="1" customWidth="1"/>
    <col min="12805" max="12806" width="12.140625" style="1" customWidth="1"/>
    <col min="12807" max="12807" width="18.85546875" style="1" customWidth="1"/>
    <col min="12808" max="12811" width="9.140625" style="1"/>
    <col min="12812" max="12812" width="7.140625" style="1" customWidth="1"/>
    <col min="12813" max="13056" width="9.140625" style="1"/>
    <col min="13057" max="13057" width="7.140625" style="1" customWidth="1"/>
    <col min="13058" max="13058" width="39.42578125" style="1" customWidth="1"/>
    <col min="13059" max="13059" width="8.42578125" style="1" customWidth="1"/>
    <col min="13060" max="13060" width="11" style="1" customWidth="1"/>
    <col min="13061" max="13062" width="12.140625" style="1" customWidth="1"/>
    <col min="13063" max="13063" width="18.85546875" style="1" customWidth="1"/>
    <col min="13064" max="13067" width="9.140625" style="1"/>
    <col min="13068" max="13068" width="7.140625" style="1" customWidth="1"/>
    <col min="13069" max="13312" width="9.140625" style="1"/>
    <col min="13313" max="13313" width="7.140625" style="1" customWidth="1"/>
    <col min="13314" max="13314" width="39.42578125" style="1" customWidth="1"/>
    <col min="13315" max="13315" width="8.42578125" style="1" customWidth="1"/>
    <col min="13316" max="13316" width="11" style="1" customWidth="1"/>
    <col min="13317" max="13318" width="12.140625" style="1" customWidth="1"/>
    <col min="13319" max="13319" width="18.85546875" style="1" customWidth="1"/>
    <col min="13320" max="13323" width="9.140625" style="1"/>
    <col min="13324" max="13324" width="7.140625" style="1" customWidth="1"/>
    <col min="13325" max="13568" width="9.140625" style="1"/>
    <col min="13569" max="13569" width="7.140625" style="1" customWidth="1"/>
    <col min="13570" max="13570" width="39.42578125" style="1" customWidth="1"/>
    <col min="13571" max="13571" width="8.42578125" style="1" customWidth="1"/>
    <col min="13572" max="13572" width="11" style="1" customWidth="1"/>
    <col min="13573" max="13574" width="12.140625" style="1" customWidth="1"/>
    <col min="13575" max="13575" width="18.85546875" style="1" customWidth="1"/>
    <col min="13576" max="13579" width="9.140625" style="1"/>
    <col min="13580" max="13580" width="7.140625" style="1" customWidth="1"/>
    <col min="13581" max="13824" width="9.140625" style="1"/>
    <col min="13825" max="13825" width="7.140625" style="1" customWidth="1"/>
    <col min="13826" max="13826" width="39.42578125" style="1" customWidth="1"/>
    <col min="13827" max="13827" width="8.42578125" style="1" customWidth="1"/>
    <col min="13828" max="13828" width="11" style="1" customWidth="1"/>
    <col min="13829" max="13830" width="12.140625" style="1" customWidth="1"/>
    <col min="13831" max="13831" width="18.85546875" style="1" customWidth="1"/>
    <col min="13832" max="13835" width="9.140625" style="1"/>
    <col min="13836" max="13836" width="7.140625" style="1" customWidth="1"/>
    <col min="13837" max="14080" width="9.140625" style="1"/>
    <col min="14081" max="14081" width="7.140625" style="1" customWidth="1"/>
    <col min="14082" max="14082" width="39.42578125" style="1" customWidth="1"/>
    <col min="14083" max="14083" width="8.42578125" style="1" customWidth="1"/>
    <col min="14084" max="14084" width="11" style="1" customWidth="1"/>
    <col min="14085" max="14086" width="12.140625" style="1" customWidth="1"/>
    <col min="14087" max="14087" width="18.85546875" style="1" customWidth="1"/>
    <col min="14088" max="14091" width="9.140625" style="1"/>
    <col min="14092" max="14092" width="7.140625" style="1" customWidth="1"/>
    <col min="14093" max="14336" width="9.140625" style="1"/>
    <col min="14337" max="14337" width="7.140625" style="1" customWidth="1"/>
    <col min="14338" max="14338" width="39.42578125" style="1" customWidth="1"/>
    <col min="14339" max="14339" width="8.42578125" style="1" customWidth="1"/>
    <col min="14340" max="14340" width="11" style="1" customWidth="1"/>
    <col min="14341" max="14342" width="12.140625" style="1" customWidth="1"/>
    <col min="14343" max="14343" width="18.85546875" style="1" customWidth="1"/>
    <col min="14344" max="14347" width="9.140625" style="1"/>
    <col min="14348" max="14348" width="7.140625" style="1" customWidth="1"/>
    <col min="14349" max="14592" width="9.140625" style="1"/>
    <col min="14593" max="14593" width="7.140625" style="1" customWidth="1"/>
    <col min="14594" max="14594" width="39.42578125" style="1" customWidth="1"/>
    <col min="14595" max="14595" width="8.42578125" style="1" customWidth="1"/>
    <col min="14596" max="14596" width="11" style="1" customWidth="1"/>
    <col min="14597" max="14598" width="12.140625" style="1" customWidth="1"/>
    <col min="14599" max="14599" width="18.85546875" style="1" customWidth="1"/>
    <col min="14600" max="14603" width="9.140625" style="1"/>
    <col min="14604" max="14604" width="7.140625" style="1" customWidth="1"/>
    <col min="14605" max="14848" width="9.140625" style="1"/>
    <col min="14849" max="14849" width="7.140625" style="1" customWidth="1"/>
    <col min="14850" max="14850" width="39.42578125" style="1" customWidth="1"/>
    <col min="14851" max="14851" width="8.42578125" style="1" customWidth="1"/>
    <col min="14852" max="14852" width="11" style="1" customWidth="1"/>
    <col min="14853" max="14854" width="12.140625" style="1" customWidth="1"/>
    <col min="14855" max="14855" width="18.85546875" style="1" customWidth="1"/>
    <col min="14856" max="14859" width="9.140625" style="1"/>
    <col min="14860" max="14860" width="7.140625" style="1" customWidth="1"/>
    <col min="14861" max="15104" width="9.140625" style="1"/>
    <col min="15105" max="15105" width="7.140625" style="1" customWidth="1"/>
    <col min="15106" max="15106" width="39.42578125" style="1" customWidth="1"/>
    <col min="15107" max="15107" width="8.42578125" style="1" customWidth="1"/>
    <col min="15108" max="15108" width="11" style="1" customWidth="1"/>
    <col min="15109" max="15110" width="12.140625" style="1" customWidth="1"/>
    <col min="15111" max="15111" width="18.85546875" style="1" customWidth="1"/>
    <col min="15112" max="15115" width="9.140625" style="1"/>
    <col min="15116" max="15116" width="7.140625" style="1" customWidth="1"/>
    <col min="15117" max="15360" width="9.140625" style="1"/>
    <col min="15361" max="15361" width="7.140625" style="1" customWidth="1"/>
    <col min="15362" max="15362" width="39.42578125" style="1" customWidth="1"/>
    <col min="15363" max="15363" width="8.42578125" style="1" customWidth="1"/>
    <col min="15364" max="15364" width="11" style="1" customWidth="1"/>
    <col min="15365" max="15366" width="12.140625" style="1" customWidth="1"/>
    <col min="15367" max="15367" width="18.85546875" style="1" customWidth="1"/>
    <col min="15368" max="15371" width="9.140625" style="1"/>
    <col min="15372" max="15372" width="7.140625" style="1" customWidth="1"/>
    <col min="15373" max="15616" width="9.140625" style="1"/>
    <col min="15617" max="15617" width="7.140625" style="1" customWidth="1"/>
    <col min="15618" max="15618" width="39.42578125" style="1" customWidth="1"/>
    <col min="15619" max="15619" width="8.42578125" style="1" customWidth="1"/>
    <col min="15620" max="15620" width="11" style="1" customWidth="1"/>
    <col min="15621" max="15622" width="12.140625" style="1" customWidth="1"/>
    <col min="15623" max="15623" width="18.85546875" style="1" customWidth="1"/>
    <col min="15624" max="15627" width="9.140625" style="1"/>
    <col min="15628" max="15628" width="7.140625" style="1" customWidth="1"/>
    <col min="15629" max="15872" width="9.140625" style="1"/>
    <col min="15873" max="15873" width="7.140625" style="1" customWidth="1"/>
    <col min="15874" max="15874" width="39.42578125" style="1" customWidth="1"/>
    <col min="15875" max="15875" width="8.42578125" style="1" customWidth="1"/>
    <col min="15876" max="15876" width="11" style="1" customWidth="1"/>
    <col min="15877" max="15878" width="12.140625" style="1" customWidth="1"/>
    <col min="15879" max="15879" width="18.85546875" style="1" customWidth="1"/>
    <col min="15880" max="15883" width="9.140625" style="1"/>
    <col min="15884" max="15884" width="7.140625" style="1" customWidth="1"/>
    <col min="15885" max="16128" width="9.140625" style="1"/>
    <col min="16129" max="16129" width="7.140625" style="1" customWidth="1"/>
    <col min="16130" max="16130" width="39.42578125" style="1" customWidth="1"/>
    <col min="16131" max="16131" width="8.42578125" style="1" customWidth="1"/>
    <col min="16132" max="16132" width="11" style="1" customWidth="1"/>
    <col min="16133" max="16134" width="12.140625" style="1" customWidth="1"/>
    <col min="16135" max="16135" width="18.85546875" style="1" customWidth="1"/>
    <col min="16136" max="16139" width="9.140625" style="1"/>
    <col min="16140" max="16140" width="7.140625" style="1" customWidth="1"/>
    <col min="16141" max="16384" width="9.140625" style="1"/>
  </cols>
  <sheetData>
    <row r="1" spans="1:6">
      <c r="A1" s="538" t="s">
        <v>324</v>
      </c>
      <c r="B1" s="539" t="s">
        <v>164</v>
      </c>
      <c r="C1" s="540"/>
      <c r="D1" s="548"/>
      <c r="E1" s="545"/>
    </row>
    <row r="2" spans="1:6">
      <c r="A2" s="2"/>
      <c r="B2" s="3"/>
    </row>
    <row r="3" spans="1:6">
      <c r="A3" s="37"/>
      <c r="B3" s="1018" t="s">
        <v>3337</v>
      </c>
      <c r="C3" s="1018"/>
      <c r="D3" s="1018"/>
      <c r="E3" s="1018"/>
      <c r="F3" s="645"/>
    </row>
    <row r="4" spans="1:6" ht="398.25" customHeight="1">
      <c r="A4" s="37"/>
      <c r="B4" s="1014" t="s">
        <v>3432</v>
      </c>
      <c r="C4" s="1014"/>
      <c r="D4" s="1014"/>
      <c r="E4" s="1014"/>
      <c r="F4" s="645"/>
    </row>
    <row r="5" spans="1:6" ht="409.5" customHeight="1">
      <c r="A5" s="37"/>
      <c r="B5" s="1014" t="s">
        <v>3439</v>
      </c>
      <c r="C5" s="1014"/>
      <c r="D5" s="1014"/>
      <c r="E5" s="1014"/>
      <c r="F5" s="645"/>
    </row>
    <row r="6" spans="1:6" ht="59.25" customHeight="1">
      <c r="A6" s="37"/>
      <c r="B6" s="1014" t="s">
        <v>3440</v>
      </c>
      <c r="C6" s="1014"/>
      <c r="D6" s="1014"/>
      <c r="E6" s="1014"/>
      <c r="F6" s="645"/>
    </row>
    <row r="7" spans="1:6" ht="247.5" customHeight="1">
      <c r="A7" s="37"/>
      <c r="B7" s="1014" t="s">
        <v>3433</v>
      </c>
      <c r="C7" s="1014"/>
      <c r="D7" s="1014"/>
      <c r="E7" s="1014"/>
      <c r="F7" s="645"/>
    </row>
    <row r="8" spans="1:6" ht="384.75" customHeight="1">
      <c r="A8" s="37"/>
      <c r="B8" s="1014" t="s">
        <v>3441</v>
      </c>
      <c r="C8" s="1014"/>
      <c r="D8" s="1014"/>
      <c r="E8" s="1014"/>
      <c r="F8" s="645"/>
    </row>
    <row r="9" spans="1:6" ht="68.25" customHeight="1">
      <c r="A9" s="37"/>
      <c r="B9" s="1014" t="s">
        <v>3442</v>
      </c>
      <c r="C9" s="1014"/>
      <c r="D9" s="1014"/>
      <c r="E9" s="1014"/>
      <c r="F9" s="645"/>
    </row>
    <row r="10" spans="1:6" ht="373.5" customHeight="1">
      <c r="A10" s="37"/>
      <c r="B10" s="1014" t="s">
        <v>3434</v>
      </c>
      <c r="C10" s="1014"/>
      <c r="D10" s="1014"/>
      <c r="E10" s="1014"/>
      <c r="F10" s="645"/>
    </row>
    <row r="11" spans="1:6" ht="272.25" customHeight="1">
      <c r="A11" s="37"/>
      <c r="B11" s="1014" t="s">
        <v>3435</v>
      </c>
      <c r="C11" s="1014"/>
      <c r="D11" s="1014"/>
      <c r="E11" s="1014"/>
      <c r="F11" s="645"/>
    </row>
    <row r="12" spans="1:6" ht="159" customHeight="1">
      <c r="A12" s="37"/>
      <c r="B12" s="1014" t="s">
        <v>3436</v>
      </c>
      <c r="C12" s="1014"/>
      <c r="D12" s="1014"/>
      <c r="E12" s="1014"/>
      <c r="F12" s="645"/>
    </row>
    <row r="13" spans="1:6" ht="129" customHeight="1">
      <c r="A13" s="37"/>
      <c r="B13" s="1023"/>
      <c r="C13" s="1023"/>
      <c r="D13" s="1023"/>
      <c r="E13" s="1023"/>
      <c r="F13" s="645"/>
    </row>
    <row r="14" spans="1:6" ht="348" customHeight="1">
      <c r="A14" s="37"/>
      <c r="B14" s="1014" t="s">
        <v>3443</v>
      </c>
      <c r="C14" s="1014"/>
      <c r="D14" s="1014"/>
      <c r="E14" s="1014"/>
      <c r="F14" s="645"/>
    </row>
    <row r="15" spans="1:6" ht="83.25" customHeight="1">
      <c r="A15" s="37"/>
      <c r="B15" s="1014" t="s">
        <v>3444</v>
      </c>
      <c r="C15" s="1014"/>
      <c r="D15" s="1014"/>
      <c r="E15" s="1014"/>
      <c r="F15" s="645"/>
    </row>
    <row r="16" spans="1:6" ht="409.5" customHeight="1">
      <c r="A16" s="37"/>
      <c r="B16" s="1014" t="s">
        <v>3437</v>
      </c>
      <c r="C16" s="1014"/>
      <c r="D16" s="1014"/>
      <c r="E16" s="1014"/>
      <c r="F16" s="645"/>
    </row>
    <row r="17" spans="1:6" ht="55.5" customHeight="1">
      <c r="A17" s="37"/>
      <c r="B17" s="1014" t="s">
        <v>3438</v>
      </c>
      <c r="C17" s="1014"/>
      <c r="D17" s="1014"/>
      <c r="E17" s="1014"/>
      <c r="F17" s="645"/>
    </row>
    <row r="18" spans="1:6">
      <c r="A18" s="2"/>
      <c r="B18" s="3"/>
    </row>
    <row r="19" spans="1:6">
      <c r="A19" s="2"/>
      <c r="B19" s="541" t="s">
        <v>48</v>
      </c>
      <c r="C19" s="541">
        <f>'SKUPNA rekapitulacija'!C42</f>
        <v>0.81899999999999995</v>
      </c>
    </row>
    <row r="20" spans="1:6">
      <c r="A20" s="2"/>
      <c r="B20" s="542" t="s">
        <v>49</v>
      </c>
      <c r="C20" s="542">
        <f>'SKUPNA rekapitulacija'!C52</f>
        <v>0.18099999999999999</v>
      </c>
    </row>
    <row r="21" spans="1:6">
      <c r="A21" s="2"/>
      <c r="B21" s="3"/>
    </row>
    <row r="22" spans="1:6" s="3" customFormat="1" ht="17.25" thickBot="1">
      <c r="A22" s="4"/>
      <c r="B22" s="33" t="s">
        <v>2</v>
      </c>
      <c r="C22" s="5" t="s">
        <v>3</v>
      </c>
      <c r="D22" s="238" t="s">
        <v>4</v>
      </c>
      <c r="E22" s="228" t="s">
        <v>5</v>
      </c>
      <c r="F22" s="588" t="s">
        <v>6</v>
      </c>
    </row>
    <row r="23" spans="1:6" s="10" customFormat="1" ht="13.5" thickTop="1">
      <c r="A23" s="126"/>
      <c r="B23" s="31"/>
      <c r="C23" s="127"/>
      <c r="D23" s="30"/>
      <c r="E23" s="156"/>
      <c r="F23" s="646"/>
    </row>
    <row r="24" spans="1:6" s="132" customFormat="1" ht="89.25">
      <c r="A24" s="126" t="s">
        <v>325</v>
      </c>
      <c r="B24" s="31" t="s">
        <v>344</v>
      </c>
      <c r="C24" s="121"/>
      <c r="D24" s="122"/>
      <c r="E24" s="203"/>
      <c r="F24" s="592"/>
    </row>
    <row r="25" spans="1:6" s="132" customFormat="1" ht="63.75">
      <c r="A25" s="126"/>
      <c r="B25" s="848" t="s">
        <v>4787</v>
      </c>
      <c r="C25" s="121"/>
      <c r="D25" s="122"/>
      <c r="E25" s="203"/>
      <c r="F25" s="592"/>
    </row>
    <row r="26" spans="1:6" s="132" customFormat="1" ht="12.75">
      <c r="A26" s="150" t="s">
        <v>265</v>
      </c>
      <c r="B26" s="31" t="s">
        <v>322</v>
      </c>
      <c r="C26" s="121"/>
      <c r="D26" s="122"/>
      <c r="E26" s="203"/>
      <c r="F26" s="592"/>
    </row>
    <row r="27" spans="1:6" s="132" customFormat="1" ht="13.5">
      <c r="A27" s="126"/>
      <c r="B27" s="379" t="s">
        <v>3260</v>
      </c>
      <c r="C27" s="121" t="s">
        <v>13</v>
      </c>
      <c r="D27" s="122">
        <v>1225</v>
      </c>
      <c r="E27" s="203"/>
      <c r="F27" s="592"/>
    </row>
    <row r="28" spans="1:6" s="132" customFormat="1" ht="13.5">
      <c r="A28" s="126"/>
      <c r="B28" s="379" t="s">
        <v>3261</v>
      </c>
      <c r="C28" s="121" t="s">
        <v>13</v>
      </c>
      <c r="D28" s="122">
        <v>1432</v>
      </c>
      <c r="E28" s="203"/>
      <c r="F28" s="592"/>
    </row>
    <row r="29" spans="1:6" s="132" customFormat="1">
      <c r="A29" s="77"/>
      <c r="B29" s="45" t="s">
        <v>46</v>
      </c>
      <c r="C29" s="165" t="s">
        <v>13</v>
      </c>
      <c r="D29" s="166">
        <f>SUM(D27+D28)</f>
        <v>2657</v>
      </c>
      <c r="E29" s="750"/>
      <c r="F29" s="589">
        <f>E29*D29</f>
        <v>0</v>
      </c>
    </row>
    <row r="30" spans="1:6" s="132" customFormat="1" ht="12.75">
      <c r="A30" s="126"/>
      <c r="B30" s="152"/>
      <c r="C30" s="121"/>
      <c r="D30" s="122"/>
      <c r="E30" s="203"/>
      <c r="F30" s="592"/>
    </row>
    <row r="31" spans="1:6" s="132" customFormat="1" ht="121.5" customHeight="1">
      <c r="A31" s="126" t="s">
        <v>326</v>
      </c>
      <c r="B31" s="31" t="s">
        <v>577</v>
      </c>
      <c r="C31" s="121"/>
      <c r="D31" s="122"/>
      <c r="E31" s="203"/>
      <c r="F31" s="592"/>
    </row>
    <row r="32" spans="1:6" s="10" customFormat="1" ht="16.5" customHeight="1">
      <c r="A32" s="150" t="s">
        <v>265</v>
      </c>
      <c r="B32" s="31" t="s">
        <v>322</v>
      </c>
      <c r="C32" s="121"/>
      <c r="D32" s="122"/>
      <c r="E32" s="203"/>
      <c r="F32" s="647"/>
    </row>
    <row r="33" spans="1:6" s="10" customFormat="1" ht="16.5" customHeight="1">
      <c r="A33" s="126"/>
      <c r="B33" s="48" t="s">
        <v>578</v>
      </c>
      <c r="C33" s="49" t="s">
        <v>284</v>
      </c>
      <c r="D33" s="50">
        <v>1</v>
      </c>
      <c r="E33" s="851"/>
      <c r="F33" s="590">
        <f>D33*E33</f>
        <v>0</v>
      </c>
    </row>
    <row r="34" spans="1:6" s="10" customFormat="1" ht="16.5" customHeight="1">
      <c r="A34" s="126"/>
      <c r="B34" s="48" t="s">
        <v>579</v>
      </c>
      <c r="C34" s="49" t="s">
        <v>284</v>
      </c>
      <c r="D34" s="50">
        <v>2</v>
      </c>
      <c r="E34" s="851"/>
      <c r="F34" s="590">
        <f>D34*E34</f>
        <v>0</v>
      </c>
    </row>
    <row r="35" spans="1:6" s="10" customFormat="1" ht="16.5" customHeight="1">
      <c r="A35" s="126"/>
      <c r="B35" s="48" t="s">
        <v>580</v>
      </c>
      <c r="C35" s="49" t="s">
        <v>284</v>
      </c>
      <c r="D35" s="50">
        <v>4</v>
      </c>
      <c r="E35" s="851"/>
      <c r="F35" s="590">
        <f>D35*E35</f>
        <v>0</v>
      </c>
    </row>
    <row r="36" spans="1:6" s="10" customFormat="1" ht="16.5" customHeight="1">
      <c r="A36" s="126"/>
      <c r="B36" s="48" t="s">
        <v>581</v>
      </c>
      <c r="C36" s="49" t="s">
        <v>284</v>
      </c>
      <c r="D36" s="50">
        <v>1</v>
      </c>
      <c r="E36" s="851"/>
      <c r="F36" s="590">
        <f>D36*E36</f>
        <v>0</v>
      </c>
    </row>
    <row r="37" spans="1:6" s="10" customFormat="1" ht="16.5" customHeight="1">
      <c r="A37" s="126"/>
      <c r="B37" s="48" t="s">
        <v>582</v>
      </c>
      <c r="C37" s="49" t="s">
        <v>284</v>
      </c>
      <c r="D37" s="50">
        <v>2</v>
      </c>
      <c r="E37" s="851"/>
      <c r="F37" s="590">
        <f>D37*E37</f>
        <v>0</v>
      </c>
    </row>
    <row r="38" spans="1:6" s="132" customFormat="1" ht="12.75">
      <c r="A38" s="126"/>
      <c r="B38" s="152"/>
      <c r="C38" s="121"/>
      <c r="D38" s="122"/>
      <c r="E38" s="203"/>
      <c r="F38" s="592"/>
    </row>
    <row r="39" spans="1:6" s="132" customFormat="1" ht="121.5" customHeight="1">
      <c r="A39" s="126" t="s">
        <v>327</v>
      </c>
      <c r="B39" s="31" t="s">
        <v>583</v>
      </c>
      <c r="C39" s="121"/>
      <c r="D39" s="122"/>
      <c r="E39" s="203"/>
      <c r="F39" s="592"/>
    </row>
    <row r="40" spans="1:6" s="10" customFormat="1" ht="16.5" customHeight="1">
      <c r="A40" s="150" t="s">
        <v>265</v>
      </c>
      <c r="B40" s="31" t="s">
        <v>322</v>
      </c>
      <c r="C40" s="121"/>
      <c r="D40" s="122"/>
      <c r="E40" s="203"/>
      <c r="F40" s="647"/>
    </row>
    <row r="41" spans="1:6" s="10" customFormat="1" ht="16.5" customHeight="1">
      <c r="A41" s="126"/>
      <c r="B41" s="48" t="s">
        <v>584</v>
      </c>
      <c r="C41" s="49" t="s">
        <v>284</v>
      </c>
      <c r="D41" s="50">
        <v>1</v>
      </c>
      <c r="E41" s="851"/>
      <c r="F41" s="590">
        <f>D41*E41</f>
        <v>0</v>
      </c>
    </row>
    <row r="42" spans="1:6" s="132" customFormat="1" ht="12.75">
      <c r="A42" s="126"/>
      <c r="B42" s="152"/>
      <c r="C42" s="121"/>
      <c r="D42" s="122"/>
      <c r="E42" s="203"/>
      <c r="F42" s="592"/>
    </row>
    <row r="43" spans="1:6" s="132" customFormat="1" ht="121.5" customHeight="1">
      <c r="A43" s="126" t="s">
        <v>328</v>
      </c>
      <c r="B43" s="31" t="s">
        <v>585</v>
      </c>
      <c r="C43" s="121"/>
      <c r="D43" s="122"/>
      <c r="E43" s="203"/>
      <c r="F43" s="592"/>
    </row>
    <row r="44" spans="1:6" s="10" customFormat="1" ht="16.5" customHeight="1">
      <c r="A44" s="150" t="s">
        <v>265</v>
      </c>
      <c r="B44" s="31" t="s">
        <v>587</v>
      </c>
      <c r="C44" s="121" t="s">
        <v>284</v>
      </c>
      <c r="D44" s="122">
        <v>1</v>
      </c>
      <c r="E44" s="750"/>
      <c r="F44" s="647"/>
    </row>
    <row r="45" spans="1:6" s="132" customFormat="1">
      <c r="A45" s="77"/>
      <c r="B45" s="45" t="s">
        <v>46</v>
      </c>
      <c r="C45" s="165"/>
      <c r="D45" s="166"/>
      <c r="E45" s="225"/>
      <c r="F45" s="589">
        <f>D44*E44*C19</f>
        <v>0</v>
      </c>
    </row>
    <row r="46" spans="1:6" s="10" customFormat="1" ht="16.5" customHeight="1">
      <c r="A46" s="126"/>
      <c r="B46" s="48" t="s">
        <v>586</v>
      </c>
      <c r="C46" s="49"/>
      <c r="D46" s="50"/>
      <c r="E46" s="853"/>
      <c r="F46" s="590">
        <f>D44*E44*C20</f>
        <v>0</v>
      </c>
    </row>
    <row r="47" spans="1:6" s="132" customFormat="1" ht="12.75">
      <c r="A47" s="126"/>
      <c r="B47" s="152"/>
      <c r="C47" s="121"/>
      <c r="D47" s="122"/>
      <c r="E47" s="203"/>
      <c r="F47" s="592"/>
    </row>
    <row r="48" spans="1:6" s="132" customFormat="1" ht="91.5" customHeight="1">
      <c r="A48" s="126" t="s">
        <v>329</v>
      </c>
      <c r="B48" s="31" t="s">
        <v>588</v>
      </c>
      <c r="C48" s="121"/>
      <c r="D48" s="122"/>
      <c r="E48" s="203"/>
      <c r="F48" s="592"/>
    </row>
    <row r="49" spans="1:6" s="10" customFormat="1" ht="16.5" customHeight="1">
      <c r="A49" s="150" t="s">
        <v>265</v>
      </c>
      <c r="B49" s="31" t="s">
        <v>590</v>
      </c>
      <c r="D49" s="131"/>
      <c r="E49" s="43"/>
      <c r="F49" s="647"/>
    </row>
    <row r="50" spans="1:6" s="10" customFormat="1" ht="16.5" customHeight="1">
      <c r="A50" s="150"/>
      <c r="B50" s="31" t="s">
        <v>589</v>
      </c>
      <c r="C50" s="121" t="s">
        <v>284</v>
      </c>
      <c r="D50" s="122">
        <v>1</v>
      </c>
      <c r="E50" s="750"/>
      <c r="F50" s="647"/>
    </row>
    <row r="51" spans="1:6" s="10" customFormat="1" ht="16.5" customHeight="1">
      <c r="A51" s="150"/>
      <c r="B51" s="31" t="s">
        <v>591</v>
      </c>
      <c r="C51" s="121" t="s">
        <v>284</v>
      </c>
      <c r="D51" s="122">
        <v>1</v>
      </c>
      <c r="E51" s="750"/>
      <c r="F51" s="647"/>
    </row>
    <row r="52" spans="1:6" s="10" customFormat="1" ht="16.5" customHeight="1">
      <c r="A52" s="150"/>
      <c r="B52" s="31" t="s">
        <v>592</v>
      </c>
      <c r="C52" s="121" t="s">
        <v>284</v>
      </c>
      <c r="D52" s="122">
        <v>1</v>
      </c>
      <c r="E52" s="750"/>
      <c r="F52" s="647"/>
    </row>
    <row r="53" spans="1:6" s="132" customFormat="1">
      <c r="A53" s="77"/>
      <c r="B53" s="45" t="s">
        <v>46</v>
      </c>
      <c r="C53" s="165"/>
      <c r="D53" s="166"/>
      <c r="E53" s="225"/>
      <c r="F53" s="589">
        <f>D50*E50*C19+D51*E51*C19+D52*E52*C19</f>
        <v>0</v>
      </c>
    </row>
    <row r="54" spans="1:6" s="10" customFormat="1" ht="16.5" customHeight="1">
      <c r="A54" s="126"/>
      <c r="B54" s="48" t="s">
        <v>586</v>
      </c>
      <c r="C54" s="49"/>
      <c r="D54" s="50"/>
      <c r="E54" s="853"/>
      <c r="F54" s="590">
        <f>D50*E50*C20+D51*E51*C20+D52*E52*C20</f>
        <v>0</v>
      </c>
    </row>
    <row r="55" spans="1:6" s="132" customFormat="1" ht="12.75">
      <c r="A55" s="126"/>
      <c r="B55" s="152"/>
      <c r="C55" s="121"/>
      <c r="D55" s="122"/>
      <c r="E55" s="203"/>
      <c r="F55" s="592"/>
    </row>
    <row r="56" spans="1:6" s="132" customFormat="1" ht="75.75" customHeight="1">
      <c r="A56" s="126" t="s">
        <v>330</v>
      </c>
      <c r="B56" s="31" t="s">
        <v>593</v>
      </c>
      <c r="C56" s="121"/>
      <c r="D56" s="122"/>
      <c r="E56" s="203"/>
      <c r="F56" s="592"/>
    </row>
    <row r="57" spans="1:6" s="10" customFormat="1" ht="16.5" customHeight="1">
      <c r="A57" s="150" t="s">
        <v>265</v>
      </c>
      <c r="B57" s="31" t="s">
        <v>354</v>
      </c>
      <c r="C57" s="121" t="s">
        <v>195</v>
      </c>
      <c r="D57" s="122">
        <v>3.8</v>
      </c>
      <c r="E57" s="750"/>
      <c r="F57" s="647"/>
    </row>
    <row r="58" spans="1:6" s="132" customFormat="1">
      <c r="A58" s="77"/>
      <c r="B58" s="45" t="s">
        <v>46</v>
      </c>
      <c r="C58" s="165"/>
      <c r="D58" s="166"/>
      <c r="E58" s="225"/>
      <c r="F58" s="589">
        <f>D57*E57*C19</f>
        <v>0</v>
      </c>
    </row>
    <row r="59" spans="1:6" s="10" customFormat="1" ht="16.5" customHeight="1">
      <c r="A59" s="126"/>
      <c r="B59" s="48" t="s">
        <v>586</v>
      </c>
      <c r="C59" s="49"/>
      <c r="D59" s="50"/>
      <c r="E59" s="853"/>
      <c r="F59" s="590">
        <f>D57*E57*C20</f>
        <v>0</v>
      </c>
    </row>
    <row r="60" spans="1:6" s="132" customFormat="1" ht="12.75">
      <c r="A60" s="126"/>
      <c r="B60" s="152"/>
      <c r="C60" s="121"/>
      <c r="D60" s="122"/>
      <c r="E60" s="203"/>
      <c r="F60" s="592"/>
    </row>
    <row r="61" spans="1:6" s="132" customFormat="1" ht="89.25">
      <c r="A61" s="126" t="s">
        <v>331</v>
      </c>
      <c r="B61" s="31" t="s">
        <v>594</v>
      </c>
      <c r="C61" s="121"/>
      <c r="D61" s="122"/>
      <c r="E61" s="203"/>
      <c r="F61" s="592"/>
    </row>
    <row r="62" spans="1:6" s="132" customFormat="1" ht="57.75" customHeight="1">
      <c r="A62" s="126"/>
      <c r="B62" s="163" t="s">
        <v>1530</v>
      </c>
      <c r="C62" s="121"/>
      <c r="D62" s="122"/>
      <c r="E62" s="203"/>
      <c r="F62" s="592"/>
    </row>
    <row r="63" spans="1:6" s="132" customFormat="1" ht="32.25" customHeight="1">
      <c r="A63" s="126"/>
      <c r="B63" s="163" t="s">
        <v>596</v>
      </c>
      <c r="C63" s="121"/>
      <c r="D63" s="122"/>
      <c r="E63" s="203"/>
      <c r="F63" s="592"/>
    </row>
    <row r="64" spans="1:6" s="132" customFormat="1" ht="114.75">
      <c r="A64" s="126"/>
      <c r="B64" s="163" t="s">
        <v>595</v>
      </c>
      <c r="C64" s="121"/>
      <c r="D64" s="122"/>
      <c r="E64" s="203"/>
      <c r="F64" s="592"/>
    </row>
    <row r="65" spans="1:6" s="10" customFormat="1" ht="16.5" customHeight="1">
      <c r="A65" s="150" t="s">
        <v>265</v>
      </c>
      <c r="B65" s="31" t="s">
        <v>354</v>
      </c>
      <c r="C65" s="121" t="s">
        <v>13</v>
      </c>
      <c r="D65" s="122">
        <v>1550</v>
      </c>
      <c r="E65" s="750"/>
      <c r="F65" s="647"/>
    </row>
    <row r="66" spans="1:6" s="132" customFormat="1">
      <c r="A66" s="77"/>
      <c r="B66" s="45" t="s">
        <v>46</v>
      </c>
      <c r="C66" s="165"/>
      <c r="D66" s="166"/>
      <c r="E66" s="225"/>
      <c r="F66" s="589">
        <f>D65*E65*C19</f>
        <v>0</v>
      </c>
    </row>
    <row r="67" spans="1:6" s="10" customFormat="1" ht="16.5" customHeight="1">
      <c r="A67" s="126"/>
      <c r="B67" s="48" t="s">
        <v>586</v>
      </c>
      <c r="C67" s="49"/>
      <c r="D67" s="50"/>
      <c r="E67" s="853"/>
      <c r="F67" s="590">
        <f>D65*E65*C20</f>
        <v>0</v>
      </c>
    </row>
    <row r="68" spans="1:6" s="132" customFormat="1" ht="12.75">
      <c r="A68" s="126"/>
      <c r="B68" s="152"/>
      <c r="C68" s="121"/>
      <c r="D68" s="122"/>
      <c r="E68" s="203"/>
      <c r="F68" s="592"/>
    </row>
    <row r="69" spans="1:6" s="132" customFormat="1" ht="166.5" customHeight="1">
      <c r="A69" s="126" t="s">
        <v>332</v>
      </c>
      <c r="B69" s="31" t="s">
        <v>4891</v>
      </c>
      <c r="C69" s="121"/>
      <c r="D69" s="122"/>
      <c r="E69" s="203"/>
      <c r="F69" s="592"/>
    </row>
    <row r="70" spans="1:6" s="10" customFormat="1" ht="16.5" customHeight="1">
      <c r="A70" s="150" t="s">
        <v>265</v>
      </c>
      <c r="B70" s="31" t="s">
        <v>354</v>
      </c>
      <c r="C70" s="121" t="s">
        <v>10</v>
      </c>
      <c r="D70" s="122">
        <v>53</v>
      </c>
      <c r="E70" s="750"/>
      <c r="F70" s="647"/>
    </row>
    <row r="71" spans="1:6" s="132" customFormat="1">
      <c r="A71" s="77"/>
      <c r="B71" s="45" t="s">
        <v>46</v>
      </c>
      <c r="C71" s="165"/>
      <c r="D71" s="166"/>
      <c r="E71" s="225"/>
      <c r="F71" s="589">
        <f>D70*E70*C19</f>
        <v>0</v>
      </c>
    </row>
    <row r="72" spans="1:6" s="10" customFormat="1" ht="16.5" customHeight="1">
      <c r="A72" s="126"/>
      <c r="B72" s="48" t="s">
        <v>586</v>
      </c>
      <c r="C72" s="49"/>
      <c r="D72" s="50"/>
      <c r="E72" s="853"/>
      <c r="F72" s="590">
        <f>D70*E70*C20</f>
        <v>0</v>
      </c>
    </row>
    <row r="73" spans="1:6" s="132" customFormat="1" ht="12.75">
      <c r="A73" s="126"/>
      <c r="B73" s="152"/>
      <c r="C73" s="121"/>
      <c r="D73" s="122"/>
      <c r="E73" s="203"/>
      <c r="F73" s="592"/>
    </row>
    <row r="74" spans="1:6" s="132" customFormat="1" ht="89.25">
      <c r="A74" s="126" t="s">
        <v>333</v>
      </c>
      <c r="B74" s="31" t="s">
        <v>597</v>
      </c>
      <c r="C74" s="121"/>
      <c r="D74" s="122"/>
      <c r="E74" s="203"/>
      <c r="F74" s="592"/>
    </row>
    <row r="75" spans="1:6" s="132" customFormat="1" ht="57.75" customHeight="1">
      <c r="A75" s="126"/>
      <c r="B75" s="163" t="s">
        <v>4786</v>
      </c>
      <c r="C75" s="121"/>
      <c r="D75" s="122"/>
      <c r="E75" s="203"/>
      <c r="F75" s="592"/>
    </row>
    <row r="76" spans="1:6" s="132" customFormat="1" ht="32.25" customHeight="1">
      <c r="A76" s="126"/>
      <c r="B76" s="163" t="s">
        <v>596</v>
      </c>
      <c r="C76" s="121"/>
      <c r="D76" s="122"/>
      <c r="E76" s="203"/>
      <c r="F76" s="592"/>
    </row>
    <row r="77" spans="1:6" s="132" customFormat="1" ht="95.25" customHeight="1">
      <c r="A77" s="126"/>
      <c r="B77" s="163" t="s">
        <v>598</v>
      </c>
      <c r="C77" s="121"/>
      <c r="D77" s="122"/>
      <c r="E77" s="203"/>
      <c r="F77" s="592"/>
    </row>
    <row r="78" spans="1:6" s="10" customFormat="1" ht="16.5" customHeight="1">
      <c r="A78" s="150" t="s">
        <v>265</v>
      </c>
      <c r="B78" s="31" t="s">
        <v>354</v>
      </c>
      <c r="C78" s="121"/>
      <c r="D78" s="122"/>
      <c r="E78" s="203"/>
      <c r="F78" s="647"/>
    </row>
    <row r="79" spans="1:6" s="132" customFormat="1">
      <c r="A79" s="77"/>
      <c r="B79" s="45" t="s">
        <v>599</v>
      </c>
      <c r="C79" s="169" t="s">
        <v>13</v>
      </c>
      <c r="D79" s="170">
        <v>1950</v>
      </c>
      <c r="E79" s="748"/>
      <c r="F79" s="648">
        <f>D79*E79</f>
        <v>0</v>
      </c>
    </row>
    <row r="80" spans="1:6" s="132" customFormat="1">
      <c r="A80" s="77"/>
      <c r="B80" s="45" t="s">
        <v>600</v>
      </c>
      <c r="C80" s="169" t="s">
        <v>13</v>
      </c>
      <c r="D80" s="170">
        <v>1802</v>
      </c>
      <c r="E80" s="748"/>
      <c r="F80" s="648">
        <f>D80*E80</f>
        <v>0</v>
      </c>
    </row>
    <row r="81" spans="1:6" s="132" customFormat="1" ht="25.5">
      <c r="A81" s="77"/>
      <c r="B81" s="45" t="s">
        <v>601</v>
      </c>
      <c r="C81" s="169" t="s">
        <v>13</v>
      </c>
      <c r="D81" s="170">
        <v>1082</v>
      </c>
      <c r="E81" s="748"/>
      <c r="F81" s="648">
        <f>D81*E81</f>
        <v>0</v>
      </c>
    </row>
    <row r="82" spans="1:6" s="132" customFormat="1" ht="12.75">
      <c r="A82" s="126"/>
      <c r="B82" s="152"/>
      <c r="C82" s="121"/>
      <c r="D82" s="122"/>
      <c r="E82" s="203"/>
      <c r="F82" s="592"/>
    </row>
    <row r="83" spans="1:6" s="132" customFormat="1" ht="129" customHeight="1">
      <c r="A83" s="126" t="s">
        <v>334</v>
      </c>
      <c r="B83" s="31" t="s">
        <v>630</v>
      </c>
      <c r="D83" s="182"/>
      <c r="E83" s="235"/>
      <c r="F83" s="649"/>
    </row>
    <row r="84" spans="1:6" s="10" customFormat="1" ht="16.5" customHeight="1">
      <c r="A84" s="150" t="s">
        <v>265</v>
      </c>
      <c r="B84" s="31" t="s">
        <v>354</v>
      </c>
      <c r="C84" s="121"/>
      <c r="D84" s="122"/>
      <c r="E84" s="203"/>
      <c r="F84" s="647"/>
    </row>
    <row r="85" spans="1:6" s="132" customFormat="1">
      <c r="A85" s="77"/>
      <c r="B85" s="45" t="s">
        <v>607</v>
      </c>
      <c r="C85" s="165" t="s">
        <v>195</v>
      </c>
      <c r="D85" s="166">
        <v>34</v>
      </c>
      <c r="E85" s="750"/>
      <c r="F85" s="650">
        <f>E85*D85</f>
        <v>0</v>
      </c>
    </row>
    <row r="86" spans="1:6" s="132" customFormat="1" ht="12.75">
      <c r="A86" s="126"/>
      <c r="B86" s="152"/>
      <c r="C86" s="121"/>
      <c r="D86" s="122"/>
      <c r="E86" s="203"/>
      <c r="F86" s="592"/>
    </row>
    <row r="87" spans="1:6" s="132" customFormat="1" ht="216.75" customHeight="1">
      <c r="A87" s="126" t="s">
        <v>335</v>
      </c>
      <c r="B87" s="31" t="s">
        <v>4890</v>
      </c>
      <c r="D87" s="182"/>
      <c r="E87" s="235"/>
      <c r="F87" s="649"/>
    </row>
    <row r="88" spans="1:6" s="10" customFormat="1" ht="16.5" customHeight="1">
      <c r="A88" s="150" t="s">
        <v>265</v>
      </c>
      <c r="B88" s="31" t="s">
        <v>375</v>
      </c>
      <c r="C88" s="121"/>
      <c r="D88" s="122"/>
      <c r="E88" s="203"/>
      <c r="F88" s="647"/>
    </row>
    <row r="89" spans="1:6" s="132" customFormat="1">
      <c r="A89" s="77"/>
      <c r="B89" s="45" t="s">
        <v>607</v>
      </c>
      <c r="C89" s="165" t="s">
        <v>195</v>
      </c>
      <c r="D89" s="166">
        <v>6</v>
      </c>
      <c r="E89" s="750"/>
      <c r="F89" s="650">
        <f>E89*D89</f>
        <v>0</v>
      </c>
    </row>
    <row r="90" spans="1:6" s="132" customFormat="1" ht="12.75">
      <c r="A90" s="126"/>
      <c r="B90" s="152"/>
      <c r="C90" s="121"/>
      <c r="D90" s="122"/>
      <c r="E90" s="203"/>
      <c r="F90" s="592"/>
    </row>
    <row r="91" spans="1:6" s="132" customFormat="1" ht="215.25" customHeight="1">
      <c r="A91" s="126" t="s">
        <v>336</v>
      </c>
      <c r="B91" s="31" t="s">
        <v>4889</v>
      </c>
      <c r="D91" s="182"/>
      <c r="E91" s="235"/>
      <c r="F91" s="649"/>
    </row>
    <row r="92" spans="1:6" s="10" customFormat="1" ht="16.5" customHeight="1">
      <c r="A92" s="150" t="s">
        <v>265</v>
      </c>
      <c r="B92" s="31" t="s">
        <v>395</v>
      </c>
      <c r="C92" s="121"/>
      <c r="D92" s="122"/>
      <c r="E92" s="203"/>
      <c r="F92" s="647"/>
    </row>
    <row r="93" spans="1:6" s="132" customFormat="1">
      <c r="A93" s="77"/>
      <c r="B93" s="45" t="s">
        <v>607</v>
      </c>
      <c r="C93" s="165" t="s">
        <v>195</v>
      </c>
      <c r="D93" s="166">
        <v>5</v>
      </c>
      <c r="E93" s="750"/>
      <c r="F93" s="650">
        <f>E93*D93</f>
        <v>0</v>
      </c>
    </row>
    <row r="94" spans="1:6" s="132" customFormat="1" ht="12.75">
      <c r="A94" s="126"/>
      <c r="B94" s="152"/>
      <c r="C94" s="121"/>
      <c r="D94" s="122"/>
      <c r="E94" s="203"/>
      <c r="F94" s="592"/>
    </row>
    <row r="95" spans="1:6" s="132" customFormat="1" ht="144.75" customHeight="1">
      <c r="A95" s="126" t="s">
        <v>337</v>
      </c>
      <c r="B95" s="31" t="s">
        <v>633</v>
      </c>
      <c r="D95" s="182"/>
      <c r="E95" s="235"/>
      <c r="F95" s="649"/>
    </row>
    <row r="96" spans="1:6" s="132" customFormat="1" ht="66" customHeight="1">
      <c r="A96" s="126"/>
      <c r="B96" s="31" t="s">
        <v>631</v>
      </c>
      <c r="D96" s="182"/>
      <c r="E96" s="235"/>
      <c r="F96" s="649"/>
    </row>
    <row r="97" spans="1:6" s="132" customFormat="1" ht="27" customHeight="1">
      <c r="A97" s="126"/>
      <c r="B97" s="31" t="s">
        <v>632</v>
      </c>
      <c r="D97" s="182"/>
      <c r="E97" s="235"/>
      <c r="F97" s="649"/>
    </row>
    <row r="98" spans="1:6" s="132" customFormat="1" ht="14.25" customHeight="1">
      <c r="A98" s="126"/>
      <c r="B98" s="31" t="s">
        <v>634</v>
      </c>
      <c r="D98" s="182"/>
      <c r="E98" s="235"/>
      <c r="F98" s="649"/>
    </row>
    <row r="99" spans="1:6" s="10" customFormat="1" ht="16.5" customHeight="1">
      <c r="A99" s="150" t="s">
        <v>265</v>
      </c>
      <c r="B99" s="31" t="s">
        <v>395</v>
      </c>
      <c r="C99" s="121"/>
      <c r="D99" s="122"/>
      <c r="E99" s="203"/>
      <c r="F99" s="647"/>
    </row>
    <row r="100" spans="1:6" s="132" customFormat="1">
      <c r="A100" s="77"/>
      <c r="B100" s="45" t="s">
        <v>635</v>
      </c>
      <c r="C100" s="165" t="s">
        <v>7</v>
      </c>
      <c r="D100" s="166">
        <v>1</v>
      </c>
      <c r="E100" s="750"/>
      <c r="F100" s="650">
        <f>E100*D100</f>
        <v>0</v>
      </c>
    </row>
    <row r="101" spans="1:6" s="132" customFormat="1">
      <c r="A101" s="77"/>
      <c r="B101" s="45" t="s">
        <v>636</v>
      </c>
      <c r="C101" s="165" t="s">
        <v>7</v>
      </c>
      <c r="D101" s="166">
        <v>1</v>
      </c>
      <c r="E101" s="750"/>
      <c r="F101" s="650">
        <f>E101*D101</f>
        <v>0</v>
      </c>
    </row>
    <row r="102" spans="1:6" s="132" customFormat="1">
      <c r="A102" s="77"/>
      <c r="B102" s="45" t="s">
        <v>637</v>
      </c>
      <c r="C102" s="165" t="s">
        <v>7</v>
      </c>
      <c r="D102" s="166">
        <v>1</v>
      </c>
      <c r="E102" s="750"/>
      <c r="F102" s="650">
        <f>E102*D102</f>
        <v>0</v>
      </c>
    </row>
    <row r="103" spans="1:6" s="132" customFormat="1">
      <c r="A103" s="77"/>
      <c r="B103" s="45" t="s">
        <v>638</v>
      </c>
      <c r="C103" s="165" t="s">
        <v>7</v>
      </c>
      <c r="D103" s="166">
        <v>1</v>
      </c>
      <c r="E103" s="750"/>
      <c r="F103" s="650">
        <f>E103*D103</f>
        <v>0</v>
      </c>
    </row>
    <row r="104" spans="1:6" s="132" customFormat="1" ht="12.75">
      <c r="A104" s="126"/>
      <c r="B104" s="152"/>
      <c r="C104" s="121"/>
      <c r="D104" s="122"/>
      <c r="E104" s="203"/>
      <c r="F104" s="592"/>
    </row>
    <row r="105" spans="1:6" s="132" customFormat="1" ht="76.5">
      <c r="A105" s="126" t="s">
        <v>338</v>
      </c>
      <c r="B105" s="31" t="s">
        <v>639</v>
      </c>
      <c r="C105" s="121"/>
      <c r="D105" s="122"/>
      <c r="E105" s="203"/>
      <c r="F105" s="592"/>
    </row>
    <row r="106" spans="1:6" s="132" customFormat="1" ht="57.75" customHeight="1">
      <c r="A106" s="126"/>
      <c r="B106" s="163" t="s">
        <v>4788</v>
      </c>
      <c r="C106" s="121"/>
      <c r="D106" s="122"/>
      <c r="E106" s="203"/>
      <c r="F106" s="592"/>
    </row>
    <row r="107" spans="1:6" s="132" customFormat="1" ht="32.25" customHeight="1">
      <c r="A107" s="126"/>
      <c r="B107" s="163" t="s">
        <v>596</v>
      </c>
      <c r="C107" s="121"/>
      <c r="D107" s="122"/>
      <c r="E107" s="203"/>
      <c r="F107" s="592"/>
    </row>
    <row r="108" spans="1:6" s="132" customFormat="1" ht="95.25" customHeight="1">
      <c r="A108" s="126"/>
      <c r="B108" s="163" t="s">
        <v>640</v>
      </c>
      <c r="C108" s="121"/>
      <c r="D108" s="122"/>
      <c r="E108" s="203"/>
      <c r="F108" s="592"/>
    </row>
    <row r="109" spans="1:6" s="10" customFormat="1" ht="16.5" customHeight="1">
      <c r="A109" s="150" t="s">
        <v>265</v>
      </c>
      <c r="B109" s="31" t="s">
        <v>395</v>
      </c>
      <c r="C109" s="121"/>
      <c r="D109" s="122"/>
      <c r="E109" s="203"/>
      <c r="F109" s="647"/>
    </row>
    <row r="110" spans="1:6" s="10" customFormat="1" ht="16.5" customHeight="1">
      <c r="A110" s="150"/>
      <c r="B110" s="31" t="s">
        <v>641</v>
      </c>
      <c r="C110" s="121"/>
      <c r="D110" s="122"/>
      <c r="E110" s="203"/>
      <c r="F110" s="647"/>
    </row>
    <row r="111" spans="1:6" s="132" customFormat="1">
      <c r="A111" s="77"/>
      <c r="B111" s="45" t="s">
        <v>642</v>
      </c>
      <c r="C111" s="169" t="s">
        <v>13</v>
      </c>
      <c r="D111" s="170">
        <v>198</v>
      </c>
      <c r="E111" s="748"/>
      <c r="F111" s="648">
        <f>D111*E111</f>
        <v>0</v>
      </c>
    </row>
    <row r="112" spans="1:6" s="132" customFormat="1">
      <c r="A112" s="77"/>
      <c r="B112" s="45" t="s">
        <v>643</v>
      </c>
      <c r="C112" s="169" t="s">
        <v>13</v>
      </c>
      <c r="D112" s="170">
        <v>125</v>
      </c>
      <c r="E112" s="748"/>
      <c r="F112" s="648">
        <f>D112*E112</f>
        <v>0</v>
      </c>
    </row>
    <row r="113" spans="1:6" s="132" customFormat="1">
      <c r="A113" s="77"/>
      <c r="B113" s="45" t="s">
        <v>644</v>
      </c>
      <c r="C113" s="169" t="s">
        <v>13</v>
      </c>
      <c r="D113" s="170">
        <v>268</v>
      </c>
      <c r="E113" s="748"/>
      <c r="F113" s="648">
        <f>D113*E113</f>
        <v>0</v>
      </c>
    </row>
    <row r="114" spans="1:6" s="10" customFormat="1" ht="16.5" customHeight="1">
      <c r="A114" s="150"/>
      <c r="B114" s="31" t="s">
        <v>645</v>
      </c>
      <c r="C114" s="121"/>
      <c r="D114" s="122"/>
      <c r="E114" s="203"/>
      <c r="F114" s="647"/>
    </row>
    <row r="115" spans="1:6" s="132" customFormat="1">
      <c r="A115" s="77"/>
      <c r="B115" s="45" t="s">
        <v>642</v>
      </c>
      <c r="C115" s="169" t="s">
        <v>13</v>
      </c>
      <c r="D115" s="170">
        <v>198</v>
      </c>
      <c r="E115" s="748"/>
      <c r="F115" s="648">
        <f>D115*E115</f>
        <v>0</v>
      </c>
    </row>
    <row r="116" spans="1:6" s="132" customFormat="1">
      <c r="A116" s="77"/>
      <c r="B116" s="45" t="s">
        <v>643</v>
      </c>
      <c r="C116" s="169" t="s">
        <v>13</v>
      </c>
      <c r="D116" s="170">
        <v>125</v>
      </c>
      <c r="E116" s="748"/>
      <c r="F116" s="648">
        <f>D116*E116</f>
        <v>0</v>
      </c>
    </row>
    <row r="117" spans="1:6" s="132" customFormat="1">
      <c r="A117" s="77"/>
      <c r="B117" s="45" t="s">
        <v>644</v>
      </c>
      <c r="C117" s="169" t="s">
        <v>13</v>
      </c>
      <c r="D117" s="170">
        <v>268</v>
      </c>
      <c r="E117" s="748"/>
      <c r="F117" s="648">
        <f>D117*E117</f>
        <v>0</v>
      </c>
    </row>
    <row r="118" spans="1:6" s="10" customFormat="1" ht="16.5" customHeight="1">
      <c r="A118" s="150"/>
      <c r="B118" s="31" t="s">
        <v>647</v>
      </c>
      <c r="C118" s="121"/>
      <c r="D118" s="122"/>
      <c r="E118" s="203"/>
      <c r="F118" s="647"/>
    </row>
    <row r="119" spans="1:6" s="132" customFormat="1">
      <c r="A119" s="77"/>
      <c r="B119" s="45" t="s">
        <v>642</v>
      </c>
      <c r="C119" s="169" t="s">
        <v>13</v>
      </c>
      <c r="D119" s="170">
        <v>198</v>
      </c>
      <c r="E119" s="748"/>
      <c r="F119" s="648">
        <f>D119*E119</f>
        <v>0</v>
      </c>
    </row>
    <row r="120" spans="1:6" s="132" customFormat="1">
      <c r="A120" s="77"/>
      <c r="B120" s="45" t="s">
        <v>648</v>
      </c>
      <c r="C120" s="169" t="s">
        <v>13</v>
      </c>
      <c r="D120" s="170">
        <v>134</v>
      </c>
      <c r="E120" s="748"/>
      <c r="F120" s="648">
        <f>D120*E120</f>
        <v>0</v>
      </c>
    </row>
    <row r="121" spans="1:6" s="132" customFormat="1" ht="12.75">
      <c r="A121" s="126"/>
      <c r="B121" s="152"/>
      <c r="C121" s="121"/>
      <c r="D121" s="122"/>
      <c r="E121" s="203"/>
      <c r="F121" s="592"/>
    </row>
    <row r="122" spans="1:6" s="132" customFormat="1" ht="89.25">
      <c r="A122" s="126" t="s">
        <v>339</v>
      </c>
      <c r="B122" s="31" t="s">
        <v>649</v>
      </c>
      <c r="C122" s="121"/>
      <c r="D122" s="122"/>
      <c r="E122" s="203"/>
      <c r="F122" s="592"/>
    </row>
    <row r="123" spans="1:6" s="132" customFormat="1" ht="57.75" customHeight="1">
      <c r="A123" s="126"/>
      <c r="B123" s="163" t="s">
        <v>4786</v>
      </c>
      <c r="C123" s="121"/>
      <c r="D123" s="122"/>
      <c r="E123" s="203"/>
      <c r="F123" s="592"/>
    </row>
    <row r="124" spans="1:6" s="132" customFormat="1" ht="32.25" customHeight="1">
      <c r="A124" s="126"/>
      <c r="B124" s="163" t="s">
        <v>596</v>
      </c>
      <c r="C124" s="121"/>
      <c r="D124" s="122"/>
      <c r="E124" s="203"/>
      <c r="F124" s="592"/>
    </row>
    <row r="125" spans="1:6" s="10" customFormat="1" ht="16.5" customHeight="1">
      <c r="A125" s="150" t="s">
        <v>265</v>
      </c>
      <c r="B125" s="31" t="s">
        <v>395</v>
      </c>
      <c r="C125" s="121"/>
      <c r="D125" s="122"/>
      <c r="E125" s="203"/>
      <c r="F125" s="647"/>
    </row>
    <row r="126" spans="1:6" s="10" customFormat="1" ht="16.5" customHeight="1">
      <c r="A126" s="150"/>
      <c r="B126" s="31" t="s">
        <v>641</v>
      </c>
      <c r="C126" s="121"/>
      <c r="D126" s="122"/>
      <c r="E126" s="203"/>
      <c r="F126" s="647"/>
    </row>
    <row r="127" spans="1:6" s="132" customFormat="1">
      <c r="A127" s="77"/>
      <c r="B127" s="45" t="s">
        <v>650</v>
      </c>
      <c r="C127" s="169" t="s">
        <v>13</v>
      </c>
      <c r="D127" s="170">
        <v>117</v>
      </c>
      <c r="E127" s="748"/>
      <c r="F127" s="648">
        <f>D127*E127</f>
        <v>0</v>
      </c>
    </row>
    <row r="128" spans="1:6" s="10" customFormat="1" ht="16.5" customHeight="1">
      <c r="A128" s="150"/>
      <c r="B128" s="31" t="s">
        <v>645</v>
      </c>
      <c r="C128" s="121"/>
      <c r="D128" s="122"/>
      <c r="E128" s="203"/>
      <c r="F128" s="647"/>
    </row>
    <row r="129" spans="1:6" s="132" customFormat="1">
      <c r="A129" s="77"/>
      <c r="B129" s="45" t="s">
        <v>650</v>
      </c>
      <c r="C129" s="169" t="s">
        <v>13</v>
      </c>
      <c r="D129" s="170">
        <v>117</v>
      </c>
      <c r="E129" s="748"/>
      <c r="F129" s="648">
        <f>D129*E129</f>
        <v>0</v>
      </c>
    </row>
    <row r="130" spans="1:6" s="10" customFormat="1" ht="16.5" customHeight="1">
      <c r="A130" s="150"/>
      <c r="B130" s="31" t="s">
        <v>646</v>
      </c>
      <c r="C130" s="121"/>
      <c r="D130" s="122"/>
      <c r="E130" s="203"/>
      <c r="F130" s="647"/>
    </row>
    <row r="131" spans="1:6" s="132" customFormat="1">
      <c r="A131" s="77"/>
      <c r="B131" s="45" t="s">
        <v>650</v>
      </c>
      <c r="C131" s="169" t="s">
        <v>13</v>
      </c>
      <c r="D131" s="170">
        <v>125</v>
      </c>
      <c r="E131" s="748"/>
      <c r="F131" s="648">
        <f>D131*E131</f>
        <v>0</v>
      </c>
    </row>
    <row r="132" spans="1:6" s="10" customFormat="1" ht="16.5" customHeight="1">
      <c r="A132" s="150"/>
      <c r="B132" s="31" t="s">
        <v>647</v>
      </c>
      <c r="C132" s="121"/>
      <c r="D132" s="122"/>
      <c r="E132" s="203"/>
      <c r="F132" s="647"/>
    </row>
    <row r="133" spans="1:6" s="132" customFormat="1">
      <c r="A133" s="77"/>
      <c r="B133" s="45" t="s">
        <v>650</v>
      </c>
      <c r="C133" s="169" t="s">
        <v>13</v>
      </c>
      <c r="D133" s="170">
        <v>117</v>
      </c>
      <c r="E133" s="748"/>
      <c r="F133" s="648">
        <f>D133*E133</f>
        <v>0</v>
      </c>
    </row>
    <row r="134" spans="1:6" s="132" customFormat="1" ht="12.75">
      <c r="A134" s="126"/>
      <c r="B134" s="152"/>
      <c r="C134" s="121"/>
      <c r="D134" s="122"/>
      <c r="E134" s="203"/>
      <c r="F134" s="592"/>
    </row>
    <row r="135" spans="1:6" s="132" customFormat="1" ht="89.25">
      <c r="A135" s="126" t="s">
        <v>340</v>
      </c>
      <c r="B135" s="31" t="s">
        <v>653</v>
      </c>
      <c r="C135" s="121"/>
      <c r="D135" s="122"/>
      <c r="E135" s="203"/>
      <c r="F135" s="592"/>
    </row>
    <row r="136" spans="1:6" s="132" customFormat="1" ht="57.75" customHeight="1">
      <c r="A136" s="126"/>
      <c r="B136" s="163" t="s">
        <v>4786</v>
      </c>
      <c r="C136" s="121"/>
      <c r="D136" s="122"/>
      <c r="E136" s="203"/>
      <c r="F136" s="592"/>
    </row>
    <row r="137" spans="1:6" s="132" customFormat="1" ht="32.25" customHeight="1">
      <c r="A137" s="126"/>
      <c r="B137" s="163" t="s">
        <v>596</v>
      </c>
      <c r="C137" s="121"/>
      <c r="D137" s="122"/>
      <c r="E137" s="203"/>
      <c r="F137" s="592"/>
    </row>
    <row r="138" spans="1:6" s="132" customFormat="1" ht="95.25" customHeight="1">
      <c r="A138" s="126"/>
      <c r="B138" s="163" t="s">
        <v>598</v>
      </c>
      <c r="C138" s="121"/>
      <c r="D138" s="122"/>
      <c r="E138" s="203"/>
      <c r="F138" s="592"/>
    </row>
    <row r="139" spans="1:6" s="10" customFormat="1" ht="16.5" customHeight="1">
      <c r="A139" s="150" t="s">
        <v>265</v>
      </c>
      <c r="B139" s="31" t="s">
        <v>395</v>
      </c>
      <c r="C139" s="121"/>
      <c r="D139" s="122"/>
      <c r="E139" s="203"/>
      <c r="F139" s="647"/>
    </row>
    <row r="140" spans="1:6" s="132" customFormat="1">
      <c r="A140" s="77"/>
      <c r="B140" s="45" t="s">
        <v>599</v>
      </c>
      <c r="C140" s="169" t="s">
        <v>13</v>
      </c>
      <c r="D140" s="170">
        <v>850</v>
      </c>
      <c r="E140" s="748"/>
      <c r="F140" s="648">
        <f>D140*E140</f>
        <v>0</v>
      </c>
    </row>
    <row r="141" spans="1:6" s="132" customFormat="1" ht="12.75">
      <c r="A141" s="126"/>
      <c r="B141" s="152"/>
      <c r="C141" s="121"/>
      <c r="D141" s="122"/>
      <c r="E141" s="203"/>
      <c r="F141" s="592"/>
    </row>
    <row r="142" spans="1:6" s="132" customFormat="1" ht="79.5" customHeight="1">
      <c r="A142" s="126" t="s">
        <v>341</v>
      </c>
      <c r="B142" s="31" t="s">
        <v>654</v>
      </c>
      <c r="D142" s="182"/>
      <c r="E142" s="235"/>
      <c r="F142" s="649"/>
    </row>
    <row r="143" spans="1:6" s="10" customFormat="1" ht="16.5" customHeight="1">
      <c r="A143" s="150" t="s">
        <v>265</v>
      </c>
      <c r="B143" s="31" t="s">
        <v>395</v>
      </c>
      <c r="C143" s="121"/>
      <c r="D143" s="122"/>
      <c r="E143" s="203"/>
      <c r="F143" s="647"/>
    </row>
    <row r="144" spans="1:6" s="132" customFormat="1" ht="25.5">
      <c r="A144" s="77"/>
      <c r="B144" s="45" t="s">
        <v>655</v>
      </c>
      <c r="C144" s="165" t="s">
        <v>284</v>
      </c>
      <c r="D144" s="166">
        <v>2</v>
      </c>
      <c r="E144" s="750"/>
      <c r="F144" s="650">
        <f>E144*D144</f>
        <v>0</v>
      </c>
    </row>
    <row r="145" spans="1:6" s="132" customFormat="1" ht="25.5">
      <c r="A145" s="77"/>
      <c r="B145" s="45" t="s">
        <v>656</v>
      </c>
      <c r="C145" s="165" t="s">
        <v>284</v>
      </c>
      <c r="D145" s="166">
        <v>3</v>
      </c>
      <c r="E145" s="750"/>
      <c r="F145" s="650">
        <f>E145*D145</f>
        <v>0</v>
      </c>
    </row>
    <row r="146" spans="1:6" s="132" customFormat="1" ht="12.75">
      <c r="A146" s="126"/>
      <c r="B146" s="152"/>
      <c r="C146" s="121"/>
      <c r="D146" s="122"/>
      <c r="E146" s="203"/>
      <c r="F146" s="592"/>
    </row>
    <row r="147" spans="1:6" s="132" customFormat="1" ht="192" customHeight="1">
      <c r="A147" s="126" t="s">
        <v>342</v>
      </c>
      <c r="B147" s="31" t="s">
        <v>4888</v>
      </c>
      <c r="D147" s="182"/>
      <c r="E147" s="235"/>
      <c r="F147" s="649"/>
    </row>
    <row r="148" spans="1:6" s="10" customFormat="1" ht="16.5" customHeight="1">
      <c r="A148" s="150" t="s">
        <v>265</v>
      </c>
      <c r="B148" s="31" t="s">
        <v>395</v>
      </c>
      <c r="C148" s="121"/>
      <c r="D148" s="122"/>
      <c r="E148" s="203"/>
      <c r="F148" s="647"/>
    </row>
    <row r="149" spans="1:6" s="132" customFormat="1">
      <c r="A149" s="77"/>
      <c r="B149" s="45" t="s">
        <v>607</v>
      </c>
      <c r="C149" s="165" t="s">
        <v>195</v>
      </c>
      <c r="D149" s="166">
        <v>10</v>
      </c>
      <c r="E149" s="750"/>
      <c r="F149" s="650">
        <f>E149*D149</f>
        <v>0</v>
      </c>
    </row>
    <row r="150" spans="1:6" s="132" customFormat="1" ht="12.75">
      <c r="A150" s="126"/>
      <c r="B150" s="152"/>
      <c r="C150" s="121"/>
      <c r="D150" s="122"/>
      <c r="E150" s="203"/>
      <c r="F150" s="592"/>
    </row>
    <row r="151" spans="1:6" s="132" customFormat="1" ht="90.75" customHeight="1">
      <c r="A151" s="126" t="s">
        <v>1454</v>
      </c>
      <c r="B151" s="31" t="s">
        <v>4785</v>
      </c>
      <c r="D151" s="182"/>
      <c r="E151" s="235"/>
      <c r="F151" s="649"/>
    </row>
    <row r="152" spans="1:6" s="10" customFormat="1" ht="16.5" customHeight="1">
      <c r="A152" s="150" t="s">
        <v>265</v>
      </c>
      <c r="B152" s="31" t="s">
        <v>354</v>
      </c>
      <c r="C152" s="121"/>
      <c r="D152" s="122"/>
      <c r="E152" s="203"/>
      <c r="F152" s="647"/>
    </row>
    <row r="153" spans="1:6" s="132" customFormat="1">
      <c r="A153" s="77"/>
      <c r="B153" s="45" t="s">
        <v>1441</v>
      </c>
      <c r="C153" s="165" t="s">
        <v>7</v>
      </c>
      <c r="D153" s="166">
        <v>2</v>
      </c>
      <c r="E153" s="750"/>
      <c r="F153" s="650">
        <f>E153*D153</f>
        <v>0</v>
      </c>
    </row>
    <row r="154" spans="1:6" s="10" customFormat="1" ht="16.5" customHeight="1">
      <c r="A154" s="126"/>
      <c r="B154" s="48" t="s">
        <v>1440</v>
      </c>
      <c r="C154" s="49" t="s">
        <v>7</v>
      </c>
      <c r="D154" s="50">
        <v>1</v>
      </c>
      <c r="E154" s="851"/>
      <c r="F154" s="590">
        <f>D154*E154</f>
        <v>0</v>
      </c>
    </row>
    <row r="155" spans="1:6" s="10" customFormat="1" ht="16.5" customHeight="1">
      <c r="A155" s="150" t="s">
        <v>265</v>
      </c>
      <c r="B155" s="31" t="s">
        <v>375</v>
      </c>
      <c r="C155" s="121"/>
      <c r="D155" s="122"/>
      <c r="E155" s="203"/>
      <c r="F155" s="647"/>
    </row>
    <row r="156" spans="1:6" s="10" customFormat="1" ht="16.5" customHeight="1">
      <c r="A156" s="126"/>
      <c r="B156" s="48" t="s">
        <v>1440</v>
      </c>
      <c r="C156" s="49" t="s">
        <v>7</v>
      </c>
      <c r="D156" s="50">
        <v>1</v>
      </c>
      <c r="E156" s="851"/>
      <c r="F156" s="590">
        <f>D156*E156</f>
        <v>0</v>
      </c>
    </row>
    <row r="157" spans="1:6" s="10" customFormat="1" ht="16.5" customHeight="1">
      <c r="A157" s="150" t="s">
        <v>265</v>
      </c>
      <c r="B157" s="31" t="s">
        <v>395</v>
      </c>
      <c r="C157" s="121"/>
      <c r="D157" s="122"/>
      <c r="E157" s="203"/>
      <c r="F157" s="647"/>
    </row>
    <row r="158" spans="1:6" s="132" customFormat="1">
      <c r="A158" s="77"/>
      <c r="B158" s="45" t="s">
        <v>1439</v>
      </c>
      <c r="C158" s="165" t="s">
        <v>7</v>
      </c>
      <c r="D158" s="166">
        <v>1</v>
      </c>
      <c r="E158" s="750"/>
      <c r="F158" s="650">
        <f>E158*D158</f>
        <v>0</v>
      </c>
    </row>
    <row r="159" spans="1:6" s="132" customFormat="1" ht="12.75">
      <c r="A159" s="126"/>
      <c r="B159" s="152"/>
      <c r="C159" s="121"/>
      <c r="D159" s="122"/>
      <c r="E159" s="203"/>
      <c r="F159" s="592"/>
    </row>
    <row r="160" spans="1:6" s="132" customFormat="1" ht="89.25">
      <c r="A160" s="126" t="s">
        <v>1464</v>
      </c>
      <c r="B160" s="31" t="s">
        <v>1455</v>
      </c>
      <c r="C160" s="121"/>
      <c r="D160" s="122"/>
      <c r="E160" s="203"/>
      <c r="F160" s="592"/>
    </row>
    <row r="161" spans="1:6" s="132" customFormat="1" ht="57.75" customHeight="1">
      <c r="A161" s="126"/>
      <c r="B161" s="163" t="s">
        <v>4786</v>
      </c>
      <c r="C161" s="121"/>
      <c r="D161" s="122"/>
      <c r="E161" s="203"/>
      <c r="F161" s="592"/>
    </row>
    <row r="162" spans="1:6" s="132" customFormat="1" ht="32.25" customHeight="1">
      <c r="A162" s="126"/>
      <c r="B162" s="163" t="s">
        <v>596</v>
      </c>
      <c r="C162" s="121"/>
      <c r="D162" s="122"/>
      <c r="E162" s="203"/>
      <c r="F162" s="592"/>
    </row>
    <row r="163" spans="1:6" s="132" customFormat="1" ht="95.25" customHeight="1">
      <c r="A163" s="126"/>
      <c r="B163" s="163" t="s">
        <v>598</v>
      </c>
      <c r="C163" s="121"/>
      <c r="D163" s="122"/>
      <c r="E163" s="203"/>
      <c r="F163" s="592"/>
    </row>
    <row r="164" spans="1:6" s="10" customFormat="1" ht="16.5" customHeight="1">
      <c r="A164" s="150" t="s">
        <v>265</v>
      </c>
      <c r="B164" s="31" t="s">
        <v>1456</v>
      </c>
      <c r="C164" s="121"/>
      <c r="D164" s="122"/>
      <c r="E164" s="203"/>
      <c r="F164" s="647"/>
    </row>
    <row r="165" spans="1:6" s="132" customFormat="1">
      <c r="A165" s="77"/>
      <c r="B165" s="45" t="s">
        <v>1457</v>
      </c>
      <c r="C165" s="169" t="s">
        <v>13</v>
      </c>
      <c r="D165" s="170">
        <v>1845</v>
      </c>
      <c r="E165" s="748"/>
      <c r="F165" s="648">
        <f>D165*E165</f>
        <v>0</v>
      </c>
    </row>
    <row r="166" spans="1:6" s="132" customFormat="1" ht="38.25">
      <c r="A166" s="77"/>
      <c r="B166" s="45" t="s">
        <v>1466</v>
      </c>
      <c r="C166" s="169" t="s">
        <v>284</v>
      </c>
      <c r="D166" s="170">
        <v>4</v>
      </c>
      <c r="E166" s="748"/>
      <c r="F166" s="648">
        <f>D166*E166</f>
        <v>0</v>
      </c>
    </row>
    <row r="167" spans="1:6" s="132" customFormat="1" ht="25.5">
      <c r="A167" s="77"/>
      <c r="B167" s="45" t="s">
        <v>1458</v>
      </c>
      <c r="C167" s="169" t="s">
        <v>284</v>
      </c>
      <c r="D167" s="170">
        <v>42</v>
      </c>
      <c r="E167" s="748"/>
      <c r="F167" s="648">
        <f>D167*E167</f>
        <v>0</v>
      </c>
    </row>
    <row r="168" spans="1:6" s="132" customFormat="1" ht="25.5">
      <c r="A168" s="77"/>
      <c r="B168" s="45" t="s">
        <v>1469</v>
      </c>
      <c r="C168" s="169" t="s">
        <v>13</v>
      </c>
      <c r="D168" s="170">
        <v>478</v>
      </c>
      <c r="E168" s="748"/>
      <c r="F168" s="648">
        <f>E168*D168</f>
        <v>0</v>
      </c>
    </row>
    <row r="169" spans="1:6" s="10" customFormat="1" ht="16.5" customHeight="1">
      <c r="A169" s="150" t="s">
        <v>265</v>
      </c>
      <c r="B169" s="31" t="s">
        <v>1459</v>
      </c>
      <c r="C169" s="121"/>
      <c r="D169" s="122"/>
      <c r="E169" s="203"/>
      <c r="F169" s="647"/>
    </row>
    <row r="170" spans="1:6" s="132" customFormat="1">
      <c r="A170" s="77"/>
      <c r="B170" s="45" t="s">
        <v>1457</v>
      </c>
      <c r="C170" s="169" t="s">
        <v>13</v>
      </c>
      <c r="D170" s="170">
        <v>1845</v>
      </c>
      <c r="E170" s="748"/>
      <c r="F170" s="648">
        <f>D170*E170</f>
        <v>0</v>
      </c>
    </row>
    <row r="171" spans="1:6" s="132" customFormat="1" ht="38.25">
      <c r="A171" s="77"/>
      <c r="B171" s="45" t="s">
        <v>1466</v>
      </c>
      <c r="C171" s="169" t="s">
        <v>284</v>
      </c>
      <c r="D171" s="170">
        <v>4</v>
      </c>
      <c r="E171" s="748"/>
      <c r="F171" s="648">
        <f>D171*E171</f>
        <v>0</v>
      </c>
    </row>
    <row r="172" spans="1:6" s="132" customFormat="1" ht="25.5">
      <c r="A172" s="77"/>
      <c r="B172" s="45" t="s">
        <v>1458</v>
      </c>
      <c r="C172" s="169" t="s">
        <v>284</v>
      </c>
      <c r="D172" s="170">
        <v>42</v>
      </c>
      <c r="E172" s="748"/>
      <c r="F172" s="648">
        <f>D172*E172</f>
        <v>0</v>
      </c>
    </row>
    <row r="173" spans="1:6" s="132" customFormat="1" ht="25.5">
      <c r="A173" s="77"/>
      <c r="B173" s="45" t="s">
        <v>1469</v>
      </c>
      <c r="C173" s="169" t="s">
        <v>13</v>
      </c>
      <c r="D173" s="170">
        <v>478</v>
      </c>
      <c r="E173" s="748"/>
      <c r="F173" s="648">
        <f>E173*D173</f>
        <v>0</v>
      </c>
    </row>
    <row r="174" spans="1:6" s="10" customFormat="1" ht="16.5" customHeight="1">
      <c r="A174" s="150" t="s">
        <v>265</v>
      </c>
      <c r="B174" s="31" t="s">
        <v>1460</v>
      </c>
      <c r="C174" s="121"/>
      <c r="D174" s="122"/>
      <c r="E174" s="203"/>
      <c r="F174" s="647"/>
    </row>
    <row r="175" spans="1:6" s="132" customFormat="1">
      <c r="A175" s="77"/>
      <c r="B175" s="45" t="s">
        <v>1457</v>
      </c>
      <c r="C175" s="169" t="s">
        <v>13</v>
      </c>
      <c r="D175" s="170">
        <v>1845</v>
      </c>
      <c r="E175" s="748"/>
      <c r="F175" s="648">
        <f>D175*E175</f>
        <v>0</v>
      </c>
    </row>
    <row r="176" spans="1:6" s="132" customFormat="1" ht="38.25">
      <c r="A176" s="77"/>
      <c r="B176" s="45" t="s">
        <v>1466</v>
      </c>
      <c r="C176" s="169" t="s">
        <v>284</v>
      </c>
      <c r="D176" s="170">
        <v>4</v>
      </c>
      <c r="E176" s="748"/>
      <c r="F176" s="648">
        <f>D176*E176</f>
        <v>0</v>
      </c>
    </row>
    <row r="177" spans="1:6" s="132" customFormat="1" ht="25.5">
      <c r="A177" s="77"/>
      <c r="B177" s="45" t="s">
        <v>1458</v>
      </c>
      <c r="C177" s="169" t="s">
        <v>284</v>
      </c>
      <c r="D177" s="170">
        <v>42</v>
      </c>
      <c r="E177" s="748"/>
      <c r="F177" s="648">
        <f>D177*E177</f>
        <v>0</v>
      </c>
    </row>
    <row r="178" spans="1:6" s="132" customFormat="1" ht="25.5">
      <c r="A178" s="77"/>
      <c r="B178" s="45" t="s">
        <v>1469</v>
      </c>
      <c r="C178" s="169" t="s">
        <v>13</v>
      </c>
      <c r="D178" s="170">
        <v>478</v>
      </c>
      <c r="E178" s="748"/>
      <c r="F178" s="648">
        <f>E178*D178</f>
        <v>0</v>
      </c>
    </row>
    <row r="179" spans="1:6" s="10" customFormat="1" ht="16.5" customHeight="1">
      <c r="A179" s="150" t="s">
        <v>265</v>
      </c>
      <c r="B179" s="31" t="s">
        <v>1461</v>
      </c>
      <c r="C179" s="121"/>
      <c r="D179" s="122"/>
      <c r="E179" s="203"/>
      <c r="F179" s="647"/>
    </row>
    <row r="180" spans="1:6" s="132" customFormat="1">
      <c r="A180" s="77"/>
      <c r="B180" s="45" t="s">
        <v>1457</v>
      </c>
      <c r="C180" s="169" t="s">
        <v>13</v>
      </c>
      <c r="D180" s="170">
        <v>1845</v>
      </c>
      <c r="E180" s="748"/>
      <c r="F180" s="648">
        <f>D180*E180</f>
        <v>0</v>
      </c>
    </row>
    <row r="181" spans="1:6" s="132" customFormat="1" ht="38.25">
      <c r="A181" s="77"/>
      <c r="B181" s="45" t="s">
        <v>1466</v>
      </c>
      <c r="C181" s="169" t="s">
        <v>284</v>
      </c>
      <c r="D181" s="170">
        <v>4</v>
      </c>
      <c r="E181" s="748"/>
      <c r="F181" s="648">
        <f>D181*E181</f>
        <v>0</v>
      </c>
    </row>
    <row r="182" spans="1:6" s="132" customFormat="1" ht="25.5">
      <c r="A182" s="77"/>
      <c r="B182" s="45" t="s">
        <v>1458</v>
      </c>
      <c r="C182" s="169" t="s">
        <v>284</v>
      </c>
      <c r="D182" s="170">
        <v>42</v>
      </c>
      <c r="E182" s="748"/>
      <c r="F182" s="648">
        <f>D182*E182</f>
        <v>0</v>
      </c>
    </row>
    <row r="183" spans="1:6" s="132" customFormat="1" ht="25.5">
      <c r="A183" s="77"/>
      <c r="B183" s="45" t="s">
        <v>1469</v>
      </c>
      <c r="C183" s="169" t="s">
        <v>13</v>
      </c>
      <c r="D183" s="170">
        <v>478</v>
      </c>
      <c r="E183" s="748"/>
      <c r="F183" s="648">
        <f>E183*D183</f>
        <v>0</v>
      </c>
    </row>
    <row r="184" spans="1:6" s="10" customFormat="1" ht="16.5" customHeight="1">
      <c r="A184" s="150" t="s">
        <v>265</v>
      </c>
      <c r="B184" s="31" t="s">
        <v>1462</v>
      </c>
      <c r="C184" s="121"/>
      <c r="D184" s="122"/>
      <c r="E184" s="203"/>
      <c r="F184" s="647"/>
    </row>
    <row r="185" spans="1:6" s="132" customFormat="1">
      <c r="A185" s="77"/>
      <c r="B185" s="45" t="s">
        <v>1457</v>
      </c>
      <c r="C185" s="169" t="s">
        <v>13</v>
      </c>
      <c r="D185" s="170">
        <v>1845</v>
      </c>
      <c r="E185" s="748"/>
      <c r="F185" s="648">
        <f>D185*E185</f>
        <v>0</v>
      </c>
    </row>
    <row r="186" spans="1:6" s="132" customFormat="1" ht="38.25">
      <c r="A186" s="77"/>
      <c r="B186" s="45" t="s">
        <v>1466</v>
      </c>
      <c r="C186" s="169" t="s">
        <v>284</v>
      </c>
      <c r="D186" s="170">
        <v>4</v>
      </c>
      <c r="E186" s="748"/>
      <c r="F186" s="648">
        <f>D186*E186</f>
        <v>0</v>
      </c>
    </row>
    <row r="187" spans="1:6" s="132" customFormat="1" ht="25.5">
      <c r="A187" s="77"/>
      <c r="B187" s="45" t="s">
        <v>1458</v>
      </c>
      <c r="C187" s="169" t="s">
        <v>284</v>
      </c>
      <c r="D187" s="170">
        <v>42</v>
      </c>
      <c r="E187" s="748"/>
      <c r="F187" s="648">
        <f>D187*E187</f>
        <v>0</v>
      </c>
    </row>
    <row r="188" spans="1:6" s="132" customFormat="1" ht="25.5">
      <c r="A188" s="77"/>
      <c r="B188" s="45" t="s">
        <v>1469</v>
      </c>
      <c r="C188" s="169" t="s">
        <v>13</v>
      </c>
      <c r="D188" s="170">
        <v>478</v>
      </c>
      <c r="E188" s="748"/>
      <c r="F188" s="648">
        <f>E188*D188</f>
        <v>0</v>
      </c>
    </row>
    <row r="189" spans="1:6" s="10" customFormat="1" ht="16.5" customHeight="1">
      <c r="A189" s="150" t="s">
        <v>265</v>
      </c>
      <c r="B189" s="31" t="s">
        <v>1463</v>
      </c>
      <c r="C189" s="121"/>
      <c r="D189" s="122"/>
      <c r="E189" s="203"/>
      <c r="F189" s="647"/>
    </row>
    <row r="190" spans="1:6" s="132" customFormat="1">
      <c r="A190" s="77"/>
      <c r="B190" s="45" t="s">
        <v>1457</v>
      </c>
      <c r="C190" s="169" t="s">
        <v>13</v>
      </c>
      <c r="D190" s="170">
        <v>1845</v>
      </c>
      <c r="E190" s="748"/>
      <c r="F190" s="648">
        <f>D190*E190</f>
        <v>0</v>
      </c>
    </row>
    <row r="191" spans="1:6" s="132" customFormat="1" ht="38.25">
      <c r="A191" s="77"/>
      <c r="B191" s="45" t="s">
        <v>1466</v>
      </c>
      <c r="C191" s="169" t="s">
        <v>284</v>
      </c>
      <c r="D191" s="170">
        <v>4</v>
      </c>
      <c r="E191" s="748"/>
      <c r="F191" s="648">
        <f>D191*E191</f>
        <v>0</v>
      </c>
    </row>
    <row r="192" spans="1:6" s="132" customFormat="1" ht="25.5">
      <c r="A192" s="77"/>
      <c r="B192" s="45" t="s">
        <v>1458</v>
      </c>
      <c r="C192" s="169" t="s">
        <v>284</v>
      </c>
      <c r="D192" s="170">
        <v>42</v>
      </c>
      <c r="E192" s="748"/>
      <c r="F192" s="648">
        <f>D192*E192</f>
        <v>0</v>
      </c>
    </row>
    <row r="193" spans="1:6" s="132" customFormat="1" ht="25.5">
      <c r="A193" s="77"/>
      <c r="B193" s="45" t="s">
        <v>1469</v>
      </c>
      <c r="C193" s="169" t="s">
        <v>13</v>
      </c>
      <c r="D193" s="170">
        <v>478</v>
      </c>
      <c r="E193" s="748"/>
      <c r="F193" s="648">
        <f>E193*D193</f>
        <v>0</v>
      </c>
    </row>
    <row r="194" spans="1:6" s="132" customFormat="1" ht="12.75">
      <c r="A194" s="126"/>
      <c r="B194" s="152"/>
      <c r="C194" s="121"/>
      <c r="D194" s="122"/>
      <c r="E194" s="203"/>
      <c r="F194" s="592"/>
    </row>
    <row r="195" spans="1:6" s="132" customFormat="1" ht="76.5">
      <c r="A195" s="126" t="s">
        <v>1471</v>
      </c>
      <c r="B195" s="31" t="s">
        <v>1465</v>
      </c>
      <c r="C195" s="121"/>
      <c r="D195" s="122"/>
      <c r="E195" s="203"/>
      <c r="F195" s="592"/>
    </row>
    <row r="196" spans="1:6" s="132" customFormat="1" ht="57.75" customHeight="1">
      <c r="A196" s="126"/>
      <c r="B196" s="163" t="s">
        <v>1530</v>
      </c>
      <c r="C196" s="121"/>
      <c r="D196" s="122"/>
      <c r="E196" s="203"/>
      <c r="F196" s="592"/>
    </row>
    <row r="197" spans="1:6" s="132" customFormat="1" ht="32.25" customHeight="1">
      <c r="A197" s="126"/>
      <c r="B197" s="163" t="s">
        <v>596</v>
      </c>
      <c r="C197" s="121"/>
      <c r="D197" s="122"/>
      <c r="E197" s="203"/>
      <c r="F197" s="592"/>
    </row>
    <row r="198" spans="1:6" s="132" customFormat="1" ht="114.75">
      <c r="A198" s="126"/>
      <c r="B198" s="163" t="s">
        <v>595</v>
      </c>
      <c r="C198" s="121"/>
      <c r="D198" s="122"/>
      <c r="E198" s="203"/>
      <c r="F198" s="592"/>
    </row>
    <row r="199" spans="1:6" s="132" customFormat="1" ht="12.75">
      <c r="A199" s="150" t="s">
        <v>265</v>
      </c>
      <c r="B199" s="31" t="s">
        <v>375</v>
      </c>
      <c r="C199" s="121"/>
      <c r="D199" s="122"/>
      <c r="E199" s="203"/>
      <c r="F199" s="592"/>
    </row>
    <row r="200" spans="1:6" s="10" customFormat="1" ht="16.5" customHeight="1">
      <c r="B200" s="10" t="s">
        <v>1457</v>
      </c>
      <c r="C200" s="121" t="s">
        <v>13</v>
      </c>
      <c r="D200" s="122">
        <v>8100</v>
      </c>
      <c r="E200" s="750"/>
      <c r="F200" s="647"/>
    </row>
    <row r="201" spans="1:6" s="132" customFormat="1">
      <c r="A201" s="77"/>
      <c r="B201" s="45" t="s">
        <v>46</v>
      </c>
      <c r="C201" s="165"/>
      <c r="D201" s="166"/>
      <c r="E201" s="225"/>
      <c r="F201" s="589">
        <f>D200*E200*C19</f>
        <v>0</v>
      </c>
    </row>
    <row r="202" spans="1:6" s="10" customFormat="1" ht="16.5" customHeight="1">
      <c r="A202" s="126"/>
      <c r="B202" s="48" t="s">
        <v>586</v>
      </c>
      <c r="C202" s="49"/>
      <c r="D202" s="50"/>
      <c r="E202" s="853"/>
      <c r="F202" s="590">
        <f>D200*E200*C20</f>
        <v>0</v>
      </c>
    </row>
    <row r="203" spans="1:6" s="10" customFormat="1" ht="31.5" customHeight="1">
      <c r="B203" s="214" t="s">
        <v>1467</v>
      </c>
      <c r="C203" s="127" t="s">
        <v>10</v>
      </c>
      <c r="D203" s="30">
        <v>21</v>
      </c>
      <c r="E203" s="748"/>
      <c r="F203" s="587"/>
    </row>
    <row r="204" spans="1:6" s="132" customFormat="1">
      <c r="A204" s="77"/>
      <c r="B204" s="45" t="s">
        <v>46</v>
      </c>
      <c r="C204" s="165"/>
      <c r="D204" s="166"/>
      <c r="E204" s="225"/>
      <c r="F204" s="589">
        <f>D203*E203*C19</f>
        <v>0</v>
      </c>
    </row>
    <row r="205" spans="1:6" s="10" customFormat="1" ht="16.5" customHeight="1">
      <c r="A205" s="126"/>
      <c r="B205" s="48" t="s">
        <v>586</v>
      </c>
      <c r="C205" s="49"/>
      <c r="D205" s="50"/>
      <c r="E205" s="853"/>
      <c r="F205" s="590">
        <f>D203*E203*C20</f>
        <v>0</v>
      </c>
    </row>
    <row r="206" spans="1:6" s="10" customFormat="1" ht="31.5" customHeight="1">
      <c r="B206" s="214" t="s">
        <v>1468</v>
      </c>
      <c r="C206" s="127" t="s">
        <v>284</v>
      </c>
      <c r="D206" s="30">
        <v>42</v>
      </c>
      <c r="E206" s="748"/>
      <c r="F206" s="587"/>
    </row>
    <row r="207" spans="1:6" s="132" customFormat="1">
      <c r="A207" s="77"/>
      <c r="B207" s="45" t="s">
        <v>46</v>
      </c>
      <c r="C207" s="165"/>
      <c r="D207" s="166"/>
      <c r="E207" s="225"/>
      <c r="F207" s="589">
        <f>D206*E206*C19</f>
        <v>0</v>
      </c>
    </row>
    <row r="208" spans="1:6" s="10" customFormat="1" ht="16.5" customHeight="1">
      <c r="A208" s="126"/>
      <c r="B208" s="48" t="s">
        <v>586</v>
      </c>
      <c r="C208" s="49"/>
      <c r="D208" s="50"/>
      <c r="E208" s="853"/>
      <c r="F208" s="590">
        <f>D206*E206*C20</f>
        <v>0</v>
      </c>
    </row>
    <row r="209" spans="1:6" s="10" customFormat="1" ht="40.5" customHeight="1">
      <c r="B209" s="214" t="s">
        <v>1470</v>
      </c>
      <c r="C209" s="127" t="s">
        <v>13</v>
      </c>
      <c r="D209" s="30">
        <v>476</v>
      </c>
      <c r="E209" s="748"/>
      <c r="F209" s="587"/>
    </row>
    <row r="210" spans="1:6" s="132" customFormat="1">
      <c r="A210" s="77"/>
      <c r="B210" s="45" t="s">
        <v>46</v>
      </c>
      <c r="C210" s="165"/>
      <c r="D210" s="166"/>
      <c r="E210" s="225"/>
      <c r="F210" s="589">
        <f>D209*E209*C19</f>
        <v>0</v>
      </c>
    </row>
    <row r="211" spans="1:6" s="10" customFormat="1" ht="16.5" customHeight="1">
      <c r="A211" s="126"/>
      <c r="B211" s="48" t="s">
        <v>586</v>
      </c>
      <c r="C211" s="49"/>
      <c r="D211" s="50"/>
      <c r="E211" s="853"/>
      <c r="F211" s="590">
        <f>D209*E209*C20</f>
        <v>0</v>
      </c>
    </row>
    <row r="212" spans="1:6" s="132" customFormat="1" ht="12.75">
      <c r="A212" s="126"/>
      <c r="B212" s="152"/>
      <c r="C212" s="121"/>
      <c r="D212" s="122"/>
      <c r="E212" s="203"/>
      <c r="F212" s="592"/>
    </row>
    <row r="213" spans="1:6" s="132" customFormat="1" ht="76.5">
      <c r="A213" s="126" t="s">
        <v>1501</v>
      </c>
      <c r="B213" s="31" t="s">
        <v>1477</v>
      </c>
      <c r="C213" s="121"/>
      <c r="D213" s="122"/>
      <c r="E213" s="203"/>
      <c r="F213" s="592"/>
    </row>
    <row r="214" spans="1:6" s="132" customFormat="1" ht="57.75" customHeight="1">
      <c r="A214" s="126"/>
      <c r="B214" s="163" t="s">
        <v>1530</v>
      </c>
      <c r="C214" s="121"/>
      <c r="D214" s="122"/>
      <c r="E214" s="203"/>
      <c r="F214" s="592"/>
    </row>
    <row r="215" spans="1:6" s="132" customFormat="1" ht="32.25" customHeight="1">
      <c r="A215" s="126"/>
      <c r="B215" s="163" t="s">
        <v>596</v>
      </c>
      <c r="C215" s="121"/>
      <c r="D215" s="122"/>
      <c r="E215" s="203"/>
      <c r="F215" s="592"/>
    </row>
    <row r="216" spans="1:6" s="132" customFormat="1" ht="12.75">
      <c r="A216" s="150" t="s">
        <v>265</v>
      </c>
      <c r="B216" s="31" t="s">
        <v>375</v>
      </c>
      <c r="C216" s="121"/>
      <c r="D216" s="122"/>
      <c r="E216" s="203"/>
      <c r="F216" s="592"/>
    </row>
    <row r="217" spans="1:6" s="10" customFormat="1" ht="16.5" customHeight="1">
      <c r="B217" s="10" t="s">
        <v>1472</v>
      </c>
      <c r="C217" s="121" t="s">
        <v>13</v>
      </c>
      <c r="D217" s="122">
        <v>2262</v>
      </c>
      <c r="E217" s="750"/>
      <c r="F217" s="647"/>
    </row>
    <row r="218" spans="1:6" s="132" customFormat="1">
      <c r="A218" s="77"/>
      <c r="B218" s="45" t="s">
        <v>46</v>
      </c>
      <c r="C218" s="165"/>
      <c r="D218" s="166"/>
      <c r="E218" s="225"/>
      <c r="F218" s="589">
        <f>D217*E217*C19</f>
        <v>0</v>
      </c>
    </row>
    <row r="219" spans="1:6" s="10" customFormat="1" ht="16.5" customHeight="1">
      <c r="A219" s="126"/>
      <c r="B219" s="48" t="s">
        <v>586</v>
      </c>
      <c r="C219" s="49"/>
      <c r="D219" s="50"/>
      <c r="E219" s="853"/>
      <c r="F219" s="590">
        <f>D217*E217*C20</f>
        <v>0</v>
      </c>
    </row>
    <row r="220" spans="1:6" s="10" customFormat="1" ht="93" customHeight="1">
      <c r="B220" s="224" t="s">
        <v>1584</v>
      </c>
      <c r="C220" s="127" t="s">
        <v>10</v>
      </c>
      <c r="D220" s="30">
        <v>231</v>
      </c>
      <c r="E220" s="748"/>
      <c r="F220" s="587"/>
    </row>
    <row r="221" spans="1:6" s="132" customFormat="1">
      <c r="A221" s="77"/>
      <c r="B221" s="45" t="s">
        <v>46</v>
      </c>
      <c r="C221" s="165"/>
      <c r="D221" s="166"/>
      <c r="E221" s="225"/>
      <c r="F221" s="589">
        <f>D220*E220*C19</f>
        <v>0</v>
      </c>
    </row>
    <row r="222" spans="1:6" s="10" customFormat="1" ht="16.5" customHeight="1">
      <c r="A222" s="126"/>
      <c r="B222" s="48" t="s">
        <v>586</v>
      </c>
      <c r="C222" s="49"/>
      <c r="D222" s="50"/>
      <c r="E222" s="853"/>
      <c r="F222" s="590">
        <f>D220*E220*C20</f>
        <v>0</v>
      </c>
    </row>
    <row r="223" spans="1:6" s="10" customFormat="1" ht="42.75" customHeight="1">
      <c r="B223" s="161" t="s">
        <v>1478</v>
      </c>
      <c r="C223" s="127" t="s">
        <v>13</v>
      </c>
      <c r="D223" s="30">
        <v>1150</v>
      </c>
      <c r="E223" s="748"/>
      <c r="F223" s="587"/>
    </row>
    <row r="224" spans="1:6" s="132" customFormat="1">
      <c r="A224" s="77"/>
      <c r="B224" s="45" t="s">
        <v>46</v>
      </c>
      <c r="C224" s="165"/>
      <c r="D224" s="166"/>
      <c r="E224" s="225"/>
      <c r="F224" s="589">
        <f>D223*E223*C19</f>
        <v>0</v>
      </c>
    </row>
    <row r="225" spans="1:6" s="10" customFormat="1" ht="16.5" customHeight="1">
      <c r="A225" s="126"/>
      <c r="B225" s="48" t="s">
        <v>586</v>
      </c>
      <c r="C225" s="49"/>
      <c r="D225" s="50"/>
      <c r="E225" s="853"/>
      <c r="F225" s="590">
        <f>D223*E223*C20</f>
        <v>0</v>
      </c>
    </row>
    <row r="226" spans="1:6" s="132" customFormat="1" ht="12.75">
      <c r="A226" s="126"/>
      <c r="B226" s="152"/>
      <c r="C226" s="121"/>
      <c r="D226" s="122"/>
      <c r="E226" s="203"/>
      <c r="F226" s="592"/>
    </row>
    <row r="227" spans="1:6" s="132" customFormat="1" ht="102.75" customHeight="1">
      <c r="A227" s="126" t="s">
        <v>1503</v>
      </c>
      <c r="B227" s="31" t="s">
        <v>1502</v>
      </c>
      <c r="D227" s="182"/>
      <c r="E227" s="235"/>
      <c r="F227" s="649"/>
    </row>
    <row r="228" spans="1:6" s="10" customFormat="1" ht="16.5" customHeight="1">
      <c r="A228" s="150" t="s">
        <v>265</v>
      </c>
      <c r="B228" s="31" t="s">
        <v>375</v>
      </c>
      <c r="C228" s="121" t="s">
        <v>284</v>
      </c>
      <c r="D228" s="122">
        <v>5</v>
      </c>
      <c r="E228" s="750"/>
      <c r="F228" s="647"/>
    </row>
    <row r="229" spans="1:6" s="132" customFormat="1">
      <c r="A229" s="77"/>
      <c r="B229" s="45" t="s">
        <v>607</v>
      </c>
      <c r="C229" s="165"/>
      <c r="D229" s="166"/>
      <c r="E229" s="225"/>
      <c r="F229" s="650">
        <f>D228*E228*C19</f>
        <v>0</v>
      </c>
    </row>
    <row r="230" spans="1:6" s="10" customFormat="1" ht="16.5" customHeight="1">
      <c r="A230" s="126"/>
      <c r="B230" s="48" t="s">
        <v>586</v>
      </c>
      <c r="C230" s="49"/>
      <c r="D230" s="50"/>
      <c r="E230" s="853"/>
      <c r="F230" s="590">
        <f>D228*E228*C20</f>
        <v>0</v>
      </c>
    </row>
    <row r="231" spans="1:6" s="132" customFormat="1" ht="12.75">
      <c r="A231" s="126"/>
      <c r="B231" s="152"/>
      <c r="C231" s="121"/>
      <c r="D231" s="122"/>
      <c r="E231" s="203"/>
      <c r="F231" s="592"/>
    </row>
    <row r="232" spans="1:6" s="132" customFormat="1" ht="89.25">
      <c r="A232" s="126" t="s">
        <v>1504</v>
      </c>
      <c r="B232" s="31" t="s">
        <v>1505</v>
      </c>
      <c r="C232" s="121"/>
      <c r="D232" s="122"/>
      <c r="E232" s="203"/>
      <c r="F232" s="592"/>
    </row>
    <row r="233" spans="1:6" s="132" customFormat="1" ht="57.75" customHeight="1">
      <c r="A233" s="126"/>
      <c r="B233" s="163" t="s">
        <v>4789</v>
      </c>
      <c r="C233" s="121"/>
      <c r="D233" s="122"/>
      <c r="E233" s="203"/>
      <c r="F233" s="592"/>
    </row>
    <row r="234" spans="1:6" s="132" customFormat="1" ht="32.25" customHeight="1">
      <c r="A234" s="126"/>
      <c r="B234" s="163" t="s">
        <v>596</v>
      </c>
      <c r="C234" s="121"/>
      <c r="D234" s="122"/>
      <c r="E234" s="203"/>
      <c r="F234" s="592"/>
    </row>
    <row r="235" spans="1:6" s="132" customFormat="1" ht="114.75">
      <c r="A235" s="126"/>
      <c r="B235" s="163" t="s">
        <v>595</v>
      </c>
      <c r="C235" s="121"/>
      <c r="D235" s="122"/>
      <c r="E235" s="203"/>
      <c r="F235" s="592"/>
    </row>
    <row r="236" spans="1:6" s="132" customFormat="1" ht="12.75">
      <c r="A236" s="150" t="s">
        <v>265</v>
      </c>
      <c r="B236" s="31" t="s">
        <v>354</v>
      </c>
      <c r="C236" s="121"/>
      <c r="D236" s="122"/>
      <c r="E236" s="203"/>
      <c r="F236" s="592"/>
    </row>
    <row r="237" spans="1:6" s="10" customFormat="1" ht="16.5" customHeight="1">
      <c r="B237" s="10" t="s">
        <v>1506</v>
      </c>
      <c r="D237" s="131"/>
      <c r="E237" s="43"/>
      <c r="F237" s="647"/>
    </row>
    <row r="238" spans="1:6" s="132" customFormat="1">
      <c r="A238" s="77"/>
      <c r="B238" s="45" t="s">
        <v>46</v>
      </c>
      <c r="C238" s="165" t="s">
        <v>13</v>
      </c>
      <c r="D238" s="166">
        <v>420</v>
      </c>
      <c r="E238" s="750"/>
      <c r="F238" s="589">
        <f>D238*E238</f>
        <v>0</v>
      </c>
    </row>
    <row r="239" spans="1:6" s="132" customFormat="1" ht="12.75">
      <c r="A239" s="126"/>
      <c r="B239" s="152"/>
      <c r="C239" s="121"/>
      <c r="D239" s="122"/>
      <c r="E239" s="203"/>
      <c r="F239" s="592"/>
    </row>
    <row r="240" spans="1:6" s="132" customFormat="1" ht="89.25">
      <c r="A240" s="126" t="s">
        <v>1507</v>
      </c>
      <c r="B240" s="31" t="s">
        <v>1508</v>
      </c>
      <c r="C240" s="121"/>
      <c r="D240" s="122"/>
      <c r="E240" s="203"/>
      <c r="F240" s="592"/>
    </row>
    <row r="241" spans="1:6" s="132" customFormat="1" ht="57.75" customHeight="1">
      <c r="A241" s="126"/>
      <c r="B241" s="163" t="s">
        <v>4790</v>
      </c>
      <c r="C241" s="121"/>
      <c r="D241" s="122"/>
      <c r="E241" s="203"/>
      <c r="F241" s="592"/>
    </row>
    <row r="242" spans="1:6" s="132" customFormat="1" ht="32.25" customHeight="1">
      <c r="A242" s="126"/>
      <c r="B242" s="163" t="s">
        <v>596</v>
      </c>
      <c r="C242" s="121"/>
      <c r="D242" s="122"/>
      <c r="E242" s="203"/>
      <c r="F242" s="592"/>
    </row>
    <row r="243" spans="1:6" s="132" customFormat="1" ht="114.75">
      <c r="A243" s="126"/>
      <c r="B243" s="163" t="s">
        <v>1509</v>
      </c>
      <c r="C243" s="121"/>
      <c r="D243" s="122"/>
      <c r="E243" s="203"/>
      <c r="F243" s="592"/>
    </row>
    <row r="244" spans="1:6" s="132" customFormat="1" ht="12.75">
      <c r="A244" s="150" t="s">
        <v>265</v>
      </c>
      <c r="B244" s="31" t="s">
        <v>395</v>
      </c>
      <c r="C244" s="121"/>
      <c r="D244" s="122"/>
      <c r="E244" s="203"/>
      <c r="F244" s="592"/>
    </row>
    <row r="245" spans="1:6" s="10" customFormat="1" ht="16.5" customHeight="1">
      <c r="B245" s="10" t="s">
        <v>1510</v>
      </c>
      <c r="D245" s="131"/>
      <c r="E245" s="43"/>
      <c r="F245" s="647"/>
    </row>
    <row r="246" spans="1:6" s="132" customFormat="1">
      <c r="A246" s="77"/>
      <c r="B246" s="45" t="s">
        <v>46</v>
      </c>
      <c r="C246" s="165" t="s">
        <v>13</v>
      </c>
      <c r="D246" s="166">
        <v>485</v>
      </c>
      <c r="E246" s="750"/>
      <c r="F246" s="589">
        <f>D246*E246</f>
        <v>0</v>
      </c>
    </row>
    <row r="247" spans="1:6" s="132" customFormat="1" ht="12.75">
      <c r="A247" s="126"/>
      <c r="B247" s="152"/>
      <c r="C247" s="121"/>
      <c r="D247" s="122"/>
      <c r="E247" s="203"/>
      <c r="F247" s="592"/>
    </row>
    <row r="248" spans="1:6" s="132" customFormat="1" ht="89.25">
      <c r="A248" s="126" t="s">
        <v>1513</v>
      </c>
      <c r="B248" s="31" t="s">
        <v>1514</v>
      </c>
      <c r="C248" s="121"/>
      <c r="D248" s="122"/>
      <c r="E248" s="203"/>
      <c r="F248" s="592"/>
    </row>
    <row r="249" spans="1:6" s="132" customFormat="1" ht="57.75" customHeight="1">
      <c r="A249" s="126"/>
      <c r="B249" s="163" t="s">
        <v>4786</v>
      </c>
      <c r="C249" s="121"/>
      <c r="D249" s="122"/>
      <c r="E249" s="203"/>
      <c r="F249" s="592"/>
    </row>
    <row r="250" spans="1:6" s="132" customFormat="1" ht="32.25" customHeight="1">
      <c r="A250" s="126"/>
      <c r="B250" s="163" t="s">
        <v>596</v>
      </c>
      <c r="C250" s="121"/>
      <c r="D250" s="122"/>
      <c r="E250" s="203"/>
      <c r="F250" s="592"/>
    </row>
    <row r="251" spans="1:6" s="132" customFormat="1" ht="114.75">
      <c r="A251" s="126"/>
      <c r="B251" s="163" t="s">
        <v>1509</v>
      </c>
      <c r="C251" s="121"/>
      <c r="D251" s="122"/>
      <c r="E251" s="203"/>
      <c r="F251" s="592"/>
    </row>
    <row r="252" spans="1:6" s="10" customFormat="1" ht="16.5" customHeight="1">
      <c r="A252" s="150" t="s">
        <v>265</v>
      </c>
      <c r="B252" s="31" t="s">
        <v>354</v>
      </c>
      <c r="C252" s="121"/>
      <c r="D252" s="122"/>
      <c r="E252" s="203"/>
      <c r="F252" s="647"/>
    </row>
    <row r="253" spans="1:6" s="132" customFormat="1">
      <c r="A253" s="77"/>
      <c r="B253" s="45" t="s">
        <v>599</v>
      </c>
      <c r="C253" s="169" t="s">
        <v>13</v>
      </c>
      <c r="D253" s="170">
        <v>1390</v>
      </c>
      <c r="E253" s="748"/>
      <c r="F253" s="648">
        <f>D253*E253</f>
        <v>0</v>
      </c>
    </row>
    <row r="254" spans="1:6" s="132" customFormat="1" ht="12.75">
      <c r="A254" s="126"/>
      <c r="B254" s="152"/>
      <c r="C254" s="121"/>
      <c r="D254" s="122"/>
      <c r="E254" s="203"/>
      <c r="F254" s="592"/>
    </row>
    <row r="255" spans="1:6" s="132" customFormat="1" ht="108" customHeight="1">
      <c r="A255" s="126" t="s">
        <v>1515</v>
      </c>
      <c r="B255" s="31" t="s">
        <v>1516</v>
      </c>
      <c r="D255" s="182"/>
      <c r="E255" s="235"/>
      <c r="F255" s="649"/>
    </row>
    <row r="256" spans="1:6" s="10" customFormat="1" ht="16.5" customHeight="1">
      <c r="A256" s="150" t="s">
        <v>265</v>
      </c>
      <c r="B256" s="31" t="s">
        <v>354</v>
      </c>
      <c r="C256" s="121"/>
      <c r="D256" s="122"/>
      <c r="E256" s="203"/>
      <c r="F256" s="647"/>
    </row>
    <row r="257" spans="1:6" s="132" customFormat="1">
      <c r="A257" s="77"/>
      <c r="B257" s="45" t="s">
        <v>1517</v>
      </c>
      <c r="C257" s="165" t="s">
        <v>10</v>
      </c>
      <c r="D257" s="166">
        <v>61</v>
      </c>
      <c r="E257" s="750"/>
      <c r="F257" s="650">
        <f>E257*D257</f>
        <v>0</v>
      </c>
    </row>
    <row r="258" spans="1:6" s="132" customFormat="1">
      <c r="A258" s="77"/>
      <c r="B258" s="45" t="s">
        <v>1518</v>
      </c>
      <c r="C258" s="165" t="s">
        <v>10</v>
      </c>
      <c r="D258" s="166">
        <v>5.2</v>
      </c>
      <c r="E258" s="750"/>
      <c r="F258" s="650">
        <f>E258*D258</f>
        <v>0</v>
      </c>
    </row>
    <row r="259" spans="1:6" s="132" customFormat="1" ht="12.75">
      <c r="A259" s="126"/>
      <c r="B259" s="152"/>
      <c r="C259" s="121"/>
      <c r="D259" s="122"/>
      <c r="E259" s="203"/>
      <c r="F259" s="592"/>
    </row>
    <row r="260" spans="1:6" s="132" customFormat="1" ht="89.25">
      <c r="A260" s="126" t="s">
        <v>1519</v>
      </c>
      <c r="B260" s="31" t="s">
        <v>1520</v>
      </c>
      <c r="C260" s="121"/>
      <c r="D260" s="122"/>
      <c r="E260" s="203"/>
      <c r="F260" s="592"/>
    </row>
    <row r="261" spans="1:6" s="132" customFormat="1" ht="57.75" customHeight="1">
      <c r="A261" s="126"/>
      <c r="B261" s="163" t="s">
        <v>4789</v>
      </c>
      <c r="C261" s="121"/>
      <c r="D261" s="122"/>
      <c r="E261" s="203"/>
      <c r="F261" s="592"/>
    </row>
    <row r="262" spans="1:6" s="132" customFormat="1" ht="32.25" customHeight="1">
      <c r="A262" s="126"/>
      <c r="B262" s="163" t="s">
        <v>596</v>
      </c>
      <c r="C262" s="121"/>
      <c r="D262" s="122"/>
      <c r="E262" s="203"/>
      <c r="F262" s="592"/>
    </row>
    <row r="263" spans="1:6" s="132" customFormat="1" ht="114.75">
      <c r="A263" s="126"/>
      <c r="B263" s="163" t="s">
        <v>1509</v>
      </c>
      <c r="C263" s="121"/>
      <c r="D263" s="122"/>
      <c r="E263" s="203"/>
      <c r="F263" s="592"/>
    </row>
    <row r="264" spans="1:6" s="132" customFormat="1" ht="12.75">
      <c r="A264" s="150" t="s">
        <v>265</v>
      </c>
      <c r="B264" s="31" t="s">
        <v>395</v>
      </c>
      <c r="C264" s="121"/>
      <c r="D264" s="122"/>
      <c r="E264" s="203"/>
      <c r="F264" s="592"/>
    </row>
    <row r="265" spans="1:6" s="10" customFormat="1" ht="16.5" customHeight="1">
      <c r="B265" s="10" t="s">
        <v>1457</v>
      </c>
      <c r="D265" s="131"/>
      <c r="E265" s="43"/>
      <c r="F265" s="647"/>
    </row>
    <row r="266" spans="1:6" s="132" customFormat="1">
      <c r="A266" s="77"/>
      <c r="B266" s="45" t="s">
        <v>46</v>
      </c>
      <c r="C266" s="165" t="s">
        <v>13</v>
      </c>
      <c r="D266" s="166">
        <v>11850</v>
      </c>
      <c r="E266" s="750"/>
      <c r="F266" s="589">
        <f>D266*E266</f>
        <v>0</v>
      </c>
    </row>
    <row r="267" spans="1:6" s="10" customFormat="1" ht="29.25" customHeight="1">
      <c r="B267" s="161" t="s">
        <v>1521</v>
      </c>
      <c r="D267" s="131"/>
      <c r="E267" s="43"/>
      <c r="F267" s="647"/>
    </row>
    <row r="268" spans="1:6" s="132" customFormat="1">
      <c r="A268" s="77"/>
      <c r="B268" s="45" t="s">
        <v>46</v>
      </c>
      <c r="C268" s="165" t="s">
        <v>10</v>
      </c>
      <c r="D268" s="166">
        <v>350</v>
      </c>
      <c r="E268" s="750"/>
      <c r="F268" s="589">
        <f>D268*E268</f>
        <v>0</v>
      </c>
    </row>
    <row r="269" spans="1:6" s="10" customFormat="1" ht="32.25" customHeight="1">
      <c r="B269" s="214" t="s">
        <v>1522</v>
      </c>
      <c r="D269" s="131"/>
      <c r="E269" s="43"/>
      <c r="F269" s="647"/>
    </row>
    <row r="270" spans="1:6" s="132" customFormat="1">
      <c r="A270" s="77"/>
      <c r="B270" s="45" t="s">
        <v>46</v>
      </c>
      <c r="C270" s="165" t="s">
        <v>13</v>
      </c>
      <c r="D270" s="166">
        <v>1376</v>
      </c>
      <c r="E270" s="750"/>
      <c r="F270" s="589">
        <f>D270*E270</f>
        <v>0</v>
      </c>
    </row>
    <row r="271" spans="1:6" s="10" customFormat="1" ht="29.25" customHeight="1">
      <c r="B271" s="214" t="s">
        <v>1527</v>
      </c>
      <c r="D271" s="131"/>
      <c r="E271" s="43"/>
      <c r="F271" s="647"/>
    </row>
    <row r="272" spans="1:6" s="132" customFormat="1">
      <c r="A272" s="77"/>
      <c r="B272" s="45" t="s">
        <v>46</v>
      </c>
      <c r="C272" s="165" t="s">
        <v>13</v>
      </c>
      <c r="D272" s="166">
        <v>950</v>
      </c>
      <c r="E272" s="750"/>
      <c r="F272" s="589">
        <f>D272*E272</f>
        <v>0</v>
      </c>
    </row>
    <row r="273" spans="1:6" s="132" customFormat="1" ht="12.75">
      <c r="A273" s="126"/>
      <c r="B273" s="152"/>
      <c r="C273" s="121"/>
      <c r="D273" s="122"/>
      <c r="E273" s="203"/>
      <c r="F273" s="592"/>
    </row>
    <row r="274" spans="1:6" s="132" customFormat="1" ht="89.25">
      <c r="A274" s="126" t="s">
        <v>1528</v>
      </c>
      <c r="B274" s="31" t="s">
        <v>1531</v>
      </c>
      <c r="C274" s="121"/>
      <c r="D274" s="122"/>
      <c r="E274" s="203"/>
      <c r="F274" s="592"/>
    </row>
    <row r="275" spans="1:6" s="132" customFormat="1" ht="57.75" customHeight="1">
      <c r="A275" s="126"/>
      <c r="B275" s="163" t="s">
        <v>1529</v>
      </c>
      <c r="C275" s="121"/>
      <c r="D275" s="122"/>
      <c r="E275" s="203"/>
      <c r="F275" s="592"/>
    </row>
    <row r="276" spans="1:6" s="132" customFormat="1" ht="32.25" customHeight="1">
      <c r="A276" s="126"/>
      <c r="B276" s="163" t="s">
        <v>596</v>
      </c>
      <c r="C276" s="121"/>
      <c r="D276" s="122"/>
      <c r="E276" s="203"/>
      <c r="F276" s="592"/>
    </row>
    <row r="277" spans="1:6" s="132" customFormat="1" ht="114.75">
      <c r="A277" s="126"/>
      <c r="B277" s="163" t="s">
        <v>1509</v>
      </c>
      <c r="C277" s="121"/>
      <c r="D277" s="122"/>
      <c r="E277" s="203"/>
      <c r="F277" s="592"/>
    </row>
    <row r="278" spans="1:6" s="132" customFormat="1" ht="12.75">
      <c r="A278" s="150" t="s">
        <v>265</v>
      </c>
      <c r="B278" s="31" t="s">
        <v>395</v>
      </c>
      <c r="C278" s="121"/>
      <c r="D278" s="122"/>
      <c r="E278" s="203"/>
      <c r="F278" s="592"/>
    </row>
    <row r="279" spans="1:6" s="10" customFormat="1" ht="16.5" customHeight="1">
      <c r="B279" s="10" t="s">
        <v>1532</v>
      </c>
      <c r="C279" s="10" t="s">
        <v>13</v>
      </c>
      <c r="D279" s="131">
        <v>8933</v>
      </c>
      <c r="E279" s="749"/>
      <c r="F279" s="647"/>
    </row>
    <row r="280" spans="1:6" s="132" customFormat="1">
      <c r="A280" s="77"/>
      <c r="B280" s="45" t="s">
        <v>46</v>
      </c>
      <c r="C280" s="165"/>
      <c r="D280" s="166"/>
      <c r="E280" s="225"/>
      <c r="F280" s="589">
        <f>D279*E279*C19</f>
        <v>0</v>
      </c>
    </row>
    <row r="281" spans="1:6" s="10" customFormat="1" ht="16.5" customHeight="1">
      <c r="A281" s="126"/>
      <c r="B281" s="48" t="s">
        <v>586</v>
      </c>
      <c r="C281" s="49"/>
      <c r="D281" s="50"/>
      <c r="E281" s="853"/>
      <c r="F281" s="590">
        <f>D279*E279*C20</f>
        <v>0</v>
      </c>
    </row>
    <row r="282" spans="1:6" s="10" customFormat="1" ht="16.5" customHeight="1">
      <c r="B282" s="10" t="s">
        <v>1534</v>
      </c>
      <c r="C282" s="10" t="s">
        <v>13</v>
      </c>
      <c r="D282" s="131">
        <v>2660</v>
      </c>
      <c r="E282" s="749"/>
      <c r="F282" s="647"/>
    </row>
    <row r="283" spans="1:6" s="132" customFormat="1">
      <c r="A283" s="77"/>
      <c r="B283" s="45" t="s">
        <v>46</v>
      </c>
      <c r="C283" s="165"/>
      <c r="D283" s="166"/>
      <c r="E283" s="225"/>
      <c r="F283" s="589">
        <f>D282*E282*C19</f>
        <v>0</v>
      </c>
    </row>
    <row r="284" spans="1:6" s="10" customFormat="1" ht="16.5" customHeight="1">
      <c r="A284" s="126"/>
      <c r="B284" s="48" t="s">
        <v>586</v>
      </c>
      <c r="C284" s="49"/>
      <c r="D284" s="50"/>
      <c r="E284" s="853"/>
      <c r="F284" s="590">
        <f>D282*E282*C20</f>
        <v>0</v>
      </c>
    </row>
    <row r="285" spans="1:6" s="10" customFormat="1" ht="26.25" customHeight="1">
      <c r="B285" s="224" t="s">
        <v>1535</v>
      </c>
      <c r="C285" s="10" t="s">
        <v>13</v>
      </c>
      <c r="D285" s="131">
        <v>5912</v>
      </c>
      <c r="E285" s="749"/>
      <c r="F285" s="647"/>
    </row>
    <row r="286" spans="1:6" s="132" customFormat="1">
      <c r="A286" s="77"/>
      <c r="B286" s="45" t="s">
        <v>46</v>
      </c>
      <c r="C286" s="165"/>
      <c r="D286" s="166"/>
      <c r="E286" s="225"/>
      <c r="F286" s="589">
        <f>D285*E285*C19</f>
        <v>0</v>
      </c>
    </row>
    <row r="287" spans="1:6" s="10" customFormat="1" ht="16.5" customHeight="1">
      <c r="A287" s="126"/>
      <c r="B287" s="48" t="s">
        <v>586</v>
      </c>
      <c r="C287" s="49"/>
      <c r="D287" s="50"/>
      <c r="E287" s="853"/>
      <c r="F287" s="590">
        <f>D285*E285*C20</f>
        <v>0</v>
      </c>
    </row>
    <row r="288" spans="1:6" s="132" customFormat="1" ht="12.75">
      <c r="A288" s="126"/>
      <c r="B288" s="152"/>
      <c r="C288" s="121"/>
      <c r="D288" s="122"/>
      <c r="E288" s="203"/>
      <c r="F288" s="592"/>
    </row>
    <row r="289" spans="1:6" s="132" customFormat="1" ht="119.25" customHeight="1">
      <c r="A289" s="126" t="s">
        <v>1533</v>
      </c>
      <c r="B289" s="31" t="s">
        <v>1536</v>
      </c>
      <c r="D289" s="182"/>
      <c r="E289" s="235"/>
      <c r="F289" s="649"/>
    </row>
    <row r="290" spans="1:6" s="10" customFormat="1" ht="16.5" customHeight="1">
      <c r="A290" s="150" t="s">
        <v>265</v>
      </c>
      <c r="B290" s="31" t="s">
        <v>395</v>
      </c>
      <c r="C290" s="121" t="s">
        <v>284</v>
      </c>
      <c r="D290" s="122">
        <v>284</v>
      </c>
      <c r="E290" s="750"/>
      <c r="F290" s="647"/>
    </row>
    <row r="291" spans="1:6" s="132" customFormat="1">
      <c r="A291" s="77"/>
      <c r="B291" s="45" t="s">
        <v>46</v>
      </c>
      <c r="C291" s="165"/>
      <c r="D291" s="166"/>
      <c r="E291" s="225"/>
      <c r="F291" s="650">
        <f>D290*E290*C19</f>
        <v>0</v>
      </c>
    </row>
    <row r="292" spans="1:6" s="132" customFormat="1">
      <c r="A292" s="77"/>
      <c r="B292" s="48" t="s">
        <v>586</v>
      </c>
      <c r="C292" s="49"/>
      <c r="D292" s="50"/>
      <c r="E292" s="853"/>
      <c r="F292" s="590">
        <f>D290*E290*C20</f>
        <v>0</v>
      </c>
    </row>
    <row r="293" spans="1:6" s="132" customFormat="1" ht="12.75">
      <c r="A293" s="126"/>
      <c r="B293" s="152"/>
      <c r="C293" s="121"/>
      <c r="D293" s="122"/>
      <c r="E293" s="203"/>
      <c r="F293" s="592"/>
    </row>
    <row r="294" spans="1:6" s="132" customFormat="1" ht="78" customHeight="1">
      <c r="A294" s="126" t="s">
        <v>1537</v>
      </c>
      <c r="B294" s="31" t="s">
        <v>1538</v>
      </c>
      <c r="D294" s="182"/>
      <c r="E294" s="235"/>
      <c r="F294" s="649"/>
    </row>
    <row r="295" spans="1:6" s="132" customFormat="1" ht="92.25" customHeight="1">
      <c r="A295" s="126"/>
      <c r="B295" s="31" t="s">
        <v>1539</v>
      </c>
      <c r="D295" s="182"/>
      <c r="E295" s="235"/>
      <c r="F295" s="649"/>
    </row>
    <row r="296" spans="1:6" s="10" customFormat="1" ht="16.5" customHeight="1">
      <c r="A296" s="150" t="s">
        <v>265</v>
      </c>
      <c r="B296" s="31" t="s">
        <v>395</v>
      </c>
      <c r="C296" s="121" t="s">
        <v>10</v>
      </c>
      <c r="D296" s="122">
        <v>303</v>
      </c>
      <c r="E296" s="750"/>
      <c r="F296" s="647"/>
    </row>
    <row r="297" spans="1:6" s="132" customFormat="1">
      <c r="A297" s="77"/>
      <c r="B297" s="45" t="s">
        <v>607</v>
      </c>
      <c r="C297" s="165"/>
      <c r="D297" s="166"/>
      <c r="E297" s="225"/>
      <c r="F297" s="650">
        <f>D296*E296*C19</f>
        <v>0</v>
      </c>
    </row>
    <row r="298" spans="1:6" s="10" customFormat="1" ht="16.5" customHeight="1">
      <c r="A298" s="126"/>
      <c r="B298" s="48" t="s">
        <v>586</v>
      </c>
      <c r="C298" s="49"/>
      <c r="D298" s="50"/>
      <c r="E298" s="853"/>
      <c r="F298" s="590">
        <f>D296*E296*C20</f>
        <v>0</v>
      </c>
    </row>
    <row r="299" spans="1:6" s="132" customFormat="1" ht="12.75">
      <c r="A299" s="126"/>
      <c r="B299" s="152"/>
      <c r="C299" s="121"/>
      <c r="D299" s="122"/>
      <c r="E299" s="203"/>
      <c r="F299" s="592"/>
    </row>
    <row r="300" spans="1:6" s="132" customFormat="1" ht="89.25" customHeight="1">
      <c r="A300" s="126" t="s">
        <v>1542</v>
      </c>
      <c r="B300" s="31" t="s">
        <v>1540</v>
      </c>
      <c r="D300" s="182"/>
      <c r="E300" s="235"/>
      <c r="F300" s="649"/>
    </row>
    <row r="301" spans="1:6" s="10" customFormat="1" ht="16.5" customHeight="1">
      <c r="A301" s="150" t="s">
        <v>265</v>
      </c>
      <c r="B301" s="31" t="s">
        <v>395</v>
      </c>
      <c r="C301" s="121" t="s">
        <v>195</v>
      </c>
      <c r="D301" s="122">
        <v>576</v>
      </c>
      <c r="E301" s="750"/>
      <c r="F301" s="647"/>
    </row>
    <row r="302" spans="1:6" s="132" customFormat="1">
      <c r="A302" s="77"/>
      <c r="B302" s="45" t="s">
        <v>607</v>
      </c>
      <c r="C302" s="165"/>
      <c r="D302" s="166"/>
      <c r="E302" s="225"/>
      <c r="F302" s="650">
        <f>D301*E301*C19</f>
        <v>0</v>
      </c>
    </row>
    <row r="303" spans="1:6" s="10" customFormat="1" ht="16.5" customHeight="1">
      <c r="A303" s="126"/>
      <c r="B303" s="48" t="s">
        <v>586</v>
      </c>
      <c r="C303" s="49"/>
      <c r="D303" s="50"/>
      <c r="E303" s="853"/>
      <c r="F303" s="590">
        <f>D301*E301*C20</f>
        <v>0</v>
      </c>
    </row>
    <row r="304" spans="1:6" s="132" customFormat="1" ht="12.75">
      <c r="A304" s="126"/>
      <c r="B304" s="152"/>
      <c r="C304" s="121"/>
      <c r="D304" s="122"/>
      <c r="E304" s="203"/>
      <c r="F304" s="592"/>
    </row>
    <row r="305" spans="1:6" s="132" customFormat="1" ht="87.75" customHeight="1">
      <c r="A305" s="126" t="s">
        <v>1543</v>
      </c>
      <c r="B305" s="31" t="s">
        <v>1541</v>
      </c>
      <c r="D305" s="182"/>
      <c r="E305" s="235"/>
      <c r="F305" s="649"/>
    </row>
    <row r="306" spans="1:6" s="10" customFormat="1" ht="16.5" customHeight="1">
      <c r="A306" s="150" t="s">
        <v>265</v>
      </c>
      <c r="B306" s="31" t="s">
        <v>395</v>
      </c>
      <c r="C306" s="121" t="s">
        <v>195</v>
      </c>
      <c r="D306" s="122">
        <v>1600</v>
      </c>
      <c r="E306" s="750"/>
      <c r="F306" s="647"/>
    </row>
    <row r="307" spans="1:6" s="132" customFormat="1">
      <c r="A307" s="77"/>
      <c r="B307" s="45" t="s">
        <v>607</v>
      </c>
      <c r="C307" s="165"/>
      <c r="D307" s="166"/>
      <c r="E307" s="225"/>
      <c r="F307" s="650">
        <f>D306*E306*C19</f>
        <v>0</v>
      </c>
    </row>
    <row r="308" spans="1:6" s="10" customFormat="1" ht="16.5" customHeight="1">
      <c r="A308" s="126"/>
      <c r="B308" s="48" t="s">
        <v>586</v>
      </c>
      <c r="C308" s="49"/>
      <c r="D308" s="50"/>
      <c r="E308" s="853"/>
      <c r="F308" s="590">
        <f>D306*E306*C20</f>
        <v>0</v>
      </c>
    </row>
    <row r="309" spans="1:6" s="132" customFormat="1" ht="12.75">
      <c r="A309" s="126"/>
      <c r="B309" s="152"/>
      <c r="C309" s="121"/>
      <c r="D309" s="122"/>
      <c r="E309" s="203"/>
      <c r="F309" s="592"/>
    </row>
    <row r="310" spans="1:6" s="132" customFormat="1" ht="89.25">
      <c r="A310" s="126" t="s">
        <v>1546</v>
      </c>
      <c r="B310" s="31" t="s">
        <v>1550</v>
      </c>
      <c r="C310" s="121"/>
      <c r="D310" s="122"/>
      <c r="E310" s="203"/>
      <c r="F310" s="592"/>
    </row>
    <row r="311" spans="1:6" s="132" customFormat="1" ht="57.75" customHeight="1">
      <c r="A311" s="126"/>
      <c r="B311" s="163" t="s">
        <v>1530</v>
      </c>
      <c r="C311" s="121"/>
      <c r="D311" s="122"/>
      <c r="E311" s="203"/>
      <c r="F311" s="592"/>
    </row>
    <row r="312" spans="1:6" s="132" customFormat="1" ht="32.25" customHeight="1">
      <c r="A312" s="126"/>
      <c r="B312" s="163" t="s">
        <v>596</v>
      </c>
      <c r="C312" s="121"/>
      <c r="D312" s="122"/>
      <c r="E312" s="203"/>
      <c r="F312" s="592"/>
    </row>
    <row r="313" spans="1:6" s="132" customFormat="1" ht="12.75">
      <c r="A313" s="150" t="s">
        <v>265</v>
      </c>
      <c r="B313" s="31" t="s">
        <v>403</v>
      </c>
      <c r="C313" s="121"/>
      <c r="D313" s="122"/>
      <c r="E313" s="203"/>
      <c r="F313" s="592"/>
    </row>
    <row r="314" spans="1:6" s="10" customFormat="1" ht="16.5" customHeight="1">
      <c r="B314" s="10" t="s">
        <v>1544</v>
      </c>
      <c r="C314" s="121" t="s">
        <v>13</v>
      </c>
      <c r="D314" s="122">
        <v>51.5</v>
      </c>
      <c r="E314" s="750"/>
      <c r="F314" s="647"/>
    </row>
    <row r="315" spans="1:6" s="132" customFormat="1">
      <c r="A315" s="77"/>
      <c r="B315" s="45" t="s">
        <v>46</v>
      </c>
      <c r="C315" s="165"/>
      <c r="D315" s="166"/>
      <c r="E315" s="225"/>
      <c r="F315" s="589">
        <f>D314*E314*C19</f>
        <v>0</v>
      </c>
    </row>
    <row r="316" spans="1:6" s="10" customFormat="1" ht="16.5" customHeight="1">
      <c r="A316" s="126"/>
      <c r="B316" s="48" t="s">
        <v>586</v>
      </c>
      <c r="C316" s="49"/>
      <c r="D316" s="50"/>
      <c r="E316" s="853"/>
      <c r="F316" s="590">
        <f>D314*E314*C20</f>
        <v>0</v>
      </c>
    </row>
    <row r="317" spans="1:6" s="132" customFormat="1" ht="12.75">
      <c r="A317" s="126"/>
      <c r="B317" s="152"/>
      <c r="C317" s="121"/>
      <c r="D317" s="122"/>
      <c r="E317" s="203"/>
      <c r="F317" s="592"/>
    </row>
    <row r="318" spans="1:6" s="132" customFormat="1" ht="111.75" customHeight="1">
      <c r="A318" s="126" t="s">
        <v>1551</v>
      </c>
      <c r="B318" s="31" t="s">
        <v>1549</v>
      </c>
      <c r="D318" s="182"/>
      <c r="E318" s="235"/>
      <c r="F318" s="649"/>
    </row>
    <row r="319" spans="1:6" s="10" customFormat="1" ht="16.5" customHeight="1">
      <c r="A319" s="150" t="s">
        <v>265</v>
      </c>
      <c r="B319" s="31" t="s">
        <v>395</v>
      </c>
      <c r="C319" s="121"/>
      <c r="D319" s="122"/>
      <c r="E319" s="203"/>
      <c r="F319" s="647"/>
    </row>
    <row r="320" spans="1:6" s="132" customFormat="1">
      <c r="A320" s="77"/>
      <c r="B320" s="45" t="s">
        <v>1547</v>
      </c>
      <c r="C320" s="165" t="s">
        <v>7</v>
      </c>
      <c r="D320" s="166">
        <v>2</v>
      </c>
      <c r="E320" s="750"/>
      <c r="F320" s="650">
        <f>E320*D320</f>
        <v>0</v>
      </c>
    </row>
    <row r="321" spans="1:6" s="132" customFormat="1">
      <c r="A321" s="77"/>
      <c r="B321" s="45" t="s">
        <v>1548</v>
      </c>
      <c r="C321" s="165" t="s">
        <v>7</v>
      </c>
      <c r="D321" s="166">
        <v>1</v>
      </c>
      <c r="E321" s="750"/>
      <c r="F321" s="650">
        <f>E321*D321</f>
        <v>0</v>
      </c>
    </row>
    <row r="322" spans="1:6" s="132" customFormat="1" ht="12.75">
      <c r="A322" s="126"/>
      <c r="B322" s="152"/>
      <c r="C322" s="121"/>
      <c r="D322" s="122"/>
      <c r="E322" s="203"/>
      <c r="F322" s="592"/>
    </row>
    <row r="323" spans="1:6" s="132" customFormat="1" ht="76.5">
      <c r="A323" s="126" t="s">
        <v>1558</v>
      </c>
      <c r="B323" s="31" t="s">
        <v>1552</v>
      </c>
      <c r="C323" s="121"/>
      <c r="D323" s="122"/>
      <c r="E323" s="203"/>
      <c r="F323" s="592"/>
    </row>
    <row r="324" spans="1:6" s="132" customFormat="1" ht="57.75" customHeight="1">
      <c r="A324" s="126"/>
      <c r="B324" s="163" t="s">
        <v>1553</v>
      </c>
      <c r="C324" s="121"/>
      <c r="D324" s="122"/>
      <c r="E324" s="203"/>
      <c r="F324" s="592"/>
    </row>
    <row r="325" spans="1:6" s="132" customFormat="1" ht="32.25" customHeight="1">
      <c r="A325" s="126"/>
      <c r="B325" s="163" t="s">
        <v>596</v>
      </c>
      <c r="C325" s="121"/>
      <c r="D325" s="122"/>
      <c r="E325" s="203"/>
      <c r="F325" s="592"/>
    </row>
    <row r="326" spans="1:6" s="132" customFormat="1" ht="114.75">
      <c r="A326" s="126"/>
      <c r="B326" s="163" t="s">
        <v>1509</v>
      </c>
      <c r="C326" s="121"/>
      <c r="D326" s="122"/>
      <c r="E326" s="203"/>
      <c r="F326" s="592"/>
    </row>
    <row r="327" spans="1:6" s="132" customFormat="1" ht="12.75">
      <c r="A327" s="150" t="s">
        <v>265</v>
      </c>
      <c r="B327" s="31" t="s">
        <v>403</v>
      </c>
      <c r="C327" s="121"/>
      <c r="D327" s="122"/>
      <c r="E327" s="203"/>
      <c r="F327" s="592"/>
    </row>
    <row r="328" spans="1:6" s="10" customFormat="1" ht="16.5" customHeight="1">
      <c r="B328" s="10" t="s">
        <v>1554</v>
      </c>
      <c r="C328" s="10" t="s">
        <v>13</v>
      </c>
      <c r="D328" s="131">
        <v>50490</v>
      </c>
      <c r="E328" s="749"/>
      <c r="F328" s="647"/>
    </row>
    <row r="329" spans="1:6" s="132" customFormat="1">
      <c r="A329" s="77"/>
      <c r="B329" s="45" t="s">
        <v>46</v>
      </c>
      <c r="C329" s="165"/>
      <c r="D329" s="166"/>
      <c r="E329" s="225"/>
      <c r="F329" s="589">
        <f>D328*E328*C19</f>
        <v>0</v>
      </c>
    </row>
    <row r="330" spans="1:6" s="10" customFormat="1" ht="16.5" customHeight="1">
      <c r="A330" s="126"/>
      <c r="B330" s="48" t="s">
        <v>586</v>
      </c>
      <c r="C330" s="49"/>
      <c r="D330" s="50"/>
      <c r="E330" s="853"/>
      <c r="F330" s="590">
        <f>D328*E328*C20</f>
        <v>0</v>
      </c>
    </row>
    <row r="331" spans="1:6" s="10" customFormat="1" ht="16.5" customHeight="1">
      <c r="B331" s="10" t="s">
        <v>1555</v>
      </c>
      <c r="C331" s="10" t="s">
        <v>13</v>
      </c>
      <c r="D331" s="131">
        <v>12340</v>
      </c>
      <c r="E331" s="749"/>
      <c r="F331" s="647"/>
    </row>
    <row r="332" spans="1:6" s="132" customFormat="1">
      <c r="A332" s="77"/>
      <c r="B332" s="45" t="s">
        <v>46</v>
      </c>
      <c r="C332" s="165"/>
      <c r="D332" s="166"/>
      <c r="E332" s="225"/>
      <c r="F332" s="589">
        <f>D331*E331*C19</f>
        <v>0</v>
      </c>
    </row>
    <row r="333" spans="1:6" s="10" customFormat="1" ht="16.5" customHeight="1">
      <c r="A333" s="126"/>
      <c r="B333" s="48" t="s">
        <v>586</v>
      </c>
      <c r="C333" s="49"/>
      <c r="D333" s="50"/>
      <c r="E333" s="853"/>
      <c r="F333" s="590">
        <f>D331*E331*C20</f>
        <v>0</v>
      </c>
    </row>
    <row r="334" spans="1:6" s="10" customFormat="1" ht="16.5" customHeight="1">
      <c r="B334" s="10" t="s">
        <v>1556</v>
      </c>
      <c r="C334" s="10" t="s">
        <v>13</v>
      </c>
      <c r="D334" s="131">
        <v>1938</v>
      </c>
      <c r="E334" s="749"/>
      <c r="F334" s="647"/>
    </row>
    <row r="335" spans="1:6" s="132" customFormat="1">
      <c r="A335" s="77"/>
      <c r="B335" s="45" t="s">
        <v>46</v>
      </c>
      <c r="C335" s="165"/>
      <c r="D335" s="166"/>
      <c r="E335" s="225"/>
      <c r="F335" s="589">
        <f>D334*E334*C19</f>
        <v>0</v>
      </c>
    </row>
    <row r="336" spans="1:6" s="10" customFormat="1" ht="16.5" customHeight="1">
      <c r="A336" s="126"/>
      <c r="B336" s="48" t="s">
        <v>586</v>
      </c>
      <c r="C336" s="49"/>
      <c r="D336" s="50"/>
      <c r="E336" s="853"/>
      <c r="F336" s="590">
        <f>D334*E334*C20</f>
        <v>0</v>
      </c>
    </row>
    <row r="337" spans="1:6" s="132" customFormat="1" ht="12.75">
      <c r="A337" s="126"/>
      <c r="B337" s="152"/>
      <c r="C337" s="121"/>
      <c r="D337" s="122"/>
      <c r="E337" s="203"/>
      <c r="F337" s="592"/>
    </row>
    <row r="338" spans="1:6" s="132" customFormat="1" ht="108" customHeight="1">
      <c r="A338" s="126" t="s">
        <v>1560</v>
      </c>
      <c r="B338" s="31" t="s">
        <v>1559</v>
      </c>
      <c r="D338" s="182"/>
      <c r="E338" s="235"/>
      <c r="F338" s="649"/>
    </row>
    <row r="339" spans="1:6" s="10" customFormat="1" ht="16.5" customHeight="1">
      <c r="A339" s="150" t="s">
        <v>265</v>
      </c>
      <c r="B339" s="31" t="s">
        <v>403</v>
      </c>
      <c r="C339" s="121" t="s">
        <v>284</v>
      </c>
      <c r="D339" s="122">
        <v>12</v>
      </c>
      <c r="E339" s="750"/>
      <c r="F339" s="647"/>
    </row>
    <row r="340" spans="1:6" s="132" customFormat="1">
      <c r="A340" s="77"/>
      <c r="B340" s="45" t="s">
        <v>46</v>
      </c>
      <c r="C340" s="165"/>
      <c r="D340" s="166"/>
      <c r="E340" s="225"/>
      <c r="F340" s="650">
        <f>D339*E339*C19</f>
        <v>0</v>
      </c>
    </row>
    <row r="341" spans="1:6" s="132" customFormat="1">
      <c r="A341" s="77"/>
      <c r="B341" s="48" t="s">
        <v>586</v>
      </c>
      <c r="C341" s="49"/>
      <c r="D341" s="50"/>
      <c r="E341" s="853"/>
      <c r="F341" s="590">
        <f>D339*E339*C20</f>
        <v>0</v>
      </c>
    </row>
    <row r="342" spans="1:6" s="132" customFormat="1" ht="12.75">
      <c r="A342" s="126"/>
      <c r="B342" s="152"/>
      <c r="C342" s="121"/>
      <c r="D342" s="122"/>
      <c r="E342" s="203"/>
      <c r="F342" s="592"/>
    </row>
    <row r="343" spans="1:6" s="132" customFormat="1" ht="135" customHeight="1">
      <c r="A343" s="126" t="s">
        <v>1572</v>
      </c>
      <c r="B343" s="31" t="s">
        <v>1561</v>
      </c>
      <c r="D343" s="182"/>
      <c r="E343" s="235"/>
      <c r="F343" s="649"/>
    </row>
    <row r="344" spans="1:6" s="10" customFormat="1" ht="16.5" customHeight="1">
      <c r="A344" s="150" t="s">
        <v>265</v>
      </c>
      <c r="B344" s="31" t="s">
        <v>403</v>
      </c>
      <c r="D344" s="131"/>
      <c r="E344" s="43"/>
      <c r="F344" s="647"/>
    </row>
    <row r="345" spans="1:6" s="10" customFormat="1" ht="29.25" customHeight="1">
      <c r="A345" s="150"/>
      <c r="B345" s="31" t="s">
        <v>1562</v>
      </c>
      <c r="C345" s="127" t="s">
        <v>13</v>
      </c>
      <c r="D345" s="30">
        <v>2252</v>
      </c>
      <c r="E345" s="748"/>
      <c r="F345" s="651"/>
    </row>
    <row r="346" spans="1:6" s="132" customFormat="1">
      <c r="A346" s="77"/>
      <c r="B346" s="45" t="s">
        <v>46</v>
      </c>
      <c r="C346" s="165"/>
      <c r="D346" s="166"/>
      <c r="E346" s="225"/>
      <c r="F346" s="650">
        <f>D345*E345*C19</f>
        <v>0</v>
      </c>
    </row>
    <row r="347" spans="1:6" s="132" customFormat="1">
      <c r="A347" s="77"/>
      <c r="B347" s="48" t="s">
        <v>586</v>
      </c>
      <c r="C347" s="49"/>
      <c r="D347" s="50"/>
      <c r="E347" s="853"/>
      <c r="F347" s="590">
        <f>D345*E345*C20</f>
        <v>0</v>
      </c>
    </row>
    <row r="348" spans="1:6" s="10" customFormat="1" ht="15.75" customHeight="1">
      <c r="A348" s="150"/>
      <c r="B348" s="181" t="s">
        <v>1563</v>
      </c>
      <c r="C348" s="127" t="s">
        <v>195</v>
      </c>
      <c r="D348" s="30">
        <v>364</v>
      </c>
      <c r="E348" s="748"/>
      <c r="F348" s="651"/>
    </row>
    <row r="349" spans="1:6" s="132" customFormat="1">
      <c r="A349" s="77"/>
      <c r="B349" s="45" t="s">
        <v>46</v>
      </c>
      <c r="C349" s="165"/>
      <c r="D349" s="166"/>
      <c r="E349" s="225"/>
      <c r="F349" s="650">
        <f>D348*E348*C19</f>
        <v>0</v>
      </c>
    </row>
    <row r="350" spans="1:6" s="132" customFormat="1">
      <c r="A350" s="77"/>
      <c r="B350" s="48" t="s">
        <v>586</v>
      </c>
      <c r="C350" s="49"/>
      <c r="D350" s="50"/>
      <c r="E350" s="853"/>
      <c r="F350" s="590">
        <f>D348*E348*C20</f>
        <v>0</v>
      </c>
    </row>
    <row r="351" spans="1:6" s="132" customFormat="1" ht="12.75">
      <c r="A351" s="126"/>
      <c r="B351" s="152"/>
      <c r="C351" s="121"/>
      <c r="D351" s="122"/>
      <c r="E351" s="203"/>
      <c r="F351" s="592"/>
    </row>
    <row r="352" spans="1:6" s="132" customFormat="1" ht="80.25" customHeight="1">
      <c r="A352" s="126" t="s">
        <v>1574</v>
      </c>
      <c r="B352" s="31" t="s">
        <v>1643</v>
      </c>
      <c r="C352" s="121"/>
      <c r="D352" s="122"/>
      <c r="E352" s="203"/>
      <c r="F352" s="592"/>
    </row>
    <row r="353" spans="1:6" s="132" customFormat="1" ht="52.5" customHeight="1">
      <c r="A353" s="126"/>
      <c r="B353" s="31" t="s">
        <v>1641</v>
      </c>
      <c r="C353" s="121"/>
      <c r="D353" s="122"/>
      <c r="E353" s="203"/>
      <c r="F353" s="592"/>
    </row>
    <row r="354" spans="1:6" s="132" customFormat="1" ht="33.75" customHeight="1">
      <c r="A354" s="126"/>
      <c r="B354" s="163" t="s">
        <v>1573</v>
      </c>
      <c r="C354" s="121"/>
      <c r="D354" s="122"/>
      <c r="E354" s="203"/>
      <c r="F354" s="592"/>
    </row>
    <row r="355" spans="1:6" s="132" customFormat="1" ht="32.25" customHeight="1">
      <c r="A355" s="126"/>
      <c r="B355" s="163" t="s">
        <v>596</v>
      </c>
      <c r="C355" s="121"/>
      <c r="D355" s="122"/>
      <c r="E355" s="203"/>
      <c r="F355" s="592"/>
    </row>
    <row r="356" spans="1:6" s="132" customFormat="1" ht="12.75">
      <c r="A356" s="150" t="s">
        <v>265</v>
      </c>
      <c r="B356" s="31" t="s">
        <v>403</v>
      </c>
      <c r="C356" s="121"/>
      <c r="D356" s="122"/>
      <c r="E356" s="203"/>
      <c r="F356" s="592"/>
    </row>
    <row r="357" spans="1:6" s="132" customFormat="1">
      <c r="A357" s="77"/>
      <c r="B357" s="45" t="s">
        <v>46</v>
      </c>
      <c r="C357" s="165" t="s">
        <v>13</v>
      </c>
      <c r="D357" s="166">
        <v>2335</v>
      </c>
      <c r="E357" s="750"/>
      <c r="F357" s="589">
        <f>D357*E357</f>
        <v>0</v>
      </c>
    </row>
    <row r="358" spans="1:6" s="132" customFormat="1" ht="12.75">
      <c r="A358" s="126"/>
      <c r="B358" s="152"/>
      <c r="C358" s="121"/>
      <c r="D358" s="122"/>
      <c r="E358" s="203"/>
      <c r="F358" s="592"/>
    </row>
    <row r="359" spans="1:6" s="132" customFormat="1" ht="80.25" customHeight="1">
      <c r="A359" s="126" t="s">
        <v>1576</v>
      </c>
      <c r="B359" s="31" t="s">
        <v>1575</v>
      </c>
      <c r="D359" s="182"/>
      <c r="E359" s="235"/>
      <c r="F359" s="649"/>
    </row>
    <row r="360" spans="1:6" s="10" customFormat="1" ht="16.5" customHeight="1">
      <c r="A360" s="150" t="s">
        <v>265</v>
      </c>
      <c r="B360" s="31" t="s">
        <v>403</v>
      </c>
      <c r="C360" s="121" t="s">
        <v>10</v>
      </c>
      <c r="D360" s="122">
        <v>31</v>
      </c>
      <c r="E360" s="750"/>
      <c r="F360" s="647"/>
    </row>
    <row r="361" spans="1:6" s="132" customFormat="1">
      <c r="A361" s="77"/>
      <c r="B361" s="45" t="s">
        <v>607</v>
      </c>
      <c r="C361" s="165"/>
      <c r="D361" s="166"/>
      <c r="E361" s="225"/>
      <c r="F361" s="650">
        <f>D360*E360*C19</f>
        <v>0</v>
      </c>
    </row>
    <row r="362" spans="1:6" s="10" customFormat="1" ht="16.5" customHeight="1">
      <c r="A362" s="126"/>
      <c r="B362" s="48" t="s">
        <v>586</v>
      </c>
      <c r="C362" s="49"/>
      <c r="D362" s="50"/>
      <c r="E362" s="853"/>
      <c r="F362" s="590">
        <f>D360*E360*C20</f>
        <v>0</v>
      </c>
    </row>
    <row r="363" spans="1:6" s="132" customFormat="1" ht="12.75">
      <c r="A363" s="126"/>
      <c r="B363" s="152"/>
      <c r="C363" s="121"/>
      <c r="D363" s="122"/>
      <c r="E363" s="203"/>
      <c r="F363" s="592"/>
    </row>
    <row r="364" spans="1:6" s="132" customFormat="1" ht="76.5">
      <c r="A364" s="126" t="s">
        <v>1585</v>
      </c>
      <c r="B364" s="31" t="s">
        <v>1599</v>
      </c>
      <c r="C364" s="121"/>
      <c r="D364" s="122"/>
      <c r="E364" s="203"/>
      <c r="F364" s="592"/>
    </row>
    <row r="365" spans="1:6" s="132" customFormat="1" ht="42" customHeight="1">
      <c r="A365" s="126"/>
      <c r="B365" s="163" t="s">
        <v>1601</v>
      </c>
      <c r="C365" s="121"/>
      <c r="D365" s="122"/>
      <c r="E365" s="203"/>
      <c r="F365" s="592"/>
    </row>
    <row r="366" spans="1:6" s="132" customFormat="1" ht="32.25" customHeight="1">
      <c r="A366" s="126"/>
      <c r="B366" s="163" t="s">
        <v>596</v>
      </c>
      <c r="C366" s="121"/>
      <c r="D366" s="122"/>
      <c r="E366" s="203"/>
      <c r="F366" s="592"/>
    </row>
    <row r="367" spans="1:6" s="132" customFormat="1" ht="16.5" customHeight="1">
      <c r="A367" s="150" t="s">
        <v>265</v>
      </c>
      <c r="B367" s="31" t="s">
        <v>403</v>
      </c>
      <c r="C367" s="121"/>
      <c r="D367" s="122"/>
      <c r="E367" s="203"/>
      <c r="F367" s="592"/>
    </row>
    <row r="368" spans="1:6" s="132" customFormat="1" ht="12.75">
      <c r="B368" s="132" t="s">
        <v>1577</v>
      </c>
      <c r="C368" s="121" t="s">
        <v>13</v>
      </c>
      <c r="D368" s="122">
        <v>7958</v>
      </c>
      <c r="E368" s="750"/>
      <c r="F368" s="592"/>
    </row>
    <row r="369" spans="1:6" s="132" customFormat="1">
      <c r="A369" s="77"/>
      <c r="B369" s="45" t="s">
        <v>46</v>
      </c>
      <c r="C369" s="165"/>
      <c r="D369" s="166"/>
      <c r="E369" s="225"/>
      <c r="F369" s="589">
        <f>D368*E368*C19</f>
        <v>0</v>
      </c>
    </row>
    <row r="370" spans="1:6" s="132" customFormat="1">
      <c r="A370" s="77"/>
      <c r="B370" s="48" t="s">
        <v>47</v>
      </c>
      <c r="C370" s="209"/>
      <c r="D370" s="231"/>
      <c r="E370" s="232"/>
      <c r="F370" s="590">
        <f>D368*E368*C20</f>
        <v>0</v>
      </c>
    </row>
    <row r="371" spans="1:6" s="132" customFormat="1" ht="12.75">
      <c r="A371" s="126"/>
      <c r="B371" s="152"/>
      <c r="C371" s="121"/>
      <c r="D371" s="122"/>
      <c r="E371" s="203"/>
      <c r="F371" s="592"/>
    </row>
    <row r="372" spans="1:6" s="132" customFormat="1" ht="84" customHeight="1">
      <c r="A372" s="126" t="s">
        <v>1586</v>
      </c>
      <c r="B372" s="31" t="s">
        <v>1598</v>
      </c>
      <c r="D372" s="182"/>
      <c r="E372" s="235"/>
      <c r="F372" s="649"/>
    </row>
    <row r="373" spans="1:6" s="10" customFormat="1" ht="16.5" customHeight="1">
      <c r="A373" s="150" t="s">
        <v>265</v>
      </c>
      <c r="B373" s="31" t="s">
        <v>403</v>
      </c>
      <c r="C373" s="121" t="s">
        <v>10</v>
      </c>
      <c r="D373" s="122">
        <v>80</v>
      </c>
      <c r="E373" s="750"/>
      <c r="F373" s="647"/>
    </row>
    <row r="374" spans="1:6" s="132" customFormat="1">
      <c r="A374" s="77"/>
      <c r="B374" s="45" t="s">
        <v>607</v>
      </c>
      <c r="C374" s="165"/>
      <c r="D374" s="166"/>
      <c r="E374" s="225"/>
      <c r="F374" s="650">
        <f>D373*E373*C19</f>
        <v>0</v>
      </c>
    </row>
    <row r="375" spans="1:6" s="10" customFormat="1" ht="16.5" customHeight="1">
      <c r="A375" s="126"/>
      <c r="B375" s="48" t="s">
        <v>586</v>
      </c>
      <c r="C375" s="49"/>
      <c r="D375" s="50"/>
      <c r="E375" s="853"/>
      <c r="F375" s="590">
        <f>D373*E373*C20</f>
        <v>0</v>
      </c>
    </row>
    <row r="376" spans="1:6" s="132" customFormat="1" ht="12.75">
      <c r="A376" s="126"/>
      <c r="B376" s="152"/>
      <c r="C376" s="121"/>
      <c r="D376" s="122"/>
      <c r="E376" s="203"/>
      <c r="F376" s="592"/>
    </row>
    <row r="377" spans="1:6" s="132" customFormat="1" ht="89.25">
      <c r="A377" s="126" t="s">
        <v>1587</v>
      </c>
      <c r="B377" s="31" t="s">
        <v>1580</v>
      </c>
      <c r="C377" s="121"/>
      <c r="D377" s="122"/>
      <c r="E377" s="203"/>
      <c r="F377" s="592"/>
    </row>
    <row r="378" spans="1:6" s="132" customFormat="1" ht="57.75" customHeight="1">
      <c r="A378" s="126"/>
      <c r="B378" s="163" t="s">
        <v>1530</v>
      </c>
      <c r="C378" s="121"/>
      <c r="D378" s="122"/>
      <c r="E378" s="203"/>
      <c r="F378" s="592"/>
    </row>
    <row r="379" spans="1:6" s="132" customFormat="1" ht="32.25" customHeight="1">
      <c r="A379" s="126"/>
      <c r="B379" s="163" t="s">
        <v>596</v>
      </c>
      <c r="C379" s="121"/>
      <c r="D379" s="122"/>
      <c r="E379" s="203"/>
      <c r="F379" s="592"/>
    </row>
    <row r="380" spans="1:6" s="132" customFormat="1" ht="12.75">
      <c r="A380" s="150" t="s">
        <v>265</v>
      </c>
      <c r="B380" s="31" t="s">
        <v>403</v>
      </c>
      <c r="C380" s="121"/>
      <c r="D380" s="122"/>
      <c r="E380" s="203"/>
      <c r="F380" s="592"/>
    </row>
    <row r="381" spans="1:6" s="10" customFormat="1" ht="16.5" customHeight="1">
      <c r="B381" s="10" t="s">
        <v>1581</v>
      </c>
      <c r="C381" s="121" t="s">
        <v>13</v>
      </c>
      <c r="D381" s="122">
        <v>750</v>
      </c>
      <c r="E381" s="750"/>
      <c r="F381" s="647"/>
    </row>
    <row r="382" spans="1:6" s="132" customFormat="1">
      <c r="A382" s="77"/>
      <c r="B382" s="45" t="s">
        <v>46</v>
      </c>
      <c r="C382" s="165"/>
      <c r="D382" s="166"/>
      <c r="E382" s="225"/>
      <c r="F382" s="589">
        <f>D381*E381*C19</f>
        <v>0</v>
      </c>
    </row>
    <row r="383" spans="1:6" s="10" customFormat="1" ht="16.5" customHeight="1">
      <c r="A383" s="126"/>
      <c r="B383" s="48" t="s">
        <v>586</v>
      </c>
      <c r="C383" s="49"/>
      <c r="D383" s="50"/>
      <c r="E383" s="853"/>
      <c r="F383" s="590">
        <f>D381*E381*C20</f>
        <v>0</v>
      </c>
    </row>
    <row r="384" spans="1:6" s="10" customFormat="1" ht="92.25" customHeight="1">
      <c r="B384" s="224" t="s">
        <v>1582</v>
      </c>
      <c r="C384" s="127" t="s">
        <v>10</v>
      </c>
      <c r="D384" s="30">
        <v>102</v>
      </c>
      <c r="E384" s="748"/>
      <c r="F384" s="587"/>
    </row>
    <row r="385" spans="1:6" s="132" customFormat="1">
      <c r="A385" s="77"/>
      <c r="B385" s="45" t="s">
        <v>46</v>
      </c>
      <c r="C385" s="165"/>
      <c r="D385" s="166"/>
      <c r="E385" s="225"/>
      <c r="F385" s="589">
        <f>D384*E384*C19</f>
        <v>0</v>
      </c>
    </row>
    <row r="386" spans="1:6" s="10" customFormat="1" ht="16.5" customHeight="1">
      <c r="A386" s="126"/>
      <c r="B386" s="48" t="s">
        <v>586</v>
      </c>
      <c r="C386" s="49"/>
      <c r="D386" s="50"/>
      <c r="E386" s="853"/>
      <c r="F386" s="590">
        <f>D384*E384*C20</f>
        <v>0</v>
      </c>
    </row>
    <row r="387" spans="1:6" s="10" customFormat="1" ht="42.75" customHeight="1">
      <c r="B387" s="161" t="s">
        <v>1583</v>
      </c>
      <c r="C387" s="127" t="s">
        <v>13</v>
      </c>
      <c r="D387" s="30">
        <v>2070</v>
      </c>
      <c r="E387" s="748"/>
      <c r="F387" s="587"/>
    </row>
    <row r="388" spans="1:6" s="132" customFormat="1">
      <c r="A388" s="77"/>
      <c r="B388" s="45" t="s">
        <v>46</v>
      </c>
      <c r="C388" s="165"/>
      <c r="D388" s="166"/>
      <c r="E388" s="225"/>
      <c r="F388" s="589">
        <f>D387*E387*C19</f>
        <v>0</v>
      </c>
    </row>
    <row r="389" spans="1:6" s="10" customFormat="1" ht="16.5" customHeight="1">
      <c r="A389" s="126"/>
      <c r="B389" s="48" t="s">
        <v>586</v>
      </c>
      <c r="C389" s="49"/>
      <c r="D389" s="50"/>
      <c r="E389" s="853"/>
      <c r="F389" s="590">
        <f>D387*E387*C20</f>
        <v>0</v>
      </c>
    </row>
    <row r="390" spans="1:6" s="132" customFormat="1" ht="12.75">
      <c r="A390" s="126"/>
      <c r="B390" s="152"/>
      <c r="C390" s="121"/>
      <c r="D390" s="122"/>
      <c r="E390" s="203"/>
      <c r="F390" s="592"/>
    </row>
    <row r="391" spans="1:6" s="132" customFormat="1" ht="89.25">
      <c r="A391" s="126" t="s">
        <v>1588</v>
      </c>
      <c r="B391" s="31" t="s">
        <v>1603</v>
      </c>
      <c r="C391" s="121"/>
      <c r="D391" s="122"/>
      <c r="E391" s="203"/>
      <c r="F391" s="592"/>
    </row>
    <row r="392" spans="1:6" s="132" customFormat="1" ht="42.75" customHeight="1">
      <c r="A392" s="126"/>
      <c r="B392" s="163" t="s">
        <v>4791</v>
      </c>
      <c r="C392" s="121"/>
      <c r="D392" s="122"/>
      <c r="E392" s="203"/>
      <c r="F392" s="592"/>
    </row>
    <row r="393" spans="1:6" s="132" customFormat="1" ht="32.25" customHeight="1">
      <c r="A393" s="126"/>
      <c r="B393" s="163" t="s">
        <v>596</v>
      </c>
      <c r="C393" s="121"/>
      <c r="D393" s="122"/>
      <c r="E393" s="203"/>
      <c r="F393" s="592"/>
    </row>
    <row r="394" spans="1:6" s="132" customFormat="1" ht="16.5" customHeight="1">
      <c r="A394" s="150" t="s">
        <v>265</v>
      </c>
      <c r="B394" s="31" t="s">
        <v>403</v>
      </c>
      <c r="C394" s="121"/>
      <c r="D394" s="122"/>
      <c r="E394" s="203"/>
      <c r="F394" s="592"/>
    </row>
    <row r="395" spans="1:6" s="132" customFormat="1" ht="12.75">
      <c r="B395" s="132" t="s">
        <v>1602</v>
      </c>
      <c r="C395" s="121" t="s">
        <v>13</v>
      </c>
      <c r="D395" s="122">
        <v>2650</v>
      </c>
      <c r="E395" s="750"/>
      <c r="F395" s="592"/>
    </row>
    <row r="396" spans="1:6" s="132" customFormat="1">
      <c r="A396" s="77"/>
      <c r="B396" s="45" t="s">
        <v>46</v>
      </c>
      <c r="C396" s="165"/>
      <c r="D396" s="166"/>
      <c r="E396" s="225"/>
      <c r="F396" s="589">
        <f>D395*E395*C19</f>
        <v>0</v>
      </c>
    </row>
    <row r="397" spans="1:6" s="132" customFormat="1">
      <c r="A397" s="77"/>
      <c r="B397" s="48" t="s">
        <v>47</v>
      </c>
      <c r="C397" s="209"/>
      <c r="D397" s="231"/>
      <c r="E397" s="232"/>
      <c r="F397" s="590">
        <f>D395*E395*C20</f>
        <v>0</v>
      </c>
    </row>
    <row r="398" spans="1:6" s="132" customFormat="1" ht="12.75">
      <c r="A398" s="126"/>
      <c r="B398" s="152"/>
      <c r="C398" s="121"/>
      <c r="D398" s="122"/>
      <c r="E398" s="203"/>
      <c r="F398" s="592"/>
    </row>
    <row r="399" spans="1:6" s="132" customFormat="1" ht="76.5">
      <c r="A399" s="126" t="s">
        <v>1600</v>
      </c>
      <c r="B399" s="31" t="s">
        <v>1610</v>
      </c>
      <c r="C399" s="121"/>
      <c r="D399" s="122"/>
      <c r="E399" s="203"/>
      <c r="F399" s="592"/>
    </row>
    <row r="400" spans="1:6" s="132" customFormat="1" ht="53.25" customHeight="1">
      <c r="A400" s="126"/>
      <c r="B400" s="163" t="s">
        <v>1529</v>
      </c>
      <c r="C400" s="121"/>
      <c r="D400" s="122"/>
      <c r="E400" s="203"/>
      <c r="F400" s="592"/>
    </row>
    <row r="401" spans="1:6" s="132" customFormat="1" ht="32.25" customHeight="1">
      <c r="A401" s="126"/>
      <c r="B401" s="163" t="s">
        <v>596</v>
      </c>
      <c r="C401" s="121"/>
      <c r="D401" s="122"/>
      <c r="E401" s="203"/>
      <c r="F401" s="592"/>
    </row>
    <row r="402" spans="1:6" s="132" customFormat="1" ht="16.5" customHeight="1">
      <c r="A402" s="150" t="s">
        <v>265</v>
      </c>
      <c r="B402" s="31" t="s">
        <v>403</v>
      </c>
      <c r="C402" s="121"/>
      <c r="D402" s="122"/>
      <c r="E402" s="203"/>
      <c r="F402" s="592"/>
    </row>
    <row r="403" spans="1:6" s="132" customFormat="1" ht="12.75">
      <c r="B403" s="132" t="s">
        <v>1639</v>
      </c>
      <c r="C403" s="121" t="s">
        <v>13</v>
      </c>
      <c r="D403" s="122">
        <v>215</v>
      </c>
      <c r="E403" s="750"/>
      <c r="F403" s="592"/>
    </row>
    <row r="404" spans="1:6" s="132" customFormat="1">
      <c r="A404" s="77"/>
      <c r="B404" s="45" t="s">
        <v>46</v>
      </c>
      <c r="C404" s="165"/>
      <c r="D404" s="166"/>
      <c r="E404" s="225"/>
      <c r="F404" s="589">
        <f>D403*E403*C19</f>
        <v>0</v>
      </c>
    </row>
    <row r="405" spans="1:6" s="132" customFormat="1">
      <c r="A405" s="77"/>
      <c r="B405" s="48" t="s">
        <v>47</v>
      </c>
      <c r="C405" s="209"/>
      <c r="D405" s="231"/>
      <c r="E405" s="232"/>
      <c r="F405" s="590">
        <f>D403*E403*C20</f>
        <v>0</v>
      </c>
    </row>
    <row r="406" spans="1:6" s="132" customFormat="1" ht="102">
      <c r="B406" s="161" t="s">
        <v>1640</v>
      </c>
      <c r="C406" s="127" t="s">
        <v>10</v>
      </c>
      <c r="D406" s="30">
        <v>6.2</v>
      </c>
      <c r="E406" s="748"/>
      <c r="F406" s="646"/>
    </row>
    <row r="407" spans="1:6" s="132" customFormat="1">
      <c r="A407" s="77"/>
      <c r="B407" s="45" t="s">
        <v>46</v>
      </c>
      <c r="C407" s="165"/>
      <c r="D407" s="166"/>
      <c r="E407" s="225"/>
      <c r="F407" s="589">
        <f>D406*E406*C19</f>
        <v>0</v>
      </c>
    </row>
    <row r="408" spans="1:6" s="132" customFormat="1">
      <c r="A408" s="77"/>
      <c r="B408" s="48" t="s">
        <v>47</v>
      </c>
      <c r="C408" s="209"/>
      <c r="D408" s="231"/>
      <c r="E408" s="232"/>
      <c r="F408" s="590">
        <f>D406*E406*C20</f>
        <v>0</v>
      </c>
    </row>
    <row r="409" spans="1:6" s="132" customFormat="1" ht="12.75">
      <c r="A409" s="126"/>
      <c r="B409" s="152"/>
      <c r="C409" s="121"/>
      <c r="D409" s="122"/>
      <c r="E409" s="203"/>
      <c r="F409" s="592"/>
    </row>
    <row r="410" spans="1:6" s="132" customFormat="1" ht="80.25" customHeight="1">
      <c r="A410" s="126" t="s">
        <v>1609</v>
      </c>
      <c r="B410" s="31" t="s">
        <v>1644</v>
      </c>
      <c r="C410" s="121"/>
      <c r="D410" s="122"/>
      <c r="E410" s="203"/>
      <c r="F410" s="592"/>
    </row>
    <row r="411" spans="1:6" s="132" customFormat="1" ht="52.5" customHeight="1">
      <c r="A411" s="126"/>
      <c r="B411" s="31" t="s">
        <v>1649</v>
      </c>
      <c r="C411" s="121"/>
      <c r="D411" s="122"/>
      <c r="E411" s="203"/>
      <c r="F411" s="592"/>
    </row>
    <row r="412" spans="1:6" s="132" customFormat="1" ht="33.75" customHeight="1">
      <c r="A412" s="126"/>
      <c r="B412" s="163" t="s">
        <v>1573</v>
      </c>
      <c r="C412" s="121"/>
      <c r="D412" s="122"/>
      <c r="E412" s="203"/>
      <c r="F412" s="592"/>
    </row>
    <row r="413" spans="1:6" s="132" customFormat="1" ht="32.25" customHeight="1">
      <c r="A413" s="126"/>
      <c r="B413" s="163" t="s">
        <v>596</v>
      </c>
      <c r="C413" s="121"/>
      <c r="D413" s="122"/>
      <c r="E413" s="203"/>
      <c r="F413" s="592"/>
    </row>
    <row r="414" spans="1:6" s="132" customFormat="1" ht="12.75">
      <c r="A414" s="150" t="s">
        <v>265</v>
      </c>
      <c r="B414" s="31" t="s">
        <v>403</v>
      </c>
      <c r="C414" s="121"/>
      <c r="D414" s="122"/>
      <c r="E414" s="203"/>
      <c r="F414" s="592"/>
    </row>
    <row r="415" spans="1:6" s="132" customFormat="1">
      <c r="A415" s="77"/>
      <c r="B415" s="48" t="s">
        <v>47</v>
      </c>
      <c r="C415" s="209" t="s">
        <v>13</v>
      </c>
      <c r="D415" s="231">
        <v>270</v>
      </c>
      <c r="E415" s="750"/>
      <c r="F415" s="590">
        <f>D415*E415</f>
        <v>0</v>
      </c>
    </row>
    <row r="416" spans="1:6" s="132" customFormat="1" ht="12.75">
      <c r="A416" s="126"/>
      <c r="B416" s="152"/>
      <c r="C416" s="121"/>
      <c r="D416" s="122"/>
      <c r="E416" s="203"/>
      <c r="F416" s="592"/>
    </row>
    <row r="417" spans="1:6" s="132" customFormat="1" ht="271.5" customHeight="1">
      <c r="A417" s="126" t="s">
        <v>1616</v>
      </c>
      <c r="B417" s="31" t="s">
        <v>1662</v>
      </c>
      <c r="C417" s="121"/>
      <c r="D417" s="122"/>
      <c r="E417" s="203"/>
      <c r="F417" s="592"/>
    </row>
    <row r="418" spans="1:6" s="132" customFormat="1" ht="42" customHeight="1">
      <c r="A418" s="126"/>
      <c r="B418" s="31" t="s">
        <v>1617</v>
      </c>
      <c r="C418" s="121"/>
      <c r="D418" s="122"/>
      <c r="E418" s="203"/>
      <c r="F418" s="592"/>
    </row>
    <row r="419" spans="1:6" s="132" customFormat="1" ht="12.75">
      <c r="A419" s="150" t="s">
        <v>265</v>
      </c>
      <c r="B419" s="31" t="s">
        <v>322</v>
      </c>
      <c r="C419" s="121"/>
      <c r="D419" s="122"/>
      <c r="E419" s="203"/>
      <c r="F419" s="592"/>
    </row>
    <row r="420" spans="1:6" s="132" customFormat="1">
      <c r="A420" s="77"/>
      <c r="B420" s="48" t="s">
        <v>47</v>
      </c>
      <c r="C420" s="209" t="s">
        <v>7</v>
      </c>
      <c r="D420" s="231">
        <v>1</v>
      </c>
      <c r="E420" s="750"/>
      <c r="F420" s="590">
        <f>D420*E420</f>
        <v>0</v>
      </c>
    </row>
    <row r="421" spans="1:6" s="132" customFormat="1" ht="12.75">
      <c r="A421" s="126"/>
      <c r="B421" s="152"/>
      <c r="C421" s="121"/>
      <c r="D421" s="122"/>
      <c r="E421" s="203"/>
      <c r="F421" s="592"/>
    </row>
    <row r="422" spans="1:6" s="132" customFormat="1" ht="89.25">
      <c r="A422" s="126" t="s">
        <v>1642</v>
      </c>
      <c r="B422" s="31" t="s">
        <v>1455</v>
      </c>
      <c r="C422" s="121"/>
      <c r="D422" s="122"/>
      <c r="E422" s="203"/>
      <c r="F422" s="592"/>
    </row>
    <row r="423" spans="1:6" s="132" customFormat="1" ht="57.75" customHeight="1">
      <c r="A423" s="126"/>
      <c r="B423" s="163" t="s">
        <v>1653</v>
      </c>
      <c r="C423" s="121"/>
      <c r="D423" s="122"/>
      <c r="E423" s="203"/>
      <c r="F423" s="592"/>
    </row>
    <row r="424" spans="1:6" s="132" customFormat="1" ht="32.25" customHeight="1">
      <c r="A424" s="126"/>
      <c r="B424" s="163" t="s">
        <v>596</v>
      </c>
      <c r="C424" s="121"/>
      <c r="D424" s="122"/>
      <c r="E424" s="203"/>
      <c r="F424" s="592"/>
    </row>
    <row r="425" spans="1:6" s="10" customFormat="1" ht="16.5" customHeight="1">
      <c r="A425" s="150" t="s">
        <v>265</v>
      </c>
      <c r="B425" s="31" t="s">
        <v>1648</v>
      </c>
      <c r="C425" s="121"/>
      <c r="D425" s="122"/>
      <c r="E425" s="203"/>
      <c r="F425" s="647"/>
    </row>
    <row r="426" spans="1:6" s="10" customFormat="1" ht="16.5" customHeight="1">
      <c r="A426" s="150"/>
      <c r="B426" s="31" t="s">
        <v>1650</v>
      </c>
      <c r="C426" s="127" t="s">
        <v>13</v>
      </c>
      <c r="D426" s="30">
        <v>205</v>
      </c>
      <c r="E426" s="748"/>
      <c r="F426" s="647"/>
    </row>
    <row r="427" spans="1:6" s="132" customFormat="1">
      <c r="A427" s="77"/>
      <c r="B427" s="45" t="s">
        <v>46</v>
      </c>
      <c r="C427" s="242"/>
      <c r="D427" s="653"/>
      <c r="E427" s="859"/>
      <c r="F427" s="648">
        <f>D426*E426*C19</f>
        <v>0</v>
      </c>
    </row>
    <row r="428" spans="1:6" s="132" customFormat="1">
      <c r="A428" s="77"/>
      <c r="B428" s="48" t="s">
        <v>586</v>
      </c>
      <c r="C428" s="167"/>
      <c r="D428" s="168"/>
      <c r="E428" s="188"/>
      <c r="F428" s="652">
        <f>D426*E426*C20</f>
        <v>0</v>
      </c>
    </row>
    <row r="429" spans="1:6" s="10" customFormat="1" ht="40.5" customHeight="1">
      <c r="B429" s="214" t="s">
        <v>1651</v>
      </c>
      <c r="C429" s="127" t="s">
        <v>284</v>
      </c>
      <c r="D429" s="30">
        <v>1</v>
      </c>
      <c r="E429" s="748"/>
      <c r="F429" s="587"/>
    </row>
    <row r="430" spans="1:6" s="132" customFormat="1">
      <c r="A430" s="77"/>
      <c r="B430" s="45" t="s">
        <v>46</v>
      </c>
      <c r="C430" s="165"/>
      <c r="D430" s="166"/>
      <c r="E430" s="225"/>
      <c r="F430" s="589">
        <f>D429*E429*C19</f>
        <v>0</v>
      </c>
    </row>
    <row r="431" spans="1:6" s="10" customFormat="1" ht="16.5" customHeight="1">
      <c r="A431" s="126"/>
      <c r="B431" s="48" t="s">
        <v>586</v>
      </c>
      <c r="C431" s="49"/>
      <c r="D431" s="50"/>
      <c r="E431" s="853"/>
      <c r="F431" s="590">
        <f>D429*E429*C20</f>
        <v>0</v>
      </c>
    </row>
    <row r="432" spans="1:6" s="10" customFormat="1" ht="31.5" customHeight="1">
      <c r="B432" s="214" t="s">
        <v>1458</v>
      </c>
      <c r="C432" s="127" t="s">
        <v>284</v>
      </c>
      <c r="D432" s="30">
        <v>9</v>
      </c>
      <c r="E432" s="748"/>
      <c r="F432" s="587"/>
    </row>
    <row r="433" spans="1:6" s="132" customFormat="1">
      <c r="A433" s="77"/>
      <c r="B433" s="45" t="s">
        <v>46</v>
      </c>
      <c r="C433" s="165"/>
      <c r="D433" s="166"/>
      <c r="E433" s="225"/>
      <c r="F433" s="589">
        <f>D432*E432*C19</f>
        <v>0</v>
      </c>
    </row>
    <row r="434" spans="1:6" s="10" customFormat="1" ht="16.5" customHeight="1">
      <c r="A434" s="126"/>
      <c r="B434" s="48" t="s">
        <v>586</v>
      </c>
      <c r="C434" s="49"/>
      <c r="D434" s="50"/>
      <c r="E434" s="853"/>
      <c r="F434" s="590">
        <f>D432*E432*C20</f>
        <v>0</v>
      </c>
    </row>
    <row r="435" spans="1:6" s="10" customFormat="1" ht="28.5" customHeight="1">
      <c r="B435" s="214" t="s">
        <v>1652</v>
      </c>
      <c r="C435" s="127" t="s">
        <v>13</v>
      </c>
      <c r="D435" s="30">
        <v>90</v>
      </c>
      <c r="E435" s="748"/>
      <c r="F435" s="587"/>
    </row>
    <row r="436" spans="1:6" s="132" customFormat="1">
      <c r="A436" s="77"/>
      <c r="B436" s="45" t="s">
        <v>46</v>
      </c>
      <c r="C436" s="165"/>
      <c r="D436" s="166"/>
      <c r="E436" s="225"/>
      <c r="F436" s="589">
        <f>D435*E435*C19</f>
        <v>0</v>
      </c>
    </row>
    <row r="437" spans="1:6" s="10" customFormat="1" ht="16.5" customHeight="1">
      <c r="A437" s="126"/>
      <c r="B437" s="48" t="s">
        <v>586</v>
      </c>
      <c r="C437" s="49"/>
      <c r="D437" s="50"/>
      <c r="E437" s="853"/>
      <c r="F437" s="590">
        <f>D435*E435*C20</f>
        <v>0</v>
      </c>
    </row>
    <row r="438" spans="1:6" s="132" customFormat="1" ht="12.75">
      <c r="A438" s="126"/>
      <c r="B438" s="152"/>
      <c r="C438" s="121"/>
      <c r="D438" s="122"/>
      <c r="E438" s="203"/>
      <c r="F438" s="592"/>
    </row>
    <row r="439" spans="1:6" s="132" customFormat="1" ht="89.25">
      <c r="A439" s="126" t="s">
        <v>1647</v>
      </c>
      <c r="B439" s="31" t="s">
        <v>3270</v>
      </c>
      <c r="C439" s="121"/>
      <c r="D439" s="122"/>
      <c r="E439" s="203"/>
      <c r="F439" s="592"/>
    </row>
    <row r="440" spans="1:6" s="132" customFormat="1" ht="57.75" customHeight="1">
      <c r="A440" s="126"/>
      <c r="B440" s="163" t="s">
        <v>4789</v>
      </c>
      <c r="C440" s="121"/>
      <c r="D440" s="122"/>
      <c r="E440" s="203"/>
      <c r="F440" s="592"/>
    </row>
    <row r="441" spans="1:6" s="132" customFormat="1" ht="32.25" customHeight="1">
      <c r="A441" s="126"/>
      <c r="B441" s="163" t="s">
        <v>596</v>
      </c>
      <c r="C441" s="121"/>
      <c r="D441" s="122"/>
      <c r="E441" s="203"/>
      <c r="F441" s="592"/>
    </row>
    <row r="442" spans="1:6" s="132" customFormat="1" ht="114.75">
      <c r="A442" s="126"/>
      <c r="B442" s="163" t="s">
        <v>3271</v>
      </c>
      <c r="C442" s="121"/>
      <c r="D442" s="122"/>
      <c r="E442" s="203"/>
      <c r="F442" s="592"/>
    </row>
    <row r="443" spans="1:6" s="132" customFormat="1" ht="12.75">
      <c r="A443" s="150" t="s">
        <v>265</v>
      </c>
      <c r="B443" s="31" t="s">
        <v>375</v>
      </c>
      <c r="C443" s="121"/>
      <c r="D443" s="122"/>
      <c r="E443" s="203"/>
      <c r="F443" s="592"/>
    </row>
    <row r="444" spans="1:6" s="10" customFormat="1" ht="16.5" customHeight="1">
      <c r="B444" s="10" t="s">
        <v>3272</v>
      </c>
      <c r="D444" s="131"/>
      <c r="E444" s="43"/>
      <c r="F444" s="647"/>
    </row>
    <row r="445" spans="1:6" s="132" customFormat="1">
      <c r="A445" s="77"/>
      <c r="B445" s="45" t="s">
        <v>46</v>
      </c>
      <c r="C445" s="165" t="s">
        <v>13</v>
      </c>
      <c r="D445" s="166">
        <v>245</v>
      </c>
      <c r="E445" s="750"/>
      <c r="F445" s="589">
        <f>D445*E445</f>
        <v>0</v>
      </c>
    </row>
    <row r="446" spans="1:6" s="132" customFormat="1" ht="12.75">
      <c r="A446" s="126"/>
      <c r="B446" s="31"/>
      <c r="C446" s="121"/>
      <c r="D446" s="122"/>
      <c r="E446" s="203"/>
      <c r="F446" s="592"/>
    </row>
    <row r="447" spans="1:6" s="132" customFormat="1" ht="12.75">
      <c r="A447" s="126"/>
      <c r="B447" s="45" t="s">
        <v>46</v>
      </c>
      <c r="C447" s="165"/>
      <c r="D447" s="166"/>
      <c r="E447" s="225"/>
      <c r="F447" s="589">
        <f>SUM(F29+F45+F53+F58+F66+F71+F79+F80+F81+F85+F89+F93+F100+F101+F102+F103+F111+F112+F113+F115+F116+F117+F119+F120+F127+F129+F131+F133+F140+F144+F145+F149+F153+F158+F165+F166+F167+F168+F170+F171+F172+F173+F175+F176+F177+F178+F180+F181+F182+F183+F185+F186+F187+F188+F190+F191+F192+F193+F201+F204+F207+F210+F218+F221+F224+F229+F238+F246+F253+F257+F258+F266+F268+F270+F272+F280+F283+F286+F291+F297+F302+F307+F315+F320+F321+F329+F332+F335+F340+F346+F349+F357+F361+F369+F374+F382+F385+F388+F396+F404+F407+F427+F430+F433+F436+F445)</f>
        <v>0</v>
      </c>
    </row>
    <row r="448" spans="1:6" s="132" customFormat="1" ht="13.5" thickBot="1">
      <c r="A448" s="126"/>
      <c r="B448" s="48" t="s">
        <v>586</v>
      </c>
      <c r="C448" s="49"/>
      <c r="D448" s="50"/>
      <c r="E448" s="202"/>
      <c r="F448" s="590">
        <f>SUM(F33+F34+F35+F36+F37+F41+F46+F54+F59+F67+F72+F154+F156+F202+F205+F208+F211+F219+F222+F225+F230+F281+F284+F287+F292+F298+F303+F308+F316+F330+F333+F336+F341+F347+F350+F362+F370+F375+F383+F386+F389+F397+F405+F408+F415+F420+F428+F431+F434+F437)</f>
        <v>0</v>
      </c>
    </row>
    <row r="449" spans="1:6" s="3" customFormat="1" ht="17.25" thickBot="1">
      <c r="A449" s="116"/>
      <c r="B449" s="117" t="s">
        <v>343</v>
      </c>
      <c r="C449" s="118"/>
      <c r="D449" s="119"/>
      <c r="E449" s="230"/>
      <c r="F449" s="591">
        <f>SUM(F23:F445)</f>
        <v>0</v>
      </c>
    </row>
  </sheetData>
  <sheetProtection algorithmName="SHA-512" hashValue="Dsi/fy2h/tK0VtW7YMYpbuoDj+GCS8aprcPA/wgMJ67DidSNgYBP33kQM0xzf25TbibnlzpN6EbYOh3ox1C18g==" saltValue="X1WcDW9RfXiVU2AjDuiMKw==" spinCount="100000" sheet="1" objects="1" scenarios="1"/>
  <mergeCells count="15">
    <mergeCell ref="B8:E8"/>
    <mergeCell ref="B3:E3"/>
    <mergeCell ref="B4:E4"/>
    <mergeCell ref="B5:E5"/>
    <mergeCell ref="B6:E6"/>
    <mergeCell ref="B7:E7"/>
    <mergeCell ref="B15:E15"/>
    <mergeCell ref="B16:E16"/>
    <mergeCell ref="B17:E17"/>
    <mergeCell ref="B9:E9"/>
    <mergeCell ref="B10:E10"/>
    <mergeCell ref="B11:E11"/>
    <mergeCell ref="B12:E12"/>
    <mergeCell ref="B13:E13"/>
    <mergeCell ref="B14:E14"/>
  </mergeCells>
  <pageMargins left="0.78740157480314965" right="0.39370078740157483" top="0.98425196850393704" bottom="0.98425196850393704" header="0.51181102362204722" footer="0.51181102362204722"/>
  <pageSetup paperSize="9" scale="62" firstPageNumber="0" orientation="portrait" r:id="rId1"/>
  <headerFooter alignWithMargins="0">
    <oddHeader>&amp;L&amp;"Calibri,Krepko"&amp;9&amp;UTehnološki park Velenje - TecHUB&amp;R&amp;9POPIS OBRTNIŠKIH DEL
B/2.0 KLJUČAVNIČARSKA DELA</oddHeader>
    <oddFooter>&amp;R&amp;P</oddFooter>
  </headerFooter>
  <rowBreaks count="3" manualBreakCount="3">
    <brk id="294" max="5" man="1"/>
    <brk id="326" max="16383" man="1"/>
    <brk id="363" max="16383" man="1"/>
  </rowBreaks>
  <colBreaks count="1" manualBreakCount="1">
    <brk id="8"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6FE8-8554-4C7A-8DA1-B4BAECE6F020}">
  <sheetPr>
    <tabColor theme="7" tint="0.59999389629810485"/>
  </sheetPr>
  <dimension ref="A1:F410"/>
  <sheetViews>
    <sheetView view="pageBreakPreview" topLeftCell="A382" zoomScaleNormal="100" zoomScaleSheetLayoutView="100" workbookViewId="0">
      <selection activeCell="C410" sqref="C410"/>
    </sheetView>
  </sheetViews>
  <sheetFormatPr defaultColWidth="9.140625" defaultRowHeight="16.5"/>
  <cols>
    <col min="1" max="1" width="7.140625" style="6" customWidth="1"/>
    <col min="2" max="2" width="47" style="1" customWidth="1"/>
    <col min="3" max="3" width="8.42578125" style="1" customWidth="1"/>
    <col min="4" max="4" width="9.5703125" style="1" customWidth="1"/>
    <col min="5" max="5" width="7.42578125" style="226" customWidth="1"/>
    <col min="6" max="6" width="13.42578125" style="593" customWidth="1"/>
    <col min="7" max="10" width="9.140625" style="1"/>
    <col min="11" max="11" width="7.140625" style="1" customWidth="1"/>
    <col min="12" max="16384" width="9.140625" style="1"/>
  </cols>
  <sheetData>
    <row r="1" spans="1:6">
      <c r="A1" s="538" t="s">
        <v>1177</v>
      </c>
      <c r="B1" s="539" t="s">
        <v>1178</v>
      </c>
      <c r="C1" s="540"/>
      <c r="D1" s="540"/>
      <c r="E1" s="545"/>
    </row>
    <row r="3" spans="1:6">
      <c r="A3" s="37"/>
      <c r="B3" s="380" t="s">
        <v>3337</v>
      </c>
      <c r="C3" s="554"/>
      <c r="D3" s="521"/>
      <c r="E3" s="681"/>
      <c r="F3" s="594"/>
    </row>
    <row r="4" spans="1:6" ht="295.5" customHeight="1">
      <c r="A4" s="654"/>
      <c r="B4" s="1014" t="s">
        <v>4814</v>
      </c>
      <c r="C4" s="1014"/>
      <c r="D4" s="1014"/>
      <c r="E4" s="1014"/>
      <c r="F4" s="666"/>
    </row>
    <row r="5" spans="1:6" ht="134.25" customHeight="1">
      <c r="A5" s="654"/>
      <c r="B5" s="1014" t="s">
        <v>4792</v>
      </c>
      <c r="C5" s="1014"/>
      <c r="D5" s="1014"/>
      <c r="E5" s="1014"/>
      <c r="F5" s="666"/>
    </row>
    <row r="6" spans="1:6" ht="234" customHeight="1">
      <c r="A6" s="654"/>
      <c r="B6" s="1014" t="s">
        <v>4793</v>
      </c>
      <c r="C6" s="1014"/>
      <c r="D6" s="1014"/>
      <c r="E6" s="1014"/>
      <c r="F6" s="666"/>
    </row>
    <row r="7" spans="1:6">
      <c r="A7" s="406"/>
      <c r="B7" s="217"/>
      <c r="C7" s="216"/>
      <c r="D7" s="216"/>
      <c r="E7" s="803"/>
      <c r="F7" s="667"/>
    </row>
    <row r="8" spans="1:6" s="3" customFormat="1" ht="17.25" customHeight="1">
      <c r="A8" s="655"/>
      <c r="B8" s="656" t="s">
        <v>1186</v>
      </c>
      <c r="C8" s="207"/>
      <c r="D8" s="207"/>
      <c r="E8" s="804"/>
      <c r="F8" s="593"/>
    </row>
    <row r="9" spans="1:6" s="3" customFormat="1" ht="17.25" customHeight="1">
      <c r="A9" s="655"/>
      <c r="B9" s="154" t="s">
        <v>1179</v>
      </c>
      <c r="C9" s="207"/>
      <c r="D9" s="207"/>
      <c r="E9" s="804"/>
      <c r="F9" s="593"/>
    </row>
    <row r="10" spans="1:6" s="3" customFormat="1" ht="17.25" customHeight="1">
      <c r="A10" s="655"/>
      <c r="B10" s="154" t="s">
        <v>1180</v>
      </c>
      <c r="C10" s="207"/>
      <c r="D10" s="207"/>
      <c r="E10" s="804"/>
      <c r="F10" s="593"/>
    </row>
    <row r="11" spans="1:6" s="3" customFormat="1" ht="17.25" customHeight="1">
      <c r="A11" s="655"/>
      <c r="B11" s="154" t="s">
        <v>1181</v>
      </c>
      <c r="C11" s="207"/>
      <c r="D11" s="207"/>
      <c r="E11" s="804"/>
      <c r="F11" s="593"/>
    </row>
    <row r="12" spans="1:6" s="3" customFormat="1" ht="17.25" customHeight="1">
      <c r="A12" s="655"/>
      <c r="B12" s="154" t="s">
        <v>1182</v>
      </c>
      <c r="C12" s="207"/>
      <c r="D12" s="207"/>
      <c r="E12" s="804"/>
      <c r="F12" s="593"/>
    </row>
    <row r="13" spans="1:6" s="3" customFormat="1" ht="17.25" customHeight="1">
      <c r="A13" s="655"/>
      <c r="B13" s="154" t="s">
        <v>1183</v>
      </c>
      <c r="C13" s="207"/>
      <c r="D13" s="207"/>
      <c r="E13" s="804"/>
      <c r="F13" s="593"/>
    </row>
    <row r="14" spans="1:6" s="3" customFormat="1" ht="17.25" customHeight="1">
      <c r="A14" s="655"/>
      <c r="B14" s="154" t="s">
        <v>1184</v>
      </c>
      <c r="C14" s="207"/>
      <c r="D14" s="207"/>
      <c r="E14" s="804"/>
      <c r="F14" s="593"/>
    </row>
    <row r="15" spans="1:6" s="3" customFormat="1" ht="17.25" customHeight="1">
      <c r="A15" s="655"/>
      <c r="B15" s="154" t="s">
        <v>1185</v>
      </c>
      <c r="C15" s="207"/>
      <c r="D15" s="207"/>
      <c r="E15" s="804"/>
      <c r="F15" s="593"/>
    </row>
    <row r="16" spans="1:6" s="3" customFormat="1" ht="17.25" customHeight="1">
      <c r="A16" s="655"/>
      <c r="B16" s="154" t="s">
        <v>1187</v>
      </c>
      <c r="C16" s="207"/>
      <c r="D16" s="207"/>
      <c r="E16" s="804"/>
      <c r="F16" s="593"/>
    </row>
    <row r="17" spans="1:6" s="3" customFormat="1" ht="17.25" customHeight="1">
      <c r="A17" s="655"/>
      <c r="B17" s="154" t="s">
        <v>1194</v>
      </c>
      <c r="C17" s="207"/>
      <c r="D17" s="207"/>
      <c r="E17" s="804"/>
      <c r="F17" s="593"/>
    </row>
    <row r="18" spans="1:6" s="3" customFormat="1" ht="17.25" customHeight="1">
      <c r="A18" s="154"/>
      <c r="B18" s="154"/>
      <c r="C18" s="207"/>
      <c r="D18" s="207"/>
      <c r="E18" s="804"/>
      <c r="F18" s="593"/>
    </row>
    <row r="19" spans="1:6" s="3" customFormat="1" ht="30" customHeight="1">
      <c r="A19" s="655"/>
      <c r="B19" s="659" t="s">
        <v>1188</v>
      </c>
      <c r="C19" s="207"/>
      <c r="D19" s="207"/>
      <c r="E19" s="804"/>
      <c r="F19" s="593"/>
    </row>
    <row r="20" spans="1:6" s="3" customFormat="1" ht="17.25" customHeight="1">
      <c r="A20" s="655"/>
      <c r="B20" s="154" t="s">
        <v>1179</v>
      </c>
      <c r="C20" s="207"/>
      <c r="D20" s="207"/>
      <c r="E20" s="804"/>
      <c r="F20" s="593"/>
    </row>
    <row r="21" spans="1:6" s="3" customFormat="1" ht="17.25" customHeight="1">
      <c r="A21" s="655"/>
      <c r="B21" s="154" t="s">
        <v>1180</v>
      </c>
      <c r="C21" s="207"/>
      <c r="D21" s="207"/>
      <c r="E21" s="804"/>
      <c r="F21" s="593"/>
    </row>
    <row r="22" spans="1:6" s="3" customFormat="1" ht="17.25" customHeight="1">
      <c r="A22" s="655"/>
      <c r="B22" s="154" t="s">
        <v>1189</v>
      </c>
      <c r="C22" s="207"/>
      <c r="D22" s="207"/>
      <c r="E22" s="804"/>
      <c r="F22" s="593"/>
    </row>
    <row r="23" spans="1:6" s="3" customFormat="1" ht="17.25" customHeight="1">
      <c r="A23" s="655"/>
      <c r="B23" s="154" t="s">
        <v>1182</v>
      </c>
      <c r="C23" s="207"/>
      <c r="D23" s="207"/>
      <c r="E23" s="804"/>
      <c r="F23" s="593"/>
    </row>
    <row r="24" spans="1:6" s="3" customFormat="1" ht="17.25" customHeight="1">
      <c r="A24" s="655"/>
      <c r="B24" s="154" t="s">
        <v>1183</v>
      </c>
      <c r="C24" s="207"/>
      <c r="D24" s="207"/>
      <c r="E24" s="804"/>
      <c r="F24" s="593"/>
    </row>
    <row r="25" spans="1:6" s="3" customFormat="1" ht="17.25" customHeight="1">
      <c r="A25" s="655"/>
      <c r="B25" s="154" t="s">
        <v>1184</v>
      </c>
      <c r="C25" s="207"/>
      <c r="D25" s="207"/>
      <c r="E25" s="804"/>
      <c r="F25" s="593"/>
    </row>
    <row r="26" spans="1:6" s="3" customFormat="1" ht="17.25" customHeight="1">
      <c r="A26" s="655"/>
      <c r="B26" s="154" t="s">
        <v>1190</v>
      </c>
      <c r="C26" s="207"/>
      <c r="D26" s="207"/>
      <c r="E26" s="804"/>
      <c r="F26" s="593"/>
    </row>
    <row r="27" spans="1:6" s="3" customFormat="1" ht="17.25" customHeight="1">
      <c r="A27" s="655"/>
      <c r="B27" s="154" t="s">
        <v>1187</v>
      </c>
      <c r="C27" s="207"/>
      <c r="D27" s="207"/>
      <c r="E27" s="804"/>
      <c r="F27" s="593"/>
    </row>
    <row r="28" spans="1:6" s="3" customFormat="1" ht="17.25" customHeight="1">
      <c r="A28" s="655"/>
      <c r="B28" s="154" t="s">
        <v>1306</v>
      </c>
      <c r="C28" s="207"/>
      <c r="D28" s="207"/>
      <c r="E28" s="804"/>
      <c r="F28" s="593"/>
    </row>
    <row r="29" spans="1:6" s="3" customFormat="1" ht="12.75" customHeight="1">
      <c r="A29" s="6"/>
      <c r="B29" s="207"/>
      <c r="C29" s="207"/>
      <c r="D29" s="207"/>
      <c r="E29" s="804"/>
      <c r="F29" s="593"/>
    </row>
    <row r="30" spans="1:6" s="3" customFormat="1" ht="16.5" customHeight="1">
      <c r="A30" s="6"/>
      <c r="B30" s="541" t="s">
        <v>48</v>
      </c>
      <c r="C30" s="549">
        <f>'SKUPNA rekapitulacija'!C42</f>
        <v>0.81899999999999995</v>
      </c>
      <c r="D30" s="207"/>
      <c r="E30" s="804"/>
      <c r="F30" s="593"/>
    </row>
    <row r="31" spans="1:6" s="3" customFormat="1" ht="16.5" customHeight="1">
      <c r="A31" s="6"/>
      <c r="B31" s="542" t="s">
        <v>49</v>
      </c>
      <c r="C31" s="550">
        <f>'SKUPNA rekapitulacija'!C52</f>
        <v>0.18099999999999999</v>
      </c>
      <c r="D31" s="207"/>
      <c r="E31" s="804"/>
      <c r="F31" s="593"/>
    </row>
    <row r="32" spans="1:6" s="3" customFormat="1" ht="16.5" customHeight="1">
      <c r="A32" s="6"/>
      <c r="B32" s="1030"/>
      <c r="C32" s="1030"/>
      <c r="D32" s="1030"/>
      <c r="E32" s="1030"/>
      <c r="F32" s="593"/>
    </row>
    <row r="33" spans="1:6" ht="17.25" thickBot="1">
      <c r="A33" s="4"/>
      <c r="B33" s="33" t="s">
        <v>2</v>
      </c>
      <c r="C33" s="5" t="s">
        <v>3</v>
      </c>
      <c r="D33" s="5" t="s">
        <v>4</v>
      </c>
      <c r="E33" s="228" t="s">
        <v>5</v>
      </c>
      <c r="F33" s="596" t="s">
        <v>6</v>
      </c>
    </row>
    <row r="34" spans="1:6" ht="17.25" thickTop="1">
      <c r="E34" s="663"/>
    </row>
    <row r="35" spans="1:6">
      <c r="B35" s="70" t="s">
        <v>1191</v>
      </c>
      <c r="E35" s="663"/>
    </row>
    <row r="36" spans="1:6" s="132" customFormat="1" ht="16.5" customHeight="1">
      <c r="A36" s="6"/>
      <c r="B36" s="1"/>
      <c r="C36" s="1"/>
      <c r="D36" s="1"/>
      <c r="E36" s="663"/>
      <c r="F36" s="593"/>
    </row>
    <row r="37" spans="1:6" s="132" customFormat="1" ht="12.75">
      <c r="A37" s="126" t="s">
        <v>1195</v>
      </c>
      <c r="B37" s="31" t="s">
        <v>821</v>
      </c>
      <c r="C37" s="121"/>
      <c r="D37" s="205"/>
      <c r="E37" s="203"/>
      <c r="F37" s="597"/>
    </row>
    <row r="38" spans="1:6" s="132" customFormat="1" ht="12.75">
      <c r="A38" s="153"/>
      <c r="B38" s="205" t="s">
        <v>1192</v>
      </c>
      <c r="E38" s="235"/>
      <c r="F38" s="644"/>
    </row>
    <row r="39" spans="1:6" s="132" customFormat="1" ht="18" customHeight="1">
      <c r="A39" s="153"/>
      <c r="B39" s="205" t="s">
        <v>1193</v>
      </c>
      <c r="C39" s="121" t="s">
        <v>284</v>
      </c>
      <c r="D39" s="205">
        <v>5</v>
      </c>
      <c r="E39" s="750"/>
      <c r="F39" s="597"/>
    </row>
    <row r="40" spans="1:6" s="132" customFormat="1" ht="16.5" customHeight="1">
      <c r="A40" s="153"/>
      <c r="B40" s="45" t="s">
        <v>46</v>
      </c>
      <c r="C40" s="46"/>
      <c r="D40" s="47"/>
      <c r="E40" s="852"/>
      <c r="F40" s="598">
        <f>D39*E39*C30</f>
        <v>0</v>
      </c>
    </row>
    <row r="41" spans="1:6" s="132" customFormat="1" ht="16.5" customHeight="1">
      <c r="A41" s="153"/>
      <c r="B41" s="48" t="s">
        <v>47</v>
      </c>
      <c r="C41" s="49"/>
      <c r="D41" s="50"/>
      <c r="E41" s="853"/>
      <c r="F41" s="599">
        <f>D39*E39*C31</f>
        <v>0</v>
      </c>
    </row>
    <row r="42" spans="1:6" s="132" customFormat="1" ht="16.5" customHeight="1">
      <c r="A42" s="6"/>
      <c r="B42" s="1"/>
      <c r="C42" s="1"/>
      <c r="D42" s="1"/>
      <c r="E42" s="663"/>
      <c r="F42" s="593"/>
    </row>
    <row r="43" spans="1:6" s="132" customFormat="1" ht="12.75">
      <c r="A43" s="126" t="s">
        <v>1198</v>
      </c>
      <c r="B43" s="31" t="s">
        <v>821</v>
      </c>
      <c r="C43" s="121"/>
      <c r="D43" s="205"/>
      <c r="E43" s="203"/>
      <c r="F43" s="597"/>
    </row>
    <row r="44" spans="1:6" s="132" customFormat="1" ht="12.75">
      <c r="A44" s="153"/>
      <c r="B44" s="205" t="s">
        <v>1196</v>
      </c>
      <c r="E44" s="235"/>
      <c r="F44" s="644"/>
    </row>
    <row r="45" spans="1:6" s="132" customFormat="1" ht="18" customHeight="1">
      <c r="A45" s="153"/>
      <c r="B45" s="205" t="s">
        <v>1197</v>
      </c>
      <c r="C45" s="121" t="s">
        <v>284</v>
      </c>
      <c r="D45" s="205">
        <v>5</v>
      </c>
      <c r="E45" s="750"/>
      <c r="F45" s="597"/>
    </row>
    <row r="46" spans="1:6" s="132" customFormat="1" ht="16.5" customHeight="1">
      <c r="A46" s="153"/>
      <c r="B46" s="45" t="s">
        <v>46</v>
      </c>
      <c r="C46" s="46"/>
      <c r="D46" s="47"/>
      <c r="E46" s="852"/>
      <c r="F46" s="598">
        <f>D45*E45*C30</f>
        <v>0</v>
      </c>
    </row>
    <row r="47" spans="1:6" s="132" customFormat="1" ht="16.5" customHeight="1">
      <c r="A47" s="153"/>
      <c r="B47" s="48" t="s">
        <v>47</v>
      </c>
      <c r="C47" s="49"/>
      <c r="D47" s="50"/>
      <c r="E47" s="853"/>
      <c r="F47" s="599">
        <f>D45*E45*C31</f>
        <v>0</v>
      </c>
    </row>
    <row r="48" spans="1:6" s="132" customFormat="1" ht="16.5" customHeight="1">
      <c r="A48" s="6"/>
      <c r="B48" s="1"/>
      <c r="C48" s="1"/>
      <c r="D48" s="1"/>
      <c r="E48" s="663"/>
      <c r="F48" s="593"/>
    </row>
    <row r="49" spans="1:6" s="132" customFormat="1" ht="12.75">
      <c r="A49" s="126" t="s">
        <v>1199</v>
      </c>
      <c r="B49" s="31" t="s">
        <v>821</v>
      </c>
      <c r="C49" s="121"/>
      <c r="D49" s="205"/>
      <c r="E49" s="203"/>
      <c r="F49" s="597"/>
    </row>
    <row r="50" spans="1:6" s="132" customFormat="1" ht="12.75">
      <c r="A50" s="153"/>
      <c r="B50" s="205" t="s">
        <v>1200</v>
      </c>
      <c r="E50" s="235"/>
      <c r="F50" s="644"/>
    </row>
    <row r="51" spans="1:6" s="132" customFormat="1" ht="18" customHeight="1">
      <c r="A51" s="153"/>
      <c r="B51" s="205" t="s">
        <v>1201</v>
      </c>
      <c r="C51" s="121" t="s">
        <v>284</v>
      </c>
      <c r="D51" s="205">
        <v>13</v>
      </c>
      <c r="E51" s="750"/>
      <c r="F51" s="597"/>
    </row>
    <row r="52" spans="1:6" s="132" customFormat="1" ht="16.5" customHeight="1">
      <c r="A52" s="153"/>
      <c r="B52" s="45" t="s">
        <v>46</v>
      </c>
      <c r="C52" s="46"/>
      <c r="D52" s="47"/>
      <c r="E52" s="852"/>
      <c r="F52" s="598">
        <f>D51*E51*C30</f>
        <v>0</v>
      </c>
    </row>
    <row r="53" spans="1:6" s="132" customFormat="1" ht="16.5" customHeight="1">
      <c r="A53" s="153"/>
      <c r="B53" s="48" t="s">
        <v>47</v>
      </c>
      <c r="C53" s="49"/>
      <c r="D53" s="50"/>
      <c r="E53" s="853"/>
      <c r="F53" s="599">
        <f>D51*E51*C31</f>
        <v>0</v>
      </c>
    </row>
    <row r="54" spans="1:6" s="132" customFormat="1" ht="16.5" customHeight="1">
      <c r="A54" s="6"/>
      <c r="B54" s="1"/>
      <c r="C54" s="1"/>
      <c r="D54" s="1"/>
      <c r="E54" s="663"/>
      <c r="F54" s="593"/>
    </row>
    <row r="55" spans="1:6" s="132" customFormat="1" ht="12.75">
      <c r="A55" s="126" t="s">
        <v>1202</v>
      </c>
      <c r="B55" s="31" t="s">
        <v>821</v>
      </c>
      <c r="C55" s="121"/>
      <c r="D55" s="205"/>
      <c r="E55" s="203"/>
      <c r="F55" s="597"/>
    </row>
    <row r="56" spans="1:6" s="132" customFormat="1" ht="12.75">
      <c r="A56" s="153"/>
      <c r="B56" s="205" t="s">
        <v>1203</v>
      </c>
      <c r="E56" s="235"/>
      <c r="F56" s="644"/>
    </row>
    <row r="57" spans="1:6" s="132" customFormat="1" ht="18" customHeight="1">
      <c r="A57" s="153"/>
      <c r="B57" s="205" t="s">
        <v>1193</v>
      </c>
      <c r="C57" s="121" t="s">
        <v>284</v>
      </c>
      <c r="D57" s="205">
        <v>16</v>
      </c>
      <c r="E57" s="750"/>
      <c r="F57" s="597"/>
    </row>
    <row r="58" spans="1:6" s="132" customFormat="1" ht="16.5" customHeight="1">
      <c r="A58" s="153"/>
      <c r="B58" s="45" t="s">
        <v>46</v>
      </c>
      <c r="C58" s="46"/>
      <c r="D58" s="47"/>
      <c r="E58" s="852"/>
      <c r="F58" s="598">
        <f>D57*E57*C30</f>
        <v>0</v>
      </c>
    </row>
    <row r="59" spans="1:6" s="132" customFormat="1" ht="16.5" customHeight="1">
      <c r="A59" s="153"/>
      <c r="B59" s="48" t="s">
        <v>47</v>
      </c>
      <c r="C59" s="49"/>
      <c r="D59" s="50"/>
      <c r="E59" s="853"/>
      <c r="F59" s="599">
        <f>D57*E57*C31</f>
        <v>0</v>
      </c>
    </row>
    <row r="60" spans="1:6" s="132" customFormat="1" ht="16.5" customHeight="1">
      <c r="A60" s="6"/>
      <c r="B60" s="1"/>
      <c r="C60" s="1"/>
      <c r="D60" s="1"/>
      <c r="E60" s="663"/>
      <c r="F60" s="593"/>
    </row>
    <row r="61" spans="1:6" s="132" customFormat="1" ht="12.75">
      <c r="A61" s="126" t="s">
        <v>1204</v>
      </c>
      <c r="B61" s="31" t="s">
        <v>821</v>
      </c>
      <c r="C61" s="121"/>
      <c r="D61" s="205"/>
      <c r="E61" s="203"/>
      <c r="F61" s="597"/>
    </row>
    <row r="62" spans="1:6" s="132" customFormat="1" ht="12.75">
      <c r="A62" s="153"/>
      <c r="B62" s="205" t="s">
        <v>1205</v>
      </c>
      <c r="E62" s="235"/>
      <c r="F62" s="644"/>
    </row>
    <row r="63" spans="1:6" s="132" customFormat="1" ht="18" customHeight="1">
      <c r="A63" s="153"/>
      <c r="B63" s="205" t="s">
        <v>1197</v>
      </c>
      <c r="C63" s="121" t="s">
        <v>284</v>
      </c>
      <c r="D63" s="205">
        <v>6</v>
      </c>
      <c r="E63" s="750"/>
      <c r="F63" s="597"/>
    </row>
    <row r="64" spans="1:6" s="132" customFormat="1" ht="16.5" customHeight="1">
      <c r="A64" s="153"/>
      <c r="B64" s="45" t="s">
        <v>46</v>
      </c>
      <c r="C64" s="46"/>
      <c r="D64" s="47"/>
      <c r="E64" s="852"/>
      <c r="F64" s="598">
        <f>D63*E63*C30</f>
        <v>0</v>
      </c>
    </row>
    <row r="65" spans="1:6" s="132" customFormat="1" ht="16.5" customHeight="1">
      <c r="A65" s="153"/>
      <c r="B65" s="48" t="s">
        <v>47</v>
      </c>
      <c r="C65" s="49"/>
      <c r="D65" s="50"/>
      <c r="E65" s="853"/>
      <c r="F65" s="599">
        <f>D63*E63*C31</f>
        <v>0</v>
      </c>
    </row>
    <row r="66" spans="1:6" s="132" customFormat="1" ht="16.5" customHeight="1">
      <c r="A66" s="6"/>
      <c r="B66" s="1"/>
      <c r="C66" s="1"/>
      <c r="D66" s="1"/>
      <c r="E66" s="663"/>
      <c r="F66" s="593"/>
    </row>
    <row r="67" spans="1:6" s="132" customFormat="1" ht="12.75">
      <c r="A67" s="126" t="s">
        <v>1206</v>
      </c>
      <c r="B67" s="31" t="s">
        <v>821</v>
      </c>
      <c r="C67" s="121"/>
      <c r="D67" s="205"/>
      <c r="E67" s="203"/>
      <c r="F67" s="597"/>
    </row>
    <row r="68" spans="1:6" s="132" customFormat="1" ht="12.75">
      <c r="A68" s="153"/>
      <c r="B68" s="205" t="s">
        <v>1207</v>
      </c>
      <c r="E68" s="235"/>
      <c r="F68" s="644"/>
    </row>
    <row r="69" spans="1:6" s="132" customFormat="1" ht="18" customHeight="1">
      <c r="A69" s="153"/>
      <c r="B69" s="205" t="s">
        <v>1201</v>
      </c>
      <c r="C69" s="121" t="s">
        <v>284</v>
      </c>
      <c r="D69" s="205">
        <v>6</v>
      </c>
      <c r="E69" s="750"/>
      <c r="F69" s="597"/>
    </row>
    <row r="70" spans="1:6" s="132" customFormat="1" ht="16.5" customHeight="1">
      <c r="A70" s="153"/>
      <c r="B70" s="45" t="s">
        <v>46</v>
      </c>
      <c r="C70" s="46"/>
      <c r="D70" s="47"/>
      <c r="E70" s="852"/>
      <c r="F70" s="598">
        <f>D69*E69*C30</f>
        <v>0</v>
      </c>
    </row>
    <row r="71" spans="1:6" s="132" customFormat="1" ht="16.5" customHeight="1">
      <c r="A71" s="153"/>
      <c r="B71" s="48" t="s">
        <v>47</v>
      </c>
      <c r="C71" s="49"/>
      <c r="D71" s="50"/>
      <c r="E71" s="853"/>
      <c r="F71" s="599">
        <f>D69*E69*C31</f>
        <v>0</v>
      </c>
    </row>
    <row r="72" spans="1:6" s="132" customFormat="1" ht="16.5" customHeight="1">
      <c r="A72" s="6"/>
      <c r="B72" s="1"/>
      <c r="C72" s="1"/>
      <c r="D72" s="1"/>
      <c r="E72" s="663"/>
      <c r="F72" s="593"/>
    </row>
    <row r="73" spans="1:6" s="132" customFormat="1" ht="12.75">
      <c r="A73" s="126" t="s">
        <v>1208</v>
      </c>
      <c r="B73" s="31" t="s">
        <v>821</v>
      </c>
      <c r="C73" s="121"/>
      <c r="D73" s="205"/>
      <c r="E73" s="203"/>
      <c r="F73" s="597"/>
    </row>
    <row r="74" spans="1:6" s="132" customFormat="1" ht="12.75">
      <c r="A74" s="153"/>
      <c r="B74" s="205" t="s">
        <v>1209</v>
      </c>
      <c r="E74" s="235"/>
      <c r="F74" s="644"/>
    </row>
    <row r="75" spans="1:6" s="132" customFormat="1" ht="18" customHeight="1">
      <c r="A75" s="153"/>
      <c r="B75" s="205" t="s">
        <v>1193</v>
      </c>
      <c r="C75" s="121" t="s">
        <v>284</v>
      </c>
      <c r="D75" s="205">
        <v>22</v>
      </c>
      <c r="E75" s="750"/>
      <c r="F75" s="597"/>
    </row>
    <row r="76" spans="1:6" s="132" customFormat="1" ht="16.5" customHeight="1">
      <c r="A76" s="153"/>
      <c r="B76" s="45" t="s">
        <v>46</v>
      </c>
      <c r="C76" s="46"/>
      <c r="D76" s="47"/>
      <c r="E76" s="852"/>
      <c r="F76" s="598">
        <f>D75*E75*C30</f>
        <v>0</v>
      </c>
    </row>
    <row r="77" spans="1:6" s="132" customFormat="1" ht="16.5" customHeight="1">
      <c r="A77" s="153"/>
      <c r="B77" s="48" t="s">
        <v>47</v>
      </c>
      <c r="C77" s="49"/>
      <c r="D77" s="50"/>
      <c r="E77" s="853"/>
      <c r="F77" s="599">
        <f>D75*E75*C31</f>
        <v>0</v>
      </c>
    </row>
    <row r="78" spans="1:6" s="132" customFormat="1" ht="16.5" customHeight="1">
      <c r="A78" s="6"/>
      <c r="B78" s="1"/>
      <c r="C78" s="1"/>
      <c r="D78" s="1"/>
      <c r="E78" s="663"/>
      <c r="F78" s="593"/>
    </row>
    <row r="79" spans="1:6" s="132" customFormat="1" ht="12.75">
      <c r="A79" s="126" t="s">
        <v>1210</v>
      </c>
      <c r="B79" s="31" t="s">
        <v>821</v>
      </c>
      <c r="C79" s="121"/>
      <c r="D79" s="205"/>
      <c r="E79" s="203"/>
      <c r="F79" s="597"/>
    </row>
    <row r="80" spans="1:6" s="132" customFormat="1" ht="12.75">
      <c r="A80" s="153"/>
      <c r="B80" s="205" t="s">
        <v>1211</v>
      </c>
      <c r="E80" s="235"/>
      <c r="F80" s="644"/>
    </row>
    <row r="81" spans="1:6" s="132" customFormat="1" ht="18" customHeight="1">
      <c r="A81" s="153"/>
      <c r="B81" s="205" t="s">
        <v>1197</v>
      </c>
      <c r="C81" s="121" t="s">
        <v>284</v>
      </c>
      <c r="D81" s="205">
        <v>5</v>
      </c>
      <c r="E81" s="750"/>
      <c r="F81" s="597"/>
    </row>
    <row r="82" spans="1:6" s="132" customFormat="1" ht="16.5" customHeight="1">
      <c r="A82" s="153"/>
      <c r="B82" s="45" t="s">
        <v>46</v>
      </c>
      <c r="C82" s="46"/>
      <c r="D82" s="47"/>
      <c r="E82" s="852"/>
      <c r="F82" s="598">
        <f>D81*E81*C30</f>
        <v>0</v>
      </c>
    </row>
    <row r="83" spans="1:6" s="132" customFormat="1" ht="16.5" customHeight="1">
      <c r="A83" s="153"/>
      <c r="B83" s="48" t="s">
        <v>47</v>
      </c>
      <c r="C83" s="49"/>
      <c r="D83" s="50"/>
      <c r="E83" s="853"/>
      <c r="F83" s="599">
        <f>D81*E81*C31</f>
        <v>0</v>
      </c>
    </row>
    <row r="84" spans="1:6" s="132" customFormat="1" ht="16.5" customHeight="1">
      <c r="A84" s="6"/>
      <c r="B84" s="1"/>
      <c r="C84" s="1"/>
      <c r="D84" s="1"/>
      <c r="E84" s="663"/>
      <c r="F84" s="593"/>
    </row>
    <row r="85" spans="1:6" s="132" customFormat="1" ht="12.75">
      <c r="A85" s="126" t="s">
        <v>1212</v>
      </c>
      <c r="B85" s="31" t="s">
        <v>821</v>
      </c>
      <c r="C85" s="121"/>
      <c r="D85" s="205"/>
      <c r="E85" s="203"/>
      <c r="F85" s="597"/>
    </row>
    <row r="86" spans="1:6" s="132" customFormat="1" ht="12.75">
      <c r="A86" s="153"/>
      <c r="B86" s="205" t="s">
        <v>1213</v>
      </c>
      <c r="E86" s="235"/>
      <c r="F86" s="644"/>
    </row>
    <row r="87" spans="1:6" s="132" customFormat="1" ht="18" customHeight="1">
      <c r="A87" s="153"/>
      <c r="B87" s="205" t="s">
        <v>1201</v>
      </c>
      <c r="C87" s="121" t="s">
        <v>284</v>
      </c>
      <c r="D87" s="205">
        <v>5</v>
      </c>
      <c r="E87" s="750"/>
      <c r="F87" s="597"/>
    </row>
    <row r="88" spans="1:6" s="132" customFormat="1" ht="16.5" customHeight="1">
      <c r="A88" s="153"/>
      <c r="B88" s="45" t="s">
        <v>46</v>
      </c>
      <c r="C88" s="46"/>
      <c r="D88" s="47"/>
      <c r="E88" s="852"/>
      <c r="F88" s="598">
        <f>D87*E87*C30</f>
        <v>0</v>
      </c>
    </row>
    <row r="89" spans="1:6" s="132" customFormat="1" ht="16.5" customHeight="1">
      <c r="A89" s="153"/>
      <c r="B89" s="48" t="s">
        <v>47</v>
      </c>
      <c r="C89" s="49"/>
      <c r="D89" s="50"/>
      <c r="E89" s="853"/>
      <c r="F89" s="599">
        <f>D87*E87*C31</f>
        <v>0</v>
      </c>
    </row>
    <row r="90" spans="1:6" s="132" customFormat="1" ht="16.5" customHeight="1">
      <c r="A90" s="6"/>
      <c r="B90" s="1"/>
      <c r="C90" s="1"/>
      <c r="D90" s="1"/>
      <c r="E90" s="663"/>
      <c r="F90" s="593"/>
    </row>
    <row r="91" spans="1:6" s="132" customFormat="1" ht="12.75">
      <c r="A91" s="126" t="s">
        <v>1214</v>
      </c>
      <c r="B91" s="31" t="s">
        <v>821</v>
      </c>
      <c r="C91" s="121"/>
      <c r="D91" s="205"/>
      <c r="E91" s="203"/>
      <c r="F91" s="597"/>
    </row>
    <row r="92" spans="1:6" s="132" customFormat="1" ht="12.75">
      <c r="A92" s="153"/>
      <c r="B92" s="205" t="s">
        <v>1215</v>
      </c>
      <c r="E92" s="235"/>
      <c r="F92" s="644"/>
    </row>
    <row r="93" spans="1:6" s="132" customFormat="1" ht="18" customHeight="1">
      <c r="A93" s="153"/>
      <c r="B93" s="205" t="s">
        <v>1193</v>
      </c>
      <c r="C93" s="121" t="s">
        <v>284</v>
      </c>
      <c r="D93" s="205">
        <v>5</v>
      </c>
      <c r="E93" s="750"/>
      <c r="F93" s="597"/>
    </row>
    <row r="94" spans="1:6" s="132" customFormat="1" ht="16.5" customHeight="1">
      <c r="A94" s="153"/>
      <c r="B94" s="45" t="s">
        <v>46</v>
      </c>
      <c r="C94" s="46"/>
      <c r="D94" s="47"/>
      <c r="E94" s="852"/>
      <c r="F94" s="598">
        <f>D93*E93*C30</f>
        <v>0</v>
      </c>
    </row>
    <row r="95" spans="1:6" s="132" customFormat="1" ht="16.5" customHeight="1">
      <c r="A95" s="153"/>
      <c r="B95" s="48" t="s">
        <v>47</v>
      </c>
      <c r="C95" s="49"/>
      <c r="D95" s="50"/>
      <c r="E95" s="853"/>
      <c r="F95" s="599">
        <f>D93*E93*C31</f>
        <v>0</v>
      </c>
    </row>
    <row r="96" spans="1:6" s="132" customFormat="1" ht="16.5" customHeight="1">
      <c r="A96" s="6"/>
      <c r="B96" s="1"/>
      <c r="C96" s="1"/>
      <c r="D96" s="1"/>
      <c r="E96" s="663"/>
      <c r="F96" s="593"/>
    </row>
    <row r="97" spans="1:6" s="132" customFormat="1" ht="12.75">
      <c r="A97" s="126" t="s">
        <v>1216</v>
      </c>
      <c r="B97" s="31" t="s">
        <v>821</v>
      </c>
      <c r="C97" s="121"/>
      <c r="D97" s="205"/>
      <c r="E97" s="203"/>
      <c r="F97" s="597"/>
    </row>
    <row r="98" spans="1:6" s="132" customFormat="1" ht="12.75">
      <c r="A98" s="153"/>
      <c r="B98" s="205" t="s">
        <v>1217</v>
      </c>
      <c r="E98" s="235"/>
      <c r="F98" s="644"/>
    </row>
    <row r="99" spans="1:6" s="132" customFormat="1" ht="18" customHeight="1">
      <c r="A99" s="153"/>
      <c r="B99" s="205" t="s">
        <v>1197</v>
      </c>
      <c r="C99" s="121" t="s">
        <v>284</v>
      </c>
      <c r="D99" s="205">
        <v>5</v>
      </c>
      <c r="E99" s="750"/>
      <c r="F99" s="597"/>
    </row>
    <row r="100" spans="1:6" s="132" customFormat="1" ht="16.5" customHeight="1">
      <c r="A100" s="153"/>
      <c r="B100" s="45" t="s">
        <v>46</v>
      </c>
      <c r="C100" s="46"/>
      <c r="D100" s="47"/>
      <c r="E100" s="852"/>
      <c r="F100" s="598">
        <f>D99*E99*C30</f>
        <v>0</v>
      </c>
    </row>
    <row r="101" spans="1:6" s="132" customFormat="1" ht="16.5" customHeight="1">
      <c r="A101" s="153"/>
      <c r="B101" s="48" t="s">
        <v>47</v>
      </c>
      <c r="C101" s="49"/>
      <c r="D101" s="50"/>
      <c r="E101" s="853"/>
      <c r="F101" s="599">
        <f>D99*E99*C31</f>
        <v>0</v>
      </c>
    </row>
    <row r="102" spans="1:6" s="132" customFormat="1" ht="16.5" customHeight="1">
      <c r="A102" s="6"/>
      <c r="B102" s="1"/>
      <c r="C102" s="1"/>
      <c r="D102" s="1"/>
      <c r="E102" s="663"/>
      <c r="F102" s="593"/>
    </row>
    <row r="103" spans="1:6" s="132" customFormat="1" ht="12.75">
      <c r="A103" s="126" t="s">
        <v>1218</v>
      </c>
      <c r="B103" s="31" t="s">
        <v>821</v>
      </c>
      <c r="C103" s="121"/>
      <c r="D103" s="205"/>
      <c r="E103" s="203"/>
      <c r="F103" s="597"/>
    </row>
    <row r="104" spans="1:6" s="132" customFormat="1" ht="12.75">
      <c r="A104" s="153"/>
      <c r="B104" s="205" t="s">
        <v>1219</v>
      </c>
      <c r="E104" s="235"/>
      <c r="F104" s="644"/>
    </row>
    <row r="105" spans="1:6" s="132" customFormat="1" ht="18" customHeight="1">
      <c r="A105" s="153"/>
      <c r="B105" s="205" t="s">
        <v>1201</v>
      </c>
      <c r="C105" s="121" t="s">
        <v>284</v>
      </c>
      <c r="D105" s="205">
        <v>5</v>
      </c>
      <c r="E105" s="750"/>
      <c r="F105" s="597"/>
    </row>
    <row r="106" spans="1:6" s="132" customFormat="1" ht="16.5" customHeight="1">
      <c r="A106" s="153"/>
      <c r="B106" s="45" t="s">
        <v>46</v>
      </c>
      <c r="C106" s="46"/>
      <c r="D106" s="47"/>
      <c r="E106" s="852"/>
      <c r="F106" s="598">
        <f>D105*E105*C30</f>
        <v>0</v>
      </c>
    </row>
    <row r="107" spans="1:6" s="132" customFormat="1" ht="16.5" customHeight="1">
      <c r="A107" s="153"/>
      <c r="B107" s="48" t="s">
        <v>47</v>
      </c>
      <c r="C107" s="49"/>
      <c r="D107" s="50"/>
      <c r="E107" s="853"/>
      <c r="F107" s="599">
        <f>D105*E105*C31</f>
        <v>0</v>
      </c>
    </row>
    <row r="108" spans="1:6" s="132" customFormat="1" ht="16.5" customHeight="1">
      <c r="A108" s="6"/>
      <c r="B108" s="1"/>
      <c r="C108" s="1"/>
      <c r="D108" s="1"/>
      <c r="E108" s="663"/>
      <c r="F108" s="593"/>
    </row>
    <row r="109" spans="1:6" s="132" customFormat="1" ht="12.75">
      <c r="A109" s="126" t="s">
        <v>1220</v>
      </c>
      <c r="B109" s="31" t="s">
        <v>821</v>
      </c>
      <c r="C109" s="121"/>
      <c r="D109" s="205"/>
      <c r="E109" s="203"/>
      <c r="F109" s="597"/>
    </row>
    <row r="110" spans="1:6" s="132" customFormat="1" ht="12.75">
      <c r="A110" s="153"/>
      <c r="B110" s="205" t="s">
        <v>1221</v>
      </c>
      <c r="E110" s="235"/>
      <c r="F110" s="644"/>
    </row>
    <row r="111" spans="1:6" s="132" customFormat="1" ht="18" customHeight="1">
      <c r="A111" s="153"/>
      <c r="B111" s="205" t="s">
        <v>1193</v>
      </c>
      <c r="C111" s="121" t="s">
        <v>284</v>
      </c>
      <c r="D111" s="205">
        <v>10</v>
      </c>
      <c r="E111" s="750"/>
      <c r="F111" s="597"/>
    </row>
    <row r="112" spans="1:6" s="132" customFormat="1" ht="16.5" customHeight="1">
      <c r="A112" s="153"/>
      <c r="B112" s="45" t="s">
        <v>46</v>
      </c>
      <c r="C112" s="46"/>
      <c r="D112" s="47"/>
      <c r="E112" s="852"/>
      <c r="F112" s="598">
        <f>D111*E111*C30</f>
        <v>0</v>
      </c>
    </row>
    <row r="113" spans="1:6" s="132" customFormat="1" ht="16.5" customHeight="1">
      <c r="A113" s="153"/>
      <c r="B113" s="48" t="s">
        <v>47</v>
      </c>
      <c r="C113" s="49"/>
      <c r="D113" s="50"/>
      <c r="E113" s="853"/>
      <c r="F113" s="599">
        <f>D111*E111*C31</f>
        <v>0</v>
      </c>
    </row>
    <row r="114" spans="1:6" s="132" customFormat="1" ht="16.5" customHeight="1">
      <c r="A114" s="6"/>
      <c r="B114" s="1"/>
      <c r="C114" s="1"/>
      <c r="D114" s="1"/>
      <c r="E114" s="663"/>
      <c r="F114" s="593"/>
    </row>
    <row r="115" spans="1:6" s="132" customFormat="1" ht="12.75">
      <c r="A115" s="126" t="s">
        <v>1222</v>
      </c>
      <c r="B115" s="31" t="s">
        <v>821</v>
      </c>
      <c r="C115" s="121"/>
      <c r="D115" s="205"/>
      <c r="E115" s="203"/>
      <c r="F115" s="597"/>
    </row>
    <row r="116" spans="1:6" s="132" customFormat="1" ht="12.75">
      <c r="A116" s="153"/>
      <c r="B116" s="205" t="s">
        <v>1223</v>
      </c>
      <c r="E116" s="235"/>
      <c r="F116" s="644"/>
    </row>
    <row r="117" spans="1:6" s="132" customFormat="1" ht="18" customHeight="1">
      <c r="A117" s="153"/>
      <c r="B117" s="205" t="s">
        <v>1197</v>
      </c>
      <c r="C117" s="121" t="s">
        <v>284</v>
      </c>
      <c r="D117" s="205">
        <v>4</v>
      </c>
      <c r="E117" s="750"/>
      <c r="F117" s="597"/>
    </row>
    <row r="118" spans="1:6" s="132" customFormat="1" ht="16.5" customHeight="1">
      <c r="A118" s="153"/>
      <c r="B118" s="45" t="s">
        <v>46</v>
      </c>
      <c r="C118" s="46"/>
      <c r="D118" s="47"/>
      <c r="E118" s="852"/>
      <c r="F118" s="598">
        <f>D117*E117*C30</f>
        <v>0</v>
      </c>
    </row>
    <row r="119" spans="1:6" s="132" customFormat="1" ht="16.5" customHeight="1">
      <c r="A119" s="153"/>
      <c r="B119" s="48" t="s">
        <v>47</v>
      </c>
      <c r="C119" s="49"/>
      <c r="D119" s="50"/>
      <c r="E119" s="853"/>
      <c r="F119" s="599">
        <f>D117*E117*C31</f>
        <v>0</v>
      </c>
    </row>
    <row r="120" spans="1:6" s="132" customFormat="1" ht="16.5" customHeight="1">
      <c r="A120" s="6"/>
      <c r="B120" s="1"/>
      <c r="C120" s="1"/>
      <c r="D120" s="1"/>
      <c r="E120" s="663"/>
      <c r="F120" s="593"/>
    </row>
    <row r="121" spans="1:6" s="132" customFormat="1" ht="12.75">
      <c r="A121" s="126" t="s">
        <v>1224</v>
      </c>
      <c r="B121" s="31" t="s">
        <v>821</v>
      </c>
      <c r="C121" s="121"/>
      <c r="D121" s="205"/>
      <c r="E121" s="203"/>
      <c r="F121" s="597"/>
    </row>
    <row r="122" spans="1:6" s="132" customFormat="1" ht="12.75">
      <c r="A122" s="153"/>
      <c r="B122" s="205" t="s">
        <v>1225</v>
      </c>
      <c r="E122" s="235"/>
      <c r="F122" s="644"/>
    </row>
    <row r="123" spans="1:6" s="132" customFormat="1" ht="18" customHeight="1">
      <c r="A123" s="153"/>
      <c r="B123" s="205" t="s">
        <v>1201</v>
      </c>
      <c r="C123" s="121" t="s">
        <v>284</v>
      </c>
      <c r="D123" s="205">
        <v>4</v>
      </c>
      <c r="E123" s="750"/>
      <c r="F123" s="597"/>
    </row>
    <row r="124" spans="1:6" s="132" customFormat="1" ht="16.5" customHeight="1">
      <c r="A124" s="153"/>
      <c r="B124" s="45" t="s">
        <v>46</v>
      </c>
      <c r="C124" s="46"/>
      <c r="D124" s="47"/>
      <c r="E124" s="852"/>
      <c r="F124" s="598">
        <f>D123*E123*C30</f>
        <v>0</v>
      </c>
    </row>
    <row r="125" spans="1:6" s="132" customFormat="1" ht="16.5" customHeight="1">
      <c r="A125" s="153"/>
      <c r="B125" s="48" t="s">
        <v>47</v>
      </c>
      <c r="C125" s="49"/>
      <c r="D125" s="50"/>
      <c r="E125" s="853"/>
      <c r="F125" s="599">
        <f>D123*E123*C31</f>
        <v>0</v>
      </c>
    </row>
    <row r="126" spans="1:6" s="132" customFormat="1" ht="16.5" customHeight="1">
      <c r="A126" s="6"/>
      <c r="B126" s="1"/>
      <c r="C126" s="1"/>
      <c r="D126" s="1"/>
      <c r="E126" s="663"/>
      <c r="F126" s="593"/>
    </row>
    <row r="127" spans="1:6" s="132" customFormat="1" ht="12.75">
      <c r="A127" s="126" t="s">
        <v>1226</v>
      </c>
      <c r="B127" s="31" t="s">
        <v>821</v>
      </c>
      <c r="C127" s="121"/>
      <c r="D127" s="205"/>
      <c r="E127" s="203"/>
      <c r="F127" s="597"/>
    </row>
    <row r="128" spans="1:6" s="132" customFormat="1" ht="12.75">
      <c r="A128" s="153"/>
      <c r="B128" s="205" t="s">
        <v>1227</v>
      </c>
      <c r="E128" s="235"/>
      <c r="F128" s="644"/>
    </row>
    <row r="129" spans="1:6" s="132" customFormat="1" ht="18" customHeight="1">
      <c r="A129" s="153"/>
      <c r="B129" s="205" t="s">
        <v>1228</v>
      </c>
      <c r="C129" s="121" t="s">
        <v>284</v>
      </c>
      <c r="D129" s="205">
        <v>1</v>
      </c>
      <c r="E129" s="750"/>
      <c r="F129" s="597"/>
    </row>
    <row r="130" spans="1:6" s="132" customFormat="1" ht="16.5" customHeight="1">
      <c r="A130" s="153"/>
      <c r="B130" s="45" t="s">
        <v>46</v>
      </c>
      <c r="C130" s="46"/>
      <c r="D130" s="47"/>
      <c r="E130" s="852"/>
      <c r="F130" s="598">
        <f>D129*E129*C30</f>
        <v>0</v>
      </c>
    </row>
    <row r="131" spans="1:6" s="132" customFormat="1" ht="16.5" customHeight="1">
      <c r="A131" s="153"/>
      <c r="B131" s="48" t="s">
        <v>47</v>
      </c>
      <c r="C131" s="49"/>
      <c r="D131" s="50"/>
      <c r="E131" s="853"/>
      <c r="F131" s="599">
        <f>D129*E129*C31</f>
        <v>0</v>
      </c>
    </row>
    <row r="132" spans="1:6" s="132" customFormat="1" ht="16.5" customHeight="1">
      <c r="A132" s="6"/>
      <c r="B132" s="1"/>
      <c r="C132" s="1"/>
      <c r="D132" s="1"/>
      <c r="E132" s="663"/>
      <c r="F132" s="593"/>
    </row>
    <row r="133" spans="1:6" s="132" customFormat="1" ht="12.75">
      <c r="A133" s="126" t="s">
        <v>1229</v>
      </c>
      <c r="B133" s="31" t="s">
        <v>821</v>
      </c>
      <c r="C133" s="121"/>
      <c r="D133" s="205"/>
      <c r="E133" s="203"/>
      <c r="F133" s="597"/>
    </row>
    <row r="134" spans="1:6" s="132" customFormat="1" ht="12.75">
      <c r="A134" s="153"/>
      <c r="B134" s="205" t="s">
        <v>1233</v>
      </c>
      <c r="E134" s="235"/>
      <c r="F134" s="644"/>
    </row>
    <row r="135" spans="1:6" s="132" customFormat="1" ht="18" customHeight="1">
      <c r="A135" s="153"/>
      <c r="B135" s="205" t="s">
        <v>1230</v>
      </c>
      <c r="C135" s="121" t="s">
        <v>284</v>
      </c>
      <c r="D135" s="205">
        <v>1</v>
      </c>
      <c r="E135" s="750"/>
      <c r="F135" s="597"/>
    </row>
    <row r="136" spans="1:6" s="132" customFormat="1" ht="16.5" customHeight="1">
      <c r="A136" s="153"/>
      <c r="B136" s="45" t="s">
        <v>46</v>
      </c>
      <c r="C136" s="46"/>
      <c r="D136" s="47"/>
      <c r="E136" s="852"/>
      <c r="F136" s="598">
        <f>D135*E135*C30</f>
        <v>0</v>
      </c>
    </row>
    <row r="137" spans="1:6" s="132" customFormat="1" ht="16.5" customHeight="1">
      <c r="A137" s="153"/>
      <c r="B137" s="48" t="s">
        <v>47</v>
      </c>
      <c r="C137" s="49"/>
      <c r="D137" s="50"/>
      <c r="E137" s="853"/>
      <c r="F137" s="599">
        <f>D135*E135*C31</f>
        <v>0</v>
      </c>
    </row>
    <row r="138" spans="1:6" s="132" customFormat="1" ht="16.5" customHeight="1">
      <c r="A138" s="6"/>
      <c r="B138" s="1"/>
      <c r="C138" s="1"/>
      <c r="D138" s="1"/>
      <c r="E138" s="663"/>
      <c r="F138" s="593"/>
    </row>
    <row r="139" spans="1:6" s="132" customFormat="1" ht="12.75">
      <c r="A139" s="126" t="s">
        <v>1231</v>
      </c>
      <c r="B139" s="31" t="s">
        <v>821</v>
      </c>
      <c r="C139" s="121"/>
      <c r="D139" s="205"/>
      <c r="E139" s="203"/>
      <c r="F139" s="597"/>
    </row>
    <row r="140" spans="1:6" s="132" customFormat="1" ht="12.75">
      <c r="A140" s="153"/>
      <c r="B140" s="205" t="s">
        <v>1234</v>
      </c>
      <c r="E140" s="235"/>
      <c r="F140" s="644"/>
    </row>
    <row r="141" spans="1:6" s="132" customFormat="1" ht="18" customHeight="1">
      <c r="A141" s="153"/>
      <c r="B141" s="205" t="s">
        <v>1232</v>
      </c>
      <c r="C141" s="121" t="s">
        <v>284</v>
      </c>
      <c r="D141" s="205">
        <v>15</v>
      </c>
      <c r="E141" s="750"/>
      <c r="F141" s="597"/>
    </row>
    <row r="142" spans="1:6" s="132" customFormat="1" ht="16.5" customHeight="1">
      <c r="A142" s="153"/>
      <c r="B142" s="45" t="s">
        <v>46</v>
      </c>
      <c r="C142" s="46"/>
      <c r="D142" s="47"/>
      <c r="E142" s="852"/>
      <c r="F142" s="598">
        <f>D141*E141*C30</f>
        <v>0</v>
      </c>
    </row>
    <row r="143" spans="1:6" s="132" customFormat="1" ht="16.5" customHeight="1">
      <c r="A143" s="153"/>
      <c r="B143" s="48" t="s">
        <v>47</v>
      </c>
      <c r="C143" s="49"/>
      <c r="D143" s="50"/>
      <c r="E143" s="853"/>
      <c r="F143" s="599">
        <f>D141*E141*C31</f>
        <v>0</v>
      </c>
    </row>
    <row r="144" spans="1:6" s="132" customFormat="1" ht="16.5" customHeight="1">
      <c r="A144" s="6"/>
      <c r="B144" s="1"/>
      <c r="C144" s="1"/>
      <c r="D144" s="1"/>
      <c r="E144" s="663"/>
      <c r="F144" s="593"/>
    </row>
    <row r="145" spans="1:6" s="132" customFormat="1" ht="12.75">
      <c r="A145" s="126" t="s">
        <v>1237</v>
      </c>
      <c r="B145" s="31" t="s">
        <v>821</v>
      </c>
      <c r="C145" s="121"/>
      <c r="D145" s="205"/>
      <c r="E145" s="203"/>
      <c r="F145" s="597"/>
    </row>
    <row r="146" spans="1:6" s="132" customFormat="1" ht="12.75">
      <c r="A146" s="153"/>
      <c r="B146" s="205" t="s">
        <v>1236</v>
      </c>
      <c r="E146" s="235"/>
      <c r="F146" s="644"/>
    </row>
    <row r="147" spans="1:6" s="132" customFormat="1" ht="18" customHeight="1">
      <c r="A147" s="153"/>
      <c r="B147" s="205" t="s">
        <v>1235</v>
      </c>
      <c r="C147" s="121" t="s">
        <v>284</v>
      </c>
      <c r="D147" s="205">
        <v>5</v>
      </c>
      <c r="E147" s="750"/>
      <c r="F147" s="597"/>
    </row>
    <row r="148" spans="1:6" s="132" customFormat="1" ht="16.5" customHeight="1">
      <c r="A148" s="153"/>
      <c r="B148" s="45" t="s">
        <v>46</v>
      </c>
      <c r="C148" s="46"/>
      <c r="D148" s="47"/>
      <c r="E148" s="852"/>
      <c r="F148" s="598">
        <f>D147*E147*C30</f>
        <v>0</v>
      </c>
    </row>
    <row r="149" spans="1:6" s="132" customFormat="1" ht="16.5" customHeight="1">
      <c r="A149" s="153"/>
      <c r="B149" s="48" t="s">
        <v>47</v>
      </c>
      <c r="C149" s="49"/>
      <c r="D149" s="50"/>
      <c r="E149" s="853"/>
      <c r="F149" s="599">
        <f>D147*E147*C31</f>
        <v>0</v>
      </c>
    </row>
    <row r="150" spans="1:6" s="132" customFormat="1" ht="16.5" customHeight="1">
      <c r="A150" s="6"/>
      <c r="B150" s="1"/>
      <c r="C150" s="1"/>
      <c r="D150" s="1"/>
      <c r="E150" s="663"/>
      <c r="F150" s="593"/>
    </row>
    <row r="151" spans="1:6" s="132" customFormat="1" ht="12.75">
      <c r="A151" s="126" t="s">
        <v>1239</v>
      </c>
      <c r="B151" s="31" t="s">
        <v>821</v>
      </c>
      <c r="C151" s="121"/>
      <c r="D151" s="205"/>
      <c r="E151" s="203"/>
      <c r="F151" s="597"/>
    </row>
    <row r="152" spans="1:6" s="132" customFormat="1" ht="12.75">
      <c r="A152" s="153"/>
      <c r="B152" s="205" t="s">
        <v>1238</v>
      </c>
      <c r="E152" s="235"/>
      <c r="F152" s="644"/>
    </row>
    <row r="153" spans="1:6" s="132" customFormat="1" ht="18" customHeight="1">
      <c r="A153" s="153"/>
      <c r="B153" s="205" t="s">
        <v>1232</v>
      </c>
      <c r="C153" s="121" t="s">
        <v>284</v>
      </c>
      <c r="D153" s="205">
        <v>27</v>
      </c>
      <c r="E153" s="750"/>
      <c r="F153" s="597"/>
    </row>
    <row r="154" spans="1:6" s="132" customFormat="1" ht="16.5" customHeight="1">
      <c r="A154" s="153"/>
      <c r="B154" s="45" t="s">
        <v>46</v>
      </c>
      <c r="C154" s="46"/>
      <c r="D154" s="47"/>
      <c r="E154" s="852"/>
      <c r="F154" s="598">
        <f>D153*E153*C30</f>
        <v>0</v>
      </c>
    </row>
    <row r="155" spans="1:6" s="132" customFormat="1" ht="16.5" customHeight="1">
      <c r="A155" s="153"/>
      <c r="B155" s="48" t="s">
        <v>47</v>
      </c>
      <c r="C155" s="49"/>
      <c r="D155" s="50"/>
      <c r="E155" s="853"/>
      <c r="F155" s="599">
        <f>D153*E153*C31</f>
        <v>0</v>
      </c>
    </row>
    <row r="156" spans="1:6" s="132" customFormat="1" ht="16.5" customHeight="1">
      <c r="A156" s="6"/>
      <c r="B156" s="1"/>
      <c r="C156" s="1"/>
      <c r="D156" s="1"/>
      <c r="E156" s="663"/>
      <c r="F156" s="593"/>
    </row>
    <row r="157" spans="1:6" s="132" customFormat="1" ht="12.75">
      <c r="A157" s="126" t="s">
        <v>1242</v>
      </c>
      <c r="B157" s="31" t="s">
        <v>821</v>
      </c>
      <c r="C157" s="121"/>
      <c r="D157" s="205"/>
      <c r="E157" s="203"/>
      <c r="F157" s="597"/>
    </row>
    <row r="158" spans="1:6" s="132" customFormat="1" ht="12.75">
      <c r="A158" s="153"/>
      <c r="B158" s="205" t="s">
        <v>1241</v>
      </c>
      <c r="E158" s="235"/>
      <c r="F158" s="644"/>
    </row>
    <row r="159" spans="1:6" s="132" customFormat="1" ht="18" customHeight="1">
      <c r="A159" s="153"/>
      <c r="B159" s="205" t="s">
        <v>1235</v>
      </c>
      <c r="C159" s="121" t="s">
        <v>284</v>
      </c>
      <c r="D159" s="205">
        <v>27</v>
      </c>
      <c r="E159" s="750"/>
      <c r="F159" s="597"/>
    </row>
    <row r="160" spans="1:6" s="132" customFormat="1" ht="16.5" customHeight="1">
      <c r="A160" s="153"/>
      <c r="B160" s="45" t="s">
        <v>46</v>
      </c>
      <c r="C160" s="46"/>
      <c r="D160" s="47"/>
      <c r="E160" s="852"/>
      <c r="F160" s="598">
        <f>D159*E159*C30</f>
        <v>0</v>
      </c>
    </row>
    <row r="161" spans="1:6" s="132" customFormat="1" ht="16.5" customHeight="1">
      <c r="A161" s="153"/>
      <c r="B161" s="48" t="s">
        <v>47</v>
      </c>
      <c r="C161" s="49"/>
      <c r="D161" s="50"/>
      <c r="E161" s="853"/>
      <c r="F161" s="599">
        <f>D159*E159*C31</f>
        <v>0</v>
      </c>
    </row>
    <row r="162" spans="1:6" s="132" customFormat="1" ht="16.5" customHeight="1">
      <c r="A162" s="6"/>
      <c r="B162" s="1"/>
      <c r="C162" s="1"/>
      <c r="D162" s="1"/>
      <c r="E162" s="663"/>
      <c r="F162" s="593"/>
    </row>
    <row r="163" spans="1:6" s="132" customFormat="1" ht="12.75">
      <c r="A163" s="126" t="s">
        <v>1244</v>
      </c>
      <c r="B163" s="31" t="s">
        <v>821</v>
      </c>
      <c r="C163" s="121"/>
      <c r="D163" s="205"/>
      <c r="E163" s="203"/>
      <c r="F163" s="597"/>
    </row>
    <row r="164" spans="1:6" s="132" customFormat="1" ht="12.75">
      <c r="A164" s="153"/>
      <c r="B164" s="205" t="s">
        <v>1243</v>
      </c>
      <c r="E164" s="235"/>
      <c r="F164" s="644"/>
    </row>
    <row r="165" spans="1:6" s="132" customFormat="1" ht="18" customHeight="1">
      <c r="A165" s="153"/>
      <c r="B165" s="205" t="s">
        <v>1232</v>
      </c>
      <c r="C165" s="121" t="s">
        <v>284</v>
      </c>
      <c r="D165" s="205">
        <v>21</v>
      </c>
      <c r="E165" s="750"/>
      <c r="F165" s="597"/>
    </row>
    <row r="166" spans="1:6" s="132" customFormat="1" ht="16.5" customHeight="1">
      <c r="A166" s="153"/>
      <c r="B166" s="45" t="s">
        <v>46</v>
      </c>
      <c r="C166" s="46"/>
      <c r="D166" s="47"/>
      <c r="E166" s="852"/>
      <c r="F166" s="598">
        <f>D165*E165*C30</f>
        <v>0</v>
      </c>
    </row>
    <row r="167" spans="1:6" s="132" customFormat="1" ht="16.5" customHeight="1">
      <c r="A167" s="153"/>
      <c r="B167" s="48" t="s">
        <v>47</v>
      </c>
      <c r="C167" s="49"/>
      <c r="D167" s="50"/>
      <c r="E167" s="853"/>
      <c r="F167" s="599">
        <f>D165*E165*C31</f>
        <v>0</v>
      </c>
    </row>
    <row r="168" spans="1:6" s="132" customFormat="1" ht="16.5" customHeight="1">
      <c r="A168" s="6"/>
      <c r="B168" s="1"/>
      <c r="C168" s="1"/>
      <c r="D168" s="1"/>
      <c r="E168" s="663"/>
      <c r="F168" s="593"/>
    </row>
    <row r="169" spans="1:6" s="132" customFormat="1" ht="12.75">
      <c r="A169" s="126" t="s">
        <v>1245</v>
      </c>
      <c r="B169" s="31" t="s">
        <v>821</v>
      </c>
      <c r="C169" s="121"/>
      <c r="D169" s="205"/>
      <c r="E169" s="203"/>
      <c r="F169" s="597"/>
    </row>
    <row r="170" spans="1:6" s="132" customFormat="1" ht="12.75">
      <c r="A170" s="153"/>
      <c r="B170" s="205" t="s">
        <v>1240</v>
      </c>
      <c r="E170" s="235"/>
      <c r="F170" s="644"/>
    </row>
    <row r="171" spans="1:6" s="132" customFormat="1" ht="18" customHeight="1">
      <c r="A171" s="153"/>
      <c r="B171" s="205" t="s">
        <v>1235</v>
      </c>
      <c r="C171" s="121" t="s">
        <v>284</v>
      </c>
      <c r="D171" s="205">
        <v>17</v>
      </c>
      <c r="E171" s="750"/>
      <c r="F171" s="597"/>
    </row>
    <row r="172" spans="1:6" s="132" customFormat="1" ht="16.5" customHeight="1">
      <c r="A172" s="153"/>
      <c r="B172" s="45" t="s">
        <v>46</v>
      </c>
      <c r="C172" s="46"/>
      <c r="D172" s="47"/>
      <c r="E172" s="852"/>
      <c r="F172" s="598">
        <f>D171*E171*C30</f>
        <v>0</v>
      </c>
    </row>
    <row r="173" spans="1:6" s="132" customFormat="1" ht="16.5" customHeight="1">
      <c r="A173" s="153"/>
      <c r="B173" s="48" t="s">
        <v>47</v>
      </c>
      <c r="C173" s="49"/>
      <c r="D173" s="50"/>
      <c r="E173" s="853"/>
      <c r="F173" s="599">
        <f>D171*E171*C31</f>
        <v>0</v>
      </c>
    </row>
    <row r="174" spans="1:6" s="132" customFormat="1" ht="16.5" customHeight="1">
      <c r="A174" s="6"/>
      <c r="B174" s="1"/>
      <c r="C174" s="1"/>
      <c r="D174" s="1"/>
      <c r="E174" s="663"/>
      <c r="F174" s="593"/>
    </row>
    <row r="175" spans="1:6" s="132" customFormat="1" ht="12.75">
      <c r="A175" s="126" t="s">
        <v>1247</v>
      </c>
      <c r="B175" s="31" t="s">
        <v>821</v>
      </c>
      <c r="C175" s="121"/>
      <c r="D175" s="205"/>
      <c r="E175" s="203"/>
      <c r="F175" s="597"/>
    </row>
    <row r="176" spans="1:6" s="132" customFormat="1" ht="12.75">
      <c r="A176" s="153"/>
      <c r="B176" s="205" t="s">
        <v>1246</v>
      </c>
      <c r="E176" s="235"/>
      <c r="F176" s="644"/>
    </row>
    <row r="177" spans="1:6" s="132" customFormat="1" ht="18" customHeight="1">
      <c r="A177" s="153"/>
      <c r="B177" s="205" t="s">
        <v>1235</v>
      </c>
      <c r="C177" s="121" t="s">
        <v>284</v>
      </c>
      <c r="D177" s="205">
        <v>14</v>
      </c>
      <c r="E177" s="750"/>
      <c r="F177" s="597"/>
    </row>
    <row r="178" spans="1:6" s="132" customFormat="1" ht="16.5" customHeight="1">
      <c r="A178" s="153"/>
      <c r="B178" s="45" t="s">
        <v>46</v>
      </c>
      <c r="C178" s="46"/>
      <c r="D178" s="47"/>
      <c r="E178" s="852"/>
      <c r="F178" s="598">
        <f>D177*E177*C30</f>
        <v>0</v>
      </c>
    </row>
    <row r="179" spans="1:6" s="132" customFormat="1" ht="16.5" customHeight="1">
      <c r="A179" s="153"/>
      <c r="B179" s="48" t="s">
        <v>47</v>
      </c>
      <c r="C179" s="49"/>
      <c r="D179" s="50"/>
      <c r="E179" s="853"/>
      <c r="F179" s="599">
        <f>D177*E177*C31</f>
        <v>0</v>
      </c>
    </row>
    <row r="180" spans="1:6" s="132" customFormat="1" ht="16.5" customHeight="1">
      <c r="A180" s="6"/>
      <c r="B180" s="1"/>
      <c r="C180" s="1"/>
      <c r="D180" s="1"/>
      <c r="E180" s="663"/>
      <c r="F180" s="593"/>
    </row>
    <row r="181" spans="1:6" s="132" customFormat="1" ht="12.75">
      <c r="A181" s="126" t="s">
        <v>1250</v>
      </c>
      <c r="B181" s="31" t="s">
        <v>821</v>
      </c>
      <c r="C181" s="121"/>
      <c r="D181" s="205"/>
      <c r="E181" s="203"/>
      <c r="F181" s="597"/>
    </row>
    <row r="182" spans="1:6" s="132" customFormat="1" ht="12.75">
      <c r="A182" s="153"/>
      <c r="B182" s="205" t="s">
        <v>1248</v>
      </c>
      <c r="E182" s="235"/>
      <c r="F182" s="644"/>
    </row>
    <row r="183" spans="1:6" s="132" customFormat="1" ht="18" customHeight="1">
      <c r="A183" s="153"/>
      <c r="B183" s="205" t="s">
        <v>1249</v>
      </c>
      <c r="C183" s="121" t="s">
        <v>284</v>
      </c>
      <c r="D183" s="205">
        <v>5</v>
      </c>
      <c r="E183" s="750"/>
      <c r="F183" s="597"/>
    </row>
    <row r="184" spans="1:6" s="132" customFormat="1" ht="16.5" customHeight="1">
      <c r="A184" s="153"/>
      <c r="B184" s="45" t="s">
        <v>46</v>
      </c>
      <c r="C184" s="46"/>
      <c r="D184" s="47"/>
      <c r="E184" s="852"/>
      <c r="F184" s="598">
        <f>D183*E183*C30</f>
        <v>0</v>
      </c>
    </row>
    <row r="185" spans="1:6" s="132" customFormat="1" ht="16.5" customHeight="1">
      <c r="A185" s="153"/>
      <c r="B185" s="48" t="s">
        <v>47</v>
      </c>
      <c r="C185" s="49"/>
      <c r="D185" s="50"/>
      <c r="E185" s="853"/>
      <c r="F185" s="599">
        <f>D183*E183*C31</f>
        <v>0</v>
      </c>
    </row>
    <row r="186" spans="1:6" s="132" customFormat="1" ht="16.5" customHeight="1">
      <c r="A186" s="6"/>
      <c r="B186" s="1"/>
      <c r="C186" s="1"/>
      <c r="D186" s="1"/>
      <c r="E186" s="663"/>
      <c r="F186" s="593"/>
    </row>
    <row r="187" spans="1:6" s="132" customFormat="1" ht="12.75">
      <c r="A187" s="126" t="s">
        <v>1252</v>
      </c>
      <c r="B187" s="31" t="s">
        <v>821</v>
      </c>
      <c r="C187" s="121"/>
      <c r="D187" s="205"/>
      <c r="E187" s="203"/>
      <c r="F187" s="597"/>
    </row>
    <row r="188" spans="1:6" s="132" customFormat="1" ht="12.75">
      <c r="A188" s="153"/>
      <c r="B188" s="205" t="s">
        <v>1251</v>
      </c>
      <c r="E188" s="235"/>
      <c r="F188" s="644"/>
    </row>
    <row r="189" spans="1:6" s="132" customFormat="1" ht="18" customHeight="1">
      <c r="A189" s="153"/>
      <c r="B189" s="205" t="s">
        <v>1249</v>
      </c>
      <c r="C189" s="121" t="s">
        <v>284</v>
      </c>
      <c r="D189" s="205">
        <v>2</v>
      </c>
      <c r="E189" s="750"/>
      <c r="F189" s="597"/>
    </row>
    <row r="190" spans="1:6" s="132" customFormat="1" ht="16.5" customHeight="1">
      <c r="A190" s="153"/>
      <c r="B190" s="45" t="s">
        <v>46</v>
      </c>
      <c r="C190" s="46"/>
      <c r="D190" s="47"/>
      <c r="E190" s="852"/>
      <c r="F190" s="598">
        <f>D189*E189*C30</f>
        <v>0</v>
      </c>
    </row>
    <row r="191" spans="1:6" s="132" customFormat="1" ht="16.5" customHeight="1">
      <c r="A191" s="153"/>
      <c r="B191" s="48" t="s">
        <v>47</v>
      </c>
      <c r="C191" s="49"/>
      <c r="D191" s="50"/>
      <c r="E191" s="853"/>
      <c r="F191" s="599">
        <f>D189*E189*C31</f>
        <v>0</v>
      </c>
    </row>
    <row r="192" spans="1:6" s="132" customFormat="1" ht="16.5" customHeight="1">
      <c r="A192" s="6"/>
      <c r="B192" s="1"/>
      <c r="C192" s="1"/>
      <c r="D192" s="1"/>
      <c r="E192" s="663"/>
      <c r="F192" s="593"/>
    </row>
    <row r="193" spans="1:6" s="132" customFormat="1" ht="12.75">
      <c r="A193" s="126" t="s">
        <v>1254</v>
      </c>
      <c r="B193" s="31" t="s">
        <v>821</v>
      </c>
      <c r="C193" s="121"/>
      <c r="D193" s="205"/>
      <c r="E193" s="203"/>
      <c r="F193" s="597"/>
    </row>
    <row r="194" spans="1:6" s="132" customFormat="1" ht="12.75">
      <c r="A194" s="153"/>
      <c r="B194" s="205" t="s">
        <v>1253</v>
      </c>
      <c r="E194" s="235"/>
      <c r="F194" s="644"/>
    </row>
    <row r="195" spans="1:6" s="132" customFormat="1" ht="18" customHeight="1">
      <c r="A195" s="153"/>
      <c r="B195" s="205" t="s">
        <v>1249</v>
      </c>
      <c r="C195" s="121" t="s">
        <v>284</v>
      </c>
      <c r="D195" s="205">
        <v>3</v>
      </c>
      <c r="E195" s="750"/>
      <c r="F195" s="597"/>
    </row>
    <row r="196" spans="1:6" s="132" customFormat="1" ht="16.5" customHeight="1">
      <c r="A196" s="153"/>
      <c r="B196" s="45" t="s">
        <v>46</v>
      </c>
      <c r="C196" s="46"/>
      <c r="D196" s="47"/>
      <c r="E196" s="852"/>
      <c r="F196" s="598">
        <f>D195*E195*C30</f>
        <v>0</v>
      </c>
    </row>
    <row r="197" spans="1:6" s="132" customFormat="1" ht="16.5" customHeight="1">
      <c r="A197" s="153"/>
      <c r="B197" s="48" t="s">
        <v>47</v>
      </c>
      <c r="C197" s="49"/>
      <c r="D197" s="50"/>
      <c r="E197" s="853"/>
      <c r="F197" s="599">
        <f>D195*E195*C31</f>
        <v>0</v>
      </c>
    </row>
    <row r="198" spans="1:6" s="132" customFormat="1" ht="16.5" customHeight="1">
      <c r="A198" s="6"/>
      <c r="B198" s="1"/>
      <c r="C198" s="1"/>
      <c r="D198" s="1"/>
      <c r="E198" s="663"/>
      <c r="F198" s="593"/>
    </row>
    <row r="199" spans="1:6" s="132" customFormat="1" ht="12.75">
      <c r="A199" s="126" t="s">
        <v>1256</v>
      </c>
      <c r="B199" s="31" t="s">
        <v>821</v>
      </c>
      <c r="C199" s="121"/>
      <c r="D199" s="205"/>
      <c r="E199" s="203"/>
      <c r="F199" s="597"/>
    </row>
    <row r="200" spans="1:6" s="132" customFormat="1" ht="12.75">
      <c r="A200" s="153"/>
      <c r="B200" s="205" t="s">
        <v>1255</v>
      </c>
      <c r="E200" s="235"/>
      <c r="F200" s="644"/>
    </row>
    <row r="201" spans="1:6" s="132" customFormat="1" ht="18" customHeight="1">
      <c r="A201" s="153"/>
      <c r="B201" s="205" t="s">
        <v>1193</v>
      </c>
      <c r="C201" s="121" t="s">
        <v>284</v>
      </c>
      <c r="D201" s="205">
        <v>9</v>
      </c>
      <c r="E201" s="750"/>
      <c r="F201" s="597"/>
    </row>
    <row r="202" spans="1:6" s="132" customFormat="1" ht="16.5" customHeight="1">
      <c r="A202" s="153"/>
      <c r="B202" s="45" t="s">
        <v>46</v>
      </c>
      <c r="C202" s="46"/>
      <c r="D202" s="47"/>
      <c r="E202" s="852"/>
      <c r="F202" s="598">
        <f>D201*E201*C30</f>
        <v>0</v>
      </c>
    </row>
    <row r="203" spans="1:6" s="132" customFormat="1" ht="16.5" customHeight="1">
      <c r="A203" s="153"/>
      <c r="B203" s="48" t="s">
        <v>47</v>
      </c>
      <c r="C203" s="49"/>
      <c r="D203" s="50"/>
      <c r="E203" s="853"/>
      <c r="F203" s="599">
        <f>D201*E201*C31</f>
        <v>0</v>
      </c>
    </row>
    <row r="204" spans="1:6" s="132" customFormat="1" ht="16.5" customHeight="1">
      <c r="A204" s="6"/>
      <c r="B204" s="1"/>
      <c r="C204" s="1"/>
      <c r="D204" s="1"/>
      <c r="E204" s="663"/>
      <c r="F204" s="593"/>
    </row>
    <row r="205" spans="1:6" s="132" customFormat="1" ht="12.75">
      <c r="A205" s="126" t="s">
        <v>1259</v>
      </c>
      <c r="B205" s="31" t="s">
        <v>821</v>
      </c>
      <c r="C205" s="121"/>
      <c r="D205" s="205"/>
      <c r="E205" s="203"/>
      <c r="F205" s="597"/>
    </row>
    <row r="206" spans="1:6" s="132" customFormat="1" ht="12.75">
      <c r="A206" s="153"/>
      <c r="B206" s="205" t="s">
        <v>1257</v>
      </c>
      <c r="E206" s="235"/>
      <c r="F206" s="644"/>
    </row>
    <row r="207" spans="1:6" s="132" customFormat="1" ht="18" customHeight="1">
      <c r="A207" s="153"/>
      <c r="B207" s="205" t="s">
        <v>1258</v>
      </c>
      <c r="C207" s="121" t="s">
        <v>284</v>
      </c>
      <c r="D207" s="205">
        <v>2</v>
      </c>
      <c r="E207" s="750"/>
      <c r="F207" s="597"/>
    </row>
    <row r="208" spans="1:6" s="132" customFormat="1" ht="16.5" customHeight="1">
      <c r="A208" s="153"/>
      <c r="B208" s="45" t="s">
        <v>46</v>
      </c>
      <c r="C208" s="46"/>
      <c r="D208" s="47"/>
      <c r="E208" s="852"/>
      <c r="F208" s="598">
        <f>D207*E207*C30</f>
        <v>0</v>
      </c>
    </row>
    <row r="209" spans="1:6" s="132" customFormat="1" ht="16.5" customHeight="1">
      <c r="A209" s="153"/>
      <c r="B209" s="48" t="s">
        <v>47</v>
      </c>
      <c r="C209" s="49"/>
      <c r="D209" s="50"/>
      <c r="E209" s="853"/>
      <c r="F209" s="599">
        <f>D207*E207*C31</f>
        <v>0</v>
      </c>
    </row>
    <row r="210" spans="1:6" s="132" customFormat="1" ht="16.5" customHeight="1">
      <c r="A210" s="6"/>
      <c r="B210" s="1"/>
      <c r="C210" s="1"/>
      <c r="D210" s="1"/>
      <c r="E210" s="663"/>
      <c r="F210" s="593"/>
    </row>
    <row r="211" spans="1:6" s="132" customFormat="1" ht="12.75">
      <c r="A211" s="126" t="s">
        <v>1262</v>
      </c>
      <c r="B211" s="31" t="s">
        <v>821</v>
      </c>
      <c r="C211" s="121"/>
      <c r="D211" s="205"/>
      <c r="E211" s="203"/>
      <c r="F211" s="597"/>
    </row>
    <row r="212" spans="1:6" s="132" customFormat="1" ht="12.75">
      <c r="A212" s="153"/>
      <c r="B212" s="205" t="s">
        <v>1260</v>
      </c>
      <c r="E212" s="235"/>
      <c r="F212" s="644"/>
    </row>
    <row r="213" spans="1:6" s="132" customFormat="1" ht="18" customHeight="1">
      <c r="A213" s="153"/>
      <c r="B213" s="205" t="s">
        <v>1261</v>
      </c>
      <c r="C213" s="121" t="s">
        <v>284</v>
      </c>
      <c r="D213" s="205">
        <v>2</v>
      </c>
      <c r="E213" s="750"/>
      <c r="F213" s="597"/>
    </row>
    <row r="214" spans="1:6" s="132" customFormat="1" ht="16.5" customHeight="1">
      <c r="A214" s="153"/>
      <c r="B214" s="45" t="s">
        <v>46</v>
      </c>
      <c r="C214" s="46"/>
      <c r="D214" s="47"/>
      <c r="E214" s="852"/>
      <c r="F214" s="598">
        <f>D213*E213*C30</f>
        <v>0</v>
      </c>
    </row>
    <row r="215" spans="1:6" s="132" customFormat="1" ht="16.5" customHeight="1">
      <c r="A215" s="153"/>
      <c r="B215" s="48" t="s">
        <v>47</v>
      </c>
      <c r="C215" s="49"/>
      <c r="D215" s="50"/>
      <c r="E215" s="853"/>
      <c r="F215" s="599">
        <f>D213*E213*C31</f>
        <v>0</v>
      </c>
    </row>
    <row r="216" spans="1:6" s="132" customFormat="1" ht="16.5" customHeight="1">
      <c r="A216" s="6"/>
      <c r="B216" s="1"/>
      <c r="C216" s="1"/>
      <c r="D216" s="1"/>
      <c r="E216" s="663"/>
      <c r="F216" s="593"/>
    </row>
    <row r="217" spans="1:6" s="132" customFormat="1" ht="12.75">
      <c r="A217" s="126" t="s">
        <v>1265</v>
      </c>
      <c r="B217" s="31" t="s">
        <v>821</v>
      </c>
      <c r="C217" s="121"/>
      <c r="D217" s="205"/>
      <c r="E217" s="203"/>
      <c r="F217" s="597"/>
    </row>
    <row r="218" spans="1:6" s="132" customFormat="1" ht="12.75">
      <c r="A218" s="153"/>
      <c r="B218" s="205" t="s">
        <v>1263</v>
      </c>
      <c r="E218" s="235"/>
      <c r="F218" s="644"/>
    </row>
    <row r="219" spans="1:6" s="132" customFormat="1" ht="18" customHeight="1">
      <c r="A219" s="153"/>
      <c r="B219" s="205" t="s">
        <v>1264</v>
      </c>
      <c r="C219" s="121" t="s">
        <v>284</v>
      </c>
      <c r="D219" s="205">
        <v>2</v>
      </c>
      <c r="E219" s="750"/>
      <c r="F219" s="597"/>
    </row>
    <row r="220" spans="1:6" s="132" customFormat="1" ht="16.5" customHeight="1">
      <c r="A220" s="153"/>
      <c r="B220" s="45" t="s">
        <v>46</v>
      </c>
      <c r="C220" s="46"/>
      <c r="D220" s="47"/>
      <c r="E220" s="852"/>
      <c r="F220" s="598">
        <f>D219*E219*C30</f>
        <v>0</v>
      </c>
    </row>
    <row r="221" spans="1:6" s="132" customFormat="1" ht="16.5" customHeight="1">
      <c r="A221" s="153"/>
      <c r="B221" s="48" t="s">
        <v>47</v>
      </c>
      <c r="C221" s="49"/>
      <c r="D221" s="50"/>
      <c r="E221" s="853"/>
      <c r="F221" s="599">
        <f>D219*E219*C31</f>
        <v>0</v>
      </c>
    </row>
    <row r="222" spans="1:6" s="132" customFormat="1" ht="16.5" customHeight="1">
      <c r="A222" s="6"/>
      <c r="B222" s="1"/>
      <c r="C222" s="1"/>
      <c r="D222" s="1"/>
      <c r="E222" s="663"/>
      <c r="F222" s="593"/>
    </row>
    <row r="223" spans="1:6" s="132" customFormat="1" ht="12.75">
      <c r="A223" s="126" t="s">
        <v>1267</v>
      </c>
      <c r="B223" s="31" t="s">
        <v>821</v>
      </c>
      <c r="C223" s="121"/>
      <c r="D223" s="205"/>
      <c r="E223" s="203"/>
      <c r="F223" s="597"/>
    </row>
    <row r="224" spans="1:6" s="132" customFormat="1" ht="12.75">
      <c r="A224" s="153"/>
      <c r="B224" s="205" t="s">
        <v>1266</v>
      </c>
      <c r="E224" s="235"/>
      <c r="F224" s="644"/>
    </row>
    <row r="225" spans="1:6" s="132" customFormat="1" ht="18" customHeight="1">
      <c r="A225" s="153"/>
      <c r="B225" s="205" t="s">
        <v>1197</v>
      </c>
      <c r="C225" s="121" t="s">
        <v>284</v>
      </c>
      <c r="D225" s="205">
        <v>17</v>
      </c>
      <c r="E225" s="750"/>
      <c r="F225" s="597"/>
    </row>
    <row r="226" spans="1:6" s="132" customFormat="1" ht="16.5" customHeight="1">
      <c r="A226" s="153"/>
      <c r="B226" s="45" t="s">
        <v>46</v>
      </c>
      <c r="C226" s="46"/>
      <c r="D226" s="47"/>
      <c r="E226" s="852"/>
      <c r="F226" s="598">
        <f>D225*E225*C30</f>
        <v>0</v>
      </c>
    </row>
    <row r="227" spans="1:6" s="132" customFormat="1" ht="16.5" customHeight="1">
      <c r="A227" s="153"/>
      <c r="B227" s="48" t="s">
        <v>47</v>
      </c>
      <c r="C227" s="49"/>
      <c r="D227" s="50"/>
      <c r="E227" s="853"/>
      <c r="F227" s="599">
        <f>D225*E225*C31</f>
        <v>0</v>
      </c>
    </row>
    <row r="228" spans="1:6" s="132" customFormat="1" ht="16.5" customHeight="1">
      <c r="A228" s="6"/>
      <c r="B228" s="1"/>
      <c r="C228" s="1"/>
      <c r="D228" s="1"/>
      <c r="E228" s="663"/>
      <c r="F228" s="593"/>
    </row>
    <row r="229" spans="1:6" s="132" customFormat="1" ht="12.75">
      <c r="A229" s="126" t="s">
        <v>1269</v>
      </c>
      <c r="B229" s="31" t="s">
        <v>821</v>
      </c>
      <c r="C229" s="121"/>
      <c r="D229" s="205"/>
      <c r="E229" s="203"/>
      <c r="F229" s="597"/>
    </row>
    <row r="230" spans="1:6" s="132" customFormat="1" ht="12.75">
      <c r="A230" s="153"/>
      <c r="B230" s="205" t="s">
        <v>1268</v>
      </c>
      <c r="E230" s="235"/>
      <c r="F230" s="644"/>
    </row>
    <row r="231" spans="1:6" s="132" customFormat="1" ht="18" customHeight="1">
      <c r="A231" s="153"/>
      <c r="B231" s="205" t="s">
        <v>1197</v>
      </c>
      <c r="C231" s="121" t="s">
        <v>284</v>
      </c>
      <c r="D231" s="205">
        <v>18</v>
      </c>
      <c r="E231" s="750"/>
      <c r="F231" s="597"/>
    </row>
    <row r="232" spans="1:6" s="132" customFormat="1" ht="16.5" customHeight="1">
      <c r="A232" s="153"/>
      <c r="B232" s="45" t="s">
        <v>46</v>
      </c>
      <c r="C232" s="46"/>
      <c r="D232" s="47"/>
      <c r="E232" s="852"/>
      <c r="F232" s="598">
        <f>D231*E231*C30</f>
        <v>0</v>
      </c>
    </row>
    <row r="233" spans="1:6" s="132" customFormat="1" ht="16.5" customHeight="1">
      <c r="A233" s="153"/>
      <c r="B233" s="48" t="s">
        <v>47</v>
      </c>
      <c r="C233" s="49"/>
      <c r="D233" s="50"/>
      <c r="E233" s="853"/>
      <c r="F233" s="599">
        <f>D231*E231*C31</f>
        <v>0</v>
      </c>
    </row>
    <row r="234" spans="1:6" s="132" customFormat="1" ht="16.5" customHeight="1">
      <c r="A234" s="6"/>
      <c r="B234" s="1"/>
      <c r="C234" s="1"/>
      <c r="D234" s="1"/>
      <c r="E234" s="663"/>
      <c r="F234" s="593"/>
    </row>
    <row r="235" spans="1:6" s="132" customFormat="1" ht="12.75">
      <c r="A235" s="126" t="s">
        <v>1271</v>
      </c>
      <c r="B235" s="31" t="s">
        <v>821</v>
      </c>
      <c r="C235" s="121"/>
      <c r="D235" s="205"/>
      <c r="E235" s="203"/>
      <c r="F235" s="597"/>
    </row>
    <row r="236" spans="1:6" s="132" customFormat="1" ht="12.75">
      <c r="A236" s="153"/>
      <c r="B236" s="205" t="s">
        <v>1270</v>
      </c>
      <c r="E236" s="235"/>
      <c r="F236" s="644"/>
    </row>
    <row r="237" spans="1:6" s="132" customFormat="1" ht="18" customHeight="1">
      <c r="A237" s="153"/>
      <c r="B237" s="205" t="s">
        <v>1197</v>
      </c>
      <c r="C237" s="121" t="s">
        <v>284</v>
      </c>
      <c r="D237" s="205">
        <v>7</v>
      </c>
      <c r="E237" s="750"/>
      <c r="F237" s="597"/>
    </row>
    <row r="238" spans="1:6" s="132" customFormat="1" ht="16.5" customHeight="1">
      <c r="A238" s="153"/>
      <c r="B238" s="45" t="s">
        <v>46</v>
      </c>
      <c r="C238" s="46"/>
      <c r="D238" s="47"/>
      <c r="E238" s="852"/>
      <c r="F238" s="598">
        <f>D237*E237*C30</f>
        <v>0</v>
      </c>
    </row>
    <row r="239" spans="1:6" s="132" customFormat="1" ht="16.5" customHeight="1">
      <c r="A239" s="153"/>
      <c r="B239" s="48" t="s">
        <v>47</v>
      </c>
      <c r="C239" s="49"/>
      <c r="D239" s="50"/>
      <c r="E239" s="853"/>
      <c r="F239" s="599">
        <f>D237*E237*C31</f>
        <v>0</v>
      </c>
    </row>
    <row r="240" spans="1:6" s="132" customFormat="1" ht="16.5" customHeight="1">
      <c r="A240" s="6"/>
      <c r="B240" s="1"/>
      <c r="C240" s="1"/>
      <c r="D240" s="1"/>
      <c r="E240" s="663"/>
      <c r="F240" s="593"/>
    </row>
    <row r="241" spans="1:6" s="132" customFormat="1" ht="12.75">
      <c r="A241" s="126" t="s">
        <v>1273</v>
      </c>
      <c r="B241" s="31" t="s">
        <v>821</v>
      </c>
      <c r="C241" s="121"/>
      <c r="D241" s="205"/>
      <c r="E241" s="203"/>
      <c r="F241" s="597"/>
    </row>
    <row r="242" spans="1:6" s="132" customFormat="1" ht="12.75">
      <c r="A242" s="153"/>
      <c r="B242" s="205" t="s">
        <v>1272</v>
      </c>
      <c r="E242" s="235"/>
      <c r="F242" s="644"/>
    </row>
    <row r="243" spans="1:6" s="132" customFormat="1" ht="18" customHeight="1">
      <c r="A243" s="153"/>
      <c r="B243" s="205" t="s">
        <v>1201</v>
      </c>
      <c r="C243" s="121" t="s">
        <v>284</v>
      </c>
      <c r="D243" s="205">
        <v>12</v>
      </c>
      <c r="E243" s="750"/>
      <c r="F243" s="597"/>
    </row>
    <row r="244" spans="1:6" s="132" customFormat="1" ht="16.5" customHeight="1">
      <c r="A244" s="153"/>
      <c r="B244" s="45" t="s">
        <v>46</v>
      </c>
      <c r="C244" s="46"/>
      <c r="D244" s="47"/>
      <c r="E244" s="852"/>
      <c r="F244" s="598">
        <f>D243*E243*C30</f>
        <v>0</v>
      </c>
    </row>
    <row r="245" spans="1:6" s="132" customFormat="1" ht="16.5" customHeight="1">
      <c r="A245" s="153"/>
      <c r="B245" s="48" t="s">
        <v>47</v>
      </c>
      <c r="C245" s="49"/>
      <c r="D245" s="50"/>
      <c r="E245" s="853"/>
      <c r="F245" s="599">
        <f>D243*E243*C31</f>
        <v>0</v>
      </c>
    </row>
    <row r="246" spans="1:6" s="132" customFormat="1" ht="16.5" customHeight="1">
      <c r="A246" s="6"/>
      <c r="B246" s="1"/>
      <c r="C246" s="1"/>
      <c r="D246" s="1"/>
      <c r="E246" s="663"/>
      <c r="F246" s="593"/>
    </row>
    <row r="247" spans="1:6" s="132" customFormat="1" ht="12.75">
      <c r="A247" s="126" t="s">
        <v>1275</v>
      </c>
      <c r="B247" s="31" t="s">
        <v>821</v>
      </c>
      <c r="C247" s="121"/>
      <c r="D247" s="205"/>
      <c r="E247" s="203"/>
      <c r="F247" s="597"/>
    </row>
    <row r="248" spans="1:6" s="132" customFormat="1" ht="12.75">
      <c r="A248" s="153"/>
      <c r="B248" s="205" t="s">
        <v>1274</v>
      </c>
      <c r="E248" s="235"/>
      <c r="F248" s="644"/>
    </row>
    <row r="249" spans="1:6" s="132" customFormat="1" ht="18" customHeight="1">
      <c r="A249" s="153"/>
      <c r="B249" s="205" t="s">
        <v>1201</v>
      </c>
      <c r="C249" s="121" t="s">
        <v>284</v>
      </c>
      <c r="D249" s="205">
        <v>17</v>
      </c>
      <c r="E249" s="750"/>
      <c r="F249" s="597"/>
    </row>
    <row r="250" spans="1:6" s="132" customFormat="1" ht="16.5" customHeight="1">
      <c r="A250" s="153"/>
      <c r="B250" s="45" t="s">
        <v>46</v>
      </c>
      <c r="C250" s="46"/>
      <c r="D250" s="47"/>
      <c r="E250" s="852"/>
      <c r="F250" s="598">
        <f>D249*E249*C30</f>
        <v>0</v>
      </c>
    </row>
    <row r="251" spans="1:6" s="132" customFormat="1" ht="16.5" customHeight="1">
      <c r="A251" s="153"/>
      <c r="B251" s="48" t="s">
        <v>47</v>
      </c>
      <c r="C251" s="49"/>
      <c r="D251" s="50"/>
      <c r="E251" s="853"/>
      <c r="F251" s="599">
        <f>D249*E249*C31</f>
        <v>0</v>
      </c>
    </row>
    <row r="252" spans="1:6" s="132" customFormat="1" ht="16.5" customHeight="1">
      <c r="A252" s="6"/>
      <c r="B252" s="1"/>
      <c r="C252" s="1"/>
      <c r="D252" s="1"/>
      <c r="E252" s="663"/>
      <c r="F252" s="593"/>
    </row>
    <row r="253" spans="1:6" s="132" customFormat="1" ht="12.75">
      <c r="A253" s="126" t="s">
        <v>1277</v>
      </c>
      <c r="B253" s="31" t="s">
        <v>821</v>
      </c>
      <c r="C253" s="121"/>
      <c r="D253" s="205"/>
      <c r="E253" s="203"/>
      <c r="F253" s="597"/>
    </row>
    <row r="254" spans="1:6" s="132" customFormat="1" ht="12.75">
      <c r="A254" s="153"/>
      <c r="B254" s="205" t="s">
        <v>1276</v>
      </c>
      <c r="E254" s="235"/>
      <c r="F254" s="644"/>
    </row>
    <row r="255" spans="1:6" s="132" customFormat="1" ht="18" customHeight="1">
      <c r="A255" s="153"/>
      <c r="B255" s="205" t="s">
        <v>1201</v>
      </c>
      <c r="C255" s="121" t="s">
        <v>284</v>
      </c>
      <c r="D255" s="205">
        <v>5</v>
      </c>
      <c r="E255" s="750"/>
      <c r="F255" s="597"/>
    </row>
    <row r="256" spans="1:6" s="132" customFormat="1" ht="16.5" customHeight="1">
      <c r="A256" s="153"/>
      <c r="B256" s="45" t="s">
        <v>46</v>
      </c>
      <c r="C256" s="46"/>
      <c r="D256" s="47"/>
      <c r="E256" s="852"/>
      <c r="F256" s="598">
        <f>D255*E255*C30</f>
        <v>0</v>
      </c>
    </row>
    <row r="257" spans="1:6" s="132" customFormat="1" ht="16.5" customHeight="1">
      <c r="A257" s="153"/>
      <c r="B257" s="48" t="s">
        <v>47</v>
      </c>
      <c r="C257" s="49"/>
      <c r="D257" s="50"/>
      <c r="E257" s="853"/>
      <c r="F257" s="599">
        <f>D255*E255*C31</f>
        <v>0</v>
      </c>
    </row>
    <row r="258" spans="1:6" s="132" customFormat="1" ht="16.5" customHeight="1">
      <c r="A258" s="6"/>
      <c r="B258" s="1"/>
      <c r="C258" s="1"/>
      <c r="D258" s="1"/>
      <c r="E258" s="663"/>
      <c r="F258" s="593"/>
    </row>
    <row r="259" spans="1:6" s="132" customFormat="1" ht="29.25" customHeight="1">
      <c r="A259" s="126" t="s">
        <v>1282</v>
      </c>
      <c r="B259" s="31" t="s">
        <v>1688</v>
      </c>
      <c r="C259" s="121"/>
      <c r="D259" s="205"/>
      <c r="E259" s="203"/>
      <c r="F259" s="597"/>
    </row>
    <row r="260" spans="1:6" s="211" customFormat="1" ht="17.25" customHeight="1">
      <c r="A260" s="40"/>
      <c r="B260" s="151" t="s">
        <v>1181</v>
      </c>
      <c r="C260" s="212"/>
      <c r="D260" s="213"/>
      <c r="E260" s="860"/>
      <c r="F260" s="668"/>
    </row>
    <row r="261" spans="1:6" s="211" customFormat="1" ht="16.5" customHeight="1">
      <c r="A261" s="40"/>
      <c r="B261" s="151" t="s">
        <v>1182</v>
      </c>
      <c r="C261" s="212"/>
      <c r="D261" s="213"/>
      <c r="E261" s="860"/>
      <c r="F261" s="668"/>
    </row>
    <row r="262" spans="1:6" s="211" customFormat="1" ht="16.5" customHeight="1">
      <c r="A262" s="40"/>
      <c r="B262" s="151" t="s">
        <v>1185</v>
      </c>
      <c r="C262" s="212"/>
      <c r="D262" s="213"/>
      <c r="E262" s="860"/>
      <c r="F262" s="668"/>
    </row>
    <row r="263" spans="1:6" s="132" customFormat="1" ht="27">
      <c r="A263" s="126"/>
      <c r="B263" s="151" t="s">
        <v>1689</v>
      </c>
      <c r="C263" s="121"/>
      <c r="D263" s="205"/>
      <c r="E263" s="203"/>
      <c r="F263" s="597"/>
    </row>
    <row r="264" spans="1:6" s="132" customFormat="1" ht="18" customHeight="1">
      <c r="A264" s="153"/>
      <c r="B264" s="205" t="s">
        <v>1691</v>
      </c>
      <c r="C264" s="121" t="s">
        <v>284</v>
      </c>
      <c r="D264" s="205">
        <v>3</v>
      </c>
      <c r="E264" s="750"/>
      <c r="F264" s="597"/>
    </row>
    <row r="265" spans="1:6" s="132" customFormat="1" ht="16.5" customHeight="1">
      <c r="A265" s="153"/>
      <c r="B265" s="45" t="s">
        <v>46</v>
      </c>
      <c r="C265" s="46"/>
      <c r="D265" s="47"/>
      <c r="E265" s="852"/>
      <c r="F265" s="598">
        <f>D264*E264*C30</f>
        <v>0</v>
      </c>
    </row>
    <row r="266" spans="1:6" s="132" customFormat="1" ht="16.5" customHeight="1">
      <c r="A266" s="153"/>
      <c r="B266" s="48" t="s">
        <v>47</v>
      </c>
      <c r="C266" s="49"/>
      <c r="D266" s="50"/>
      <c r="E266" s="853"/>
      <c r="F266" s="599">
        <f>D264*E264*C31</f>
        <v>0</v>
      </c>
    </row>
    <row r="267" spans="1:6" s="132" customFormat="1" ht="18" customHeight="1">
      <c r="A267" s="153"/>
      <c r="B267" s="205" t="s">
        <v>1690</v>
      </c>
      <c r="C267" s="121" t="s">
        <v>284</v>
      </c>
      <c r="D267" s="205">
        <v>2</v>
      </c>
      <c r="E267" s="750"/>
      <c r="F267" s="597"/>
    </row>
    <row r="268" spans="1:6" s="132" customFormat="1" ht="16.5" customHeight="1">
      <c r="A268" s="153"/>
      <c r="B268" s="45" t="s">
        <v>46</v>
      </c>
      <c r="C268" s="46"/>
      <c r="D268" s="47"/>
      <c r="E268" s="852"/>
      <c r="F268" s="598">
        <f>D267*E267*C30</f>
        <v>0</v>
      </c>
    </row>
    <row r="269" spans="1:6" s="132" customFormat="1" ht="16.5" customHeight="1">
      <c r="A269" s="153"/>
      <c r="B269" s="48" t="s">
        <v>47</v>
      </c>
      <c r="C269" s="49"/>
      <c r="D269" s="50"/>
      <c r="E269" s="853"/>
      <c r="F269" s="599">
        <f>D267*E267*C31</f>
        <v>0</v>
      </c>
    </row>
    <row r="270" spans="1:6" s="132" customFormat="1" ht="18" customHeight="1">
      <c r="A270" s="153"/>
      <c r="B270" s="205" t="s">
        <v>1862</v>
      </c>
      <c r="C270" s="121" t="s">
        <v>284</v>
      </c>
      <c r="D270" s="205">
        <v>2</v>
      </c>
      <c r="E270" s="750"/>
      <c r="F270" s="597"/>
    </row>
    <row r="271" spans="1:6" s="132" customFormat="1" ht="16.5" customHeight="1">
      <c r="A271" s="153"/>
      <c r="B271" s="45" t="s">
        <v>46</v>
      </c>
      <c r="C271" s="46"/>
      <c r="D271" s="47"/>
      <c r="E271" s="852"/>
      <c r="F271" s="598">
        <f>D270*E270*C30</f>
        <v>0</v>
      </c>
    </row>
    <row r="272" spans="1:6" s="132" customFormat="1" ht="16.5" customHeight="1">
      <c r="A272" s="153"/>
      <c r="B272" s="48" t="s">
        <v>47</v>
      </c>
      <c r="C272" s="49"/>
      <c r="D272" s="50"/>
      <c r="E272" s="853"/>
      <c r="F272" s="599">
        <f>D270*E270*C31</f>
        <v>0</v>
      </c>
    </row>
    <row r="273" spans="1:6">
      <c r="E273" s="663"/>
    </row>
    <row r="274" spans="1:6">
      <c r="B274" s="70" t="s">
        <v>1557</v>
      </c>
      <c r="E274" s="663"/>
    </row>
    <row r="275" spans="1:6" s="132" customFormat="1" ht="16.5" customHeight="1">
      <c r="A275" s="6"/>
      <c r="B275" s="1"/>
      <c r="C275" s="1"/>
      <c r="D275" s="1"/>
      <c r="E275" s="663"/>
      <c r="F275" s="593"/>
    </row>
    <row r="276" spans="1:6" s="132" customFormat="1" ht="12.75">
      <c r="A276" s="126" t="s">
        <v>1283</v>
      </c>
      <c r="B276" s="31" t="s">
        <v>821</v>
      </c>
      <c r="C276" s="121"/>
      <c r="D276" s="205"/>
      <c r="E276" s="203"/>
      <c r="F276" s="597"/>
    </row>
    <row r="277" spans="1:6" s="132" customFormat="1" ht="12.75">
      <c r="A277" s="153"/>
      <c r="B277" s="205" t="s">
        <v>1278</v>
      </c>
      <c r="E277" s="235"/>
      <c r="F277" s="644"/>
    </row>
    <row r="278" spans="1:6" s="132" customFormat="1" ht="18" customHeight="1">
      <c r="A278" s="153"/>
      <c r="B278" s="205" t="s">
        <v>1279</v>
      </c>
      <c r="C278" s="121" t="s">
        <v>284</v>
      </c>
      <c r="D278" s="205">
        <v>5</v>
      </c>
      <c r="E278" s="750"/>
      <c r="F278" s="597"/>
    </row>
    <row r="279" spans="1:6" s="132" customFormat="1" ht="16.5" customHeight="1">
      <c r="A279" s="153"/>
      <c r="B279" s="45" t="s">
        <v>46</v>
      </c>
      <c r="C279" s="46"/>
      <c r="D279" s="47"/>
      <c r="E279" s="852"/>
      <c r="F279" s="598">
        <f>D278*E278*C30</f>
        <v>0</v>
      </c>
    </row>
    <row r="280" spans="1:6" s="132" customFormat="1" ht="16.5" customHeight="1">
      <c r="A280" s="153"/>
      <c r="B280" s="48" t="s">
        <v>47</v>
      </c>
      <c r="C280" s="49"/>
      <c r="D280" s="50"/>
      <c r="E280" s="853"/>
      <c r="F280" s="599">
        <f>D278*E278*C31</f>
        <v>0</v>
      </c>
    </row>
    <row r="281" spans="1:6" s="132" customFormat="1" ht="16.5" customHeight="1">
      <c r="A281" s="6"/>
      <c r="B281" s="1"/>
      <c r="C281" s="1"/>
      <c r="D281" s="1"/>
      <c r="E281" s="663"/>
      <c r="F281" s="593"/>
    </row>
    <row r="282" spans="1:6" s="132" customFormat="1" ht="12.75">
      <c r="A282" s="126" t="s">
        <v>1284</v>
      </c>
      <c r="B282" s="31" t="s">
        <v>821</v>
      </c>
      <c r="C282" s="121"/>
      <c r="D282" s="205"/>
      <c r="E282" s="203"/>
      <c r="F282" s="597"/>
    </row>
    <row r="283" spans="1:6" s="132" customFormat="1" ht="12.75">
      <c r="A283" s="153"/>
      <c r="B283" s="205" t="s">
        <v>1280</v>
      </c>
      <c r="E283" s="235"/>
      <c r="F283" s="644"/>
    </row>
    <row r="284" spans="1:6" s="132" customFormat="1" ht="18" customHeight="1">
      <c r="A284" s="153"/>
      <c r="B284" s="205" t="s">
        <v>1279</v>
      </c>
      <c r="C284" s="121" t="s">
        <v>284</v>
      </c>
      <c r="D284" s="205">
        <v>5</v>
      </c>
      <c r="E284" s="750"/>
      <c r="F284" s="597"/>
    </row>
    <row r="285" spans="1:6" s="132" customFormat="1" ht="16.5" customHeight="1">
      <c r="A285" s="153"/>
      <c r="B285" s="45" t="s">
        <v>46</v>
      </c>
      <c r="C285" s="46"/>
      <c r="D285" s="47"/>
      <c r="E285" s="852"/>
      <c r="F285" s="598">
        <f>D284*E284*C30</f>
        <v>0</v>
      </c>
    </row>
    <row r="286" spans="1:6" s="132" customFormat="1" ht="16.5" customHeight="1">
      <c r="A286" s="153"/>
      <c r="B286" s="48" t="s">
        <v>47</v>
      </c>
      <c r="C286" s="49"/>
      <c r="D286" s="50"/>
      <c r="E286" s="853"/>
      <c r="F286" s="599">
        <f>D284*E284*C31</f>
        <v>0</v>
      </c>
    </row>
    <row r="287" spans="1:6" s="132" customFormat="1" ht="16.5" customHeight="1">
      <c r="A287" s="6"/>
      <c r="B287" s="1"/>
      <c r="C287" s="1"/>
      <c r="D287" s="1"/>
      <c r="E287" s="663"/>
      <c r="F287" s="593"/>
    </row>
    <row r="288" spans="1:6" s="132" customFormat="1" ht="12.75">
      <c r="A288" s="126" t="s">
        <v>1287</v>
      </c>
      <c r="B288" s="31" t="s">
        <v>821</v>
      </c>
      <c r="C288" s="121"/>
      <c r="D288" s="205"/>
      <c r="E288" s="203"/>
      <c r="F288" s="597"/>
    </row>
    <row r="289" spans="1:6" s="132" customFormat="1" ht="12.75">
      <c r="A289" s="153"/>
      <c r="B289" s="205" t="s">
        <v>1281</v>
      </c>
      <c r="E289" s="235"/>
      <c r="F289" s="644"/>
    </row>
    <row r="290" spans="1:6" s="132" customFormat="1" ht="18" customHeight="1">
      <c r="A290" s="153"/>
      <c r="B290" s="205" t="s">
        <v>1279</v>
      </c>
      <c r="C290" s="121" t="s">
        <v>284</v>
      </c>
      <c r="D290" s="205">
        <v>3</v>
      </c>
      <c r="E290" s="750"/>
      <c r="F290" s="597"/>
    </row>
    <row r="291" spans="1:6" s="132" customFormat="1" ht="16.5" customHeight="1">
      <c r="A291" s="153"/>
      <c r="B291" s="45" t="s">
        <v>46</v>
      </c>
      <c r="C291" s="46"/>
      <c r="D291" s="47"/>
      <c r="E291" s="852"/>
      <c r="F291" s="598">
        <f>D290*E290*C30</f>
        <v>0</v>
      </c>
    </row>
    <row r="292" spans="1:6" s="132" customFormat="1" ht="16.5" customHeight="1">
      <c r="A292" s="153"/>
      <c r="B292" s="48" t="s">
        <v>47</v>
      </c>
      <c r="C292" s="49"/>
      <c r="D292" s="50"/>
      <c r="E292" s="853"/>
      <c r="F292" s="599">
        <f>D290*E290*C31</f>
        <v>0</v>
      </c>
    </row>
    <row r="293" spans="1:6" s="132" customFormat="1" ht="16.5" customHeight="1">
      <c r="A293" s="6"/>
      <c r="B293" s="1"/>
      <c r="C293" s="1"/>
      <c r="D293" s="1"/>
      <c r="E293" s="663"/>
      <c r="F293" s="593"/>
    </row>
    <row r="294" spans="1:6" s="132" customFormat="1" ht="12.75">
      <c r="A294" s="126" t="s">
        <v>1289</v>
      </c>
      <c r="B294" s="31" t="s">
        <v>821</v>
      </c>
      <c r="C294" s="121"/>
      <c r="D294" s="205"/>
      <c r="E294" s="203"/>
      <c r="F294" s="597"/>
    </row>
    <row r="295" spans="1:6" s="132" customFormat="1" ht="12.75">
      <c r="A295" s="153"/>
      <c r="B295" s="205" t="s">
        <v>1285</v>
      </c>
      <c r="E295" s="235"/>
      <c r="F295" s="644"/>
    </row>
    <row r="296" spans="1:6" s="132" customFormat="1" ht="18" customHeight="1">
      <c r="A296" s="153"/>
      <c r="B296" s="205" t="s">
        <v>1286</v>
      </c>
      <c r="C296" s="121" t="s">
        <v>284</v>
      </c>
      <c r="D296" s="205">
        <v>12</v>
      </c>
      <c r="E296" s="750"/>
      <c r="F296" s="597"/>
    </row>
    <row r="297" spans="1:6" s="132" customFormat="1" ht="16.5" customHeight="1">
      <c r="A297" s="153"/>
      <c r="B297" s="45" t="s">
        <v>46</v>
      </c>
      <c r="C297" s="46"/>
      <c r="D297" s="47"/>
      <c r="E297" s="852"/>
      <c r="F297" s="598">
        <f>D296*E296*C30</f>
        <v>0</v>
      </c>
    </row>
    <row r="298" spans="1:6" s="132" customFormat="1" ht="16.5" customHeight="1">
      <c r="A298" s="153"/>
      <c r="B298" s="48" t="s">
        <v>47</v>
      </c>
      <c r="C298" s="49"/>
      <c r="D298" s="50"/>
      <c r="E298" s="853"/>
      <c r="F298" s="599">
        <f>D296*E296*C31</f>
        <v>0</v>
      </c>
    </row>
    <row r="299" spans="1:6" s="132" customFormat="1" ht="16.5" customHeight="1">
      <c r="A299" s="6"/>
      <c r="B299" s="1"/>
      <c r="C299" s="1"/>
      <c r="D299" s="1"/>
      <c r="E299" s="663"/>
      <c r="F299" s="593"/>
    </row>
    <row r="300" spans="1:6" s="132" customFormat="1" ht="12.75">
      <c r="A300" s="126" t="s">
        <v>1291</v>
      </c>
      <c r="B300" s="31" t="s">
        <v>821</v>
      </c>
      <c r="C300" s="121"/>
      <c r="D300" s="205"/>
      <c r="E300" s="203"/>
      <c r="F300" s="597"/>
    </row>
    <row r="301" spans="1:6" s="132" customFormat="1" ht="12.75">
      <c r="A301" s="153"/>
      <c r="B301" s="205" t="s">
        <v>1288</v>
      </c>
      <c r="E301" s="235"/>
      <c r="F301" s="644"/>
    </row>
    <row r="302" spans="1:6" s="132" customFormat="1" ht="18" customHeight="1">
      <c r="A302" s="153"/>
      <c r="B302" s="205" t="s">
        <v>1286</v>
      </c>
      <c r="C302" s="121" t="s">
        <v>284</v>
      </c>
      <c r="D302" s="205">
        <v>14</v>
      </c>
      <c r="E302" s="750"/>
      <c r="F302" s="597"/>
    </row>
    <row r="303" spans="1:6" s="132" customFormat="1" ht="16.5" customHeight="1">
      <c r="A303" s="153"/>
      <c r="B303" s="45" t="s">
        <v>46</v>
      </c>
      <c r="C303" s="46"/>
      <c r="D303" s="47"/>
      <c r="E303" s="852"/>
      <c r="F303" s="598">
        <f>D302*E302*C30</f>
        <v>0</v>
      </c>
    </row>
    <row r="304" spans="1:6" s="132" customFormat="1" ht="16.5" customHeight="1">
      <c r="A304" s="153"/>
      <c r="B304" s="48" t="s">
        <v>47</v>
      </c>
      <c r="C304" s="49"/>
      <c r="D304" s="50"/>
      <c r="E304" s="853"/>
      <c r="F304" s="599">
        <f>D302*E302*C31</f>
        <v>0</v>
      </c>
    </row>
    <row r="305" spans="1:6" s="132" customFormat="1" ht="16.5" customHeight="1">
      <c r="A305" s="6"/>
      <c r="B305" s="1"/>
      <c r="C305" s="1"/>
      <c r="D305" s="1"/>
      <c r="E305" s="663"/>
      <c r="F305" s="593"/>
    </row>
    <row r="306" spans="1:6" s="132" customFormat="1" ht="12.75">
      <c r="A306" s="126" t="s">
        <v>1294</v>
      </c>
      <c r="B306" s="31" t="s">
        <v>821</v>
      </c>
      <c r="C306" s="121"/>
      <c r="D306" s="205"/>
      <c r="E306" s="203"/>
      <c r="F306" s="597"/>
    </row>
    <row r="307" spans="1:6" s="132" customFormat="1" ht="12.75">
      <c r="A307" s="153"/>
      <c r="B307" s="205" t="s">
        <v>1290</v>
      </c>
      <c r="E307" s="235"/>
      <c r="F307" s="644"/>
    </row>
    <row r="308" spans="1:6" s="132" customFormat="1" ht="18" customHeight="1">
      <c r="A308" s="153"/>
      <c r="B308" s="205" t="s">
        <v>1286</v>
      </c>
      <c r="C308" s="121" t="s">
        <v>284</v>
      </c>
      <c r="D308" s="205">
        <v>13</v>
      </c>
      <c r="E308" s="750"/>
      <c r="F308" s="597"/>
    </row>
    <row r="309" spans="1:6" s="132" customFormat="1" ht="16.5" customHeight="1">
      <c r="A309" s="153"/>
      <c r="B309" s="45" t="s">
        <v>46</v>
      </c>
      <c r="C309" s="46"/>
      <c r="D309" s="47"/>
      <c r="E309" s="852"/>
      <c r="F309" s="598">
        <f>D308*E308*C30</f>
        <v>0</v>
      </c>
    </row>
    <row r="310" spans="1:6" s="132" customFormat="1" ht="16.5" customHeight="1">
      <c r="A310" s="153"/>
      <c r="B310" s="48" t="s">
        <v>47</v>
      </c>
      <c r="C310" s="49"/>
      <c r="D310" s="50"/>
      <c r="E310" s="853"/>
      <c r="F310" s="599">
        <f>D308*E308*C31</f>
        <v>0</v>
      </c>
    </row>
    <row r="311" spans="1:6" s="132" customFormat="1" ht="16.5" customHeight="1">
      <c r="A311" s="6"/>
      <c r="B311" s="1"/>
      <c r="C311" s="1"/>
      <c r="D311" s="1"/>
      <c r="E311" s="663"/>
      <c r="F311" s="593"/>
    </row>
    <row r="312" spans="1:6" s="132" customFormat="1" ht="12.75">
      <c r="A312" s="126" t="s">
        <v>1297</v>
      </c>
      <c r="B312" s="31" t="s">
        <v>821</v>
      </c>
      <c r="C312" s="121"/>
      <c r="D312" s="205"/>
      <c r="E312" s="203"/>
      <c r="F312" s="597"/>
    </row>
    <row r="313" spans="1:6" s="132" customFormat="1" ht="12.75">
      <c r="A313" s="153"/>
      <c r="B313" s="205" t="s">
        <v>1292</v>
      </c>
      <c r="E313" s="235"/>
      <c r="F313" s="644"/>
    </row>
    <row r="314" spans="1:6" s="132" customFormat="1" ht="18" customHeight="1">
      <c r="A314" s="153"/>
      <c r="B314" s="205" t="s">
        <v>1293</v>
      </c>
      <c r="C314" s="121" t="s">
        <v>284</v>
      </c>
      <c r="D314" s="205">
        <v>1</v>
      </c>
      <c r="E314" s="750"/>
      <c r="F314" s="597"/>
    </row>
    <row r="315" spans="1:6" s="132" customFormat="1" ht="16.5" customHeight="1">
      <c r="A315" s="153"/>
      <c r="B315" s="45" t="s">
        <v>46</v>
      </c>
      <c r="C315" s="46"/>
      <c r="D315" s="47"/>
      <c r="E315" s="852"/>
      <c r="F315" s="598">
        <f>D314*E314*C30</f>
        <v>0</v>
      </c>
    </row>
    <row r="316" spans="1:6" s="132" customFormat="1" ht="16.5" customHeight="1">
      <c r="A316" s="153"/>
      <c r="B316" s="48" t="s">
        <v>47</v>
      </c>
      <c r="C316" s="49"/>
      <c r="D316" s="50"/>
      <c r="E316" s="853"/>
      <c r="F316" s="599">
        <f>D314*E314*C31</f>
        <v>0</v>
      </c>
    </row>
    <row r="317" spans="1:6" s="132" customFormat="1" ht="16.5" customHeight="1">
      <c r="A317" s="6"/>
      <c r="B317" s="1"/>
      <c r="C317" s="1"/>
      <c r="D317" s="1"/>
      <c r="E317" s="663"/>
      <c r="F317" s="593"/>
    </row>
    <row r="318" spans="1:6" s="132" customFormat="1" ht="12.75">
      <c r="A318" s="126" t="s">
        <v>1300</v>
      </c>
      <c r="B318" s="31" t="s">
        <v>821</v>
      </c>
      <c r="C318" s="121"/>
      <c r="D318" s="205"/>
      <c r="E318" s="203"/>
      <c r="F318" s="597"/>
    </row>
    <row r="319" spans="1:6" s="132" customFormat="1" ht="12.75">
      <c r="A319" s="153"/>
      <c r="B319" s="205" t="s">
        <v>1295</v>
      </c>
      <c r="E319" s="235"/>
      <c r="F319" s="644"/>
    </row>
    <row r="320" spans="1:6" s="132" customFormat="1" ht="18" customHeight="1">
      <c r="A320" s="153"/>
      <c r="B320" s="205" t="s">
        <v>1296</v>
      </c>
      <c r="C320" s="121" t="s">
        <v>284</v>
      </c>
      <c r="D320" s="205">
        <v>1</v>
      </c>
      <c r="E320" s="750"/>
      <c r="F320" s="597"/>
    </row>
    <row r="321" spans="1:6" s="132" customFormat="1" ht="16.5" customHeight="1">
      <c r="A321" s="153"/>
      <c r="B321" s="45" t="s">
        <v>46</v>
      </c>
      <c r="C321" s="46"/>
      <c r="D321" s="47"/>
      <c r="E321" s="852"/>
      <c r="F321" s="598">
        <f>D320*E320*C30</f>
        <v>0</v>
      </c>
    </row>
    <row r="322" spans="1:6" s="132" customFormat="1" ht="16.5" customHeight="1">
      <c r="A322" s="153"/>
      <c r="B322" s="48" t="s">
        <v>47</v>
      </c>
      <c r="C322" s="49"/>
      <c r="D322" s="50"/>
      <c r="E322" s="853"/>
      <c r="F322" s="599">
        <f>D320*E320*C31</f>
        <v>0</v>
      </c>
    </row>
    <row r="323" spans="1:6" s="132" customFormat="1" ht="16.5" customHeight="1">
      <c r="A323" s="6"/>
      <c r="B323" s="1"/>
      <c r="C323" s="1"/>
      <c r="D323" s="1"/>
      <c r="E323" s="663"/>
      <c r="F323" s="593"/>
    </row>
    <row r="324" spans="1:6" s="132" customFormat="1" ht="12.75">
      <c r="A324" s="126" t="s">
        <v>1303</v>
      </c>
      <c r="B324" s="31" t="s">
        <v>821</v>
      </c>
      <c r="C324" s="121"/>
      <c r="D324" s="205"/>
      <c r="E324" s="203"/>
      <c r="F324" s="597"/>
    </row>
    <row r="325" spans="1:6" s="132" customFormat="1" ht="12.75">
      <c r="A325" s="153"/>
      <c r="B325" s="205" t="s">
        <v>1298</v>
      </c>
      <c r="E325" s="235"/>
      <c r="F325" s="644"/>
    </row>
    <row r="326" spans="1:6" s="132" customFormat="1" ht="18" customHeight="1">
      <c r="A326" s="153"/>
      <c r="B326" s="205" t="s">
        <v>1299</v>
      </c>
      <c r="C326" s="121" t="s">
        <v>284</v>
      </c>
      <c r="D326" s="205">
        <v>1</v>
      </c>
      <c r="E326" s="750"/>
      <c r="F326" s="597"/>
    </row>
    <row r="327" spans="1:6" s="132" customFormat="1" ht="16.5" customHeight="1">
      <c r="A327" s="153"/>
      <c r="B327" s="45" t="s">
        <v>46</v>
      </c>
      <c r="C327" s="46"/>
      <c r="D327" s="47"/>
      <c r="E327" s="852"/>
      <c r="F327" s="598">
        <f>D326*E326*C30</f>
        <v>0</v>
      </c>
    </row>
    <row r="328" spans="1:6" s="132" customFormat="1" ht="16.5" customHeight="1">
      <c r="A328" s="153"/>
      <c r="B328" s="48" t="s">
        <v>47</v>
      </c>
      <c r="C328" s="49"/>
      <c r="D328" s="50"/>
      <c r="E328" s="853"/>
      <c r="F328" s="599">
        <f>D326*E326*C31</f>
        <v>0</v>
      </c>
    </row>
    <row r="329" spans="1:6" s="132" customFormat="1" ht="16.5" customHeight="1">
      <c r="A329" s="6"/>
      <c r="B329" s="1"/>
      <c r="C329" s="1"/>
      <c r="D329" s="1"/>
      <c r="E329" s="663"/>
      <c r="F329" s="593"/>
    </row>
    <row r="330" spans="1:6" s="132" customFormat="1" ht="12.75">
      <c r="A330" s="126" t="s">
        <v>1307</v>
      </c>
      <c r="B330" s="31" t="s">
        <v>821</v>
      </c>
      <c r="C330" s="121"/>
      <c r="D330" s="205"/>
      <c r="E330" s="203"/>
      <c r="F330" s="597"/>
    </row>
    <row r="331" spans="1:6" s="132" customFormat="1" ht="12.75">
      <c r="A331" s="153"/>
      <c r="B331" s="205" t="s">
        <v>1301</v>
      </c>
      <c r="E331" s="235"/>
      <c r="F331" s="644"/>
    </row>
    <row r="332" spans="1:6" s="132" customFormat="1" ht="18" customHeight="1">
      <c r="A332" s="153"/>
      <c r="B332" s="205" t="s">
        <v>1302</v>
      </c>
      <c r="C332" s="121" t="s">
        <v>284</v>
      </c>
      <c r="D332" s="205">
        <v>1</v>
      </c>
      <c r="E332" s="750"/>
      <c r="F332" s="597"/>
    </row>
    <row r="333" spans="1:6" s="132" customFormat="1" ht="16.5" customHeight="1">
      <c r="A333" s="153"/>
      <c r="B333" s="45" t="s">
        <v>46</v>
      </c>
      <c r="C333" s="46"/>
      <c r="D333" s="47"/>
      <c r="E333" s="852"/>
      <c r="F333" s="598">
        <f>D332*E332*C30</f>
        <v>0</v>
      </c>
    </row>
    <row r="334" spans="1:6" s="132" customFormat="1" ht="16.5" customHeight="1">
      <c r="A334" s="153"/>
      <c r="B334" s="48" t="s">
        <v>47</v>
      </c>
      <c r="C334" s="49"/>
      <c r="D334" s="50"/>
      <c r="E334" s="853"/>
      <c r="F334" s="599">
        <f>D332*E332*C31</f>
        <v>0</v>
      </c>
    </row>
    <row r="335" spans="1:6" s="132" customFormat="1" ht="16.5" customHeight="1">
      <c r="A335" s="6"/>
      <c r="B335" s="1"/>
      <c r="C335" s="1"/>
      <c r="D335" s="1"/>
      <c r="E335" s="663"/>
      <c r="F335" s="593"/>
    </row>
    <row r="336" spans="1:6" s="132" customFormat="1" ht="12.75">
      <c r="A336" s="126" t="s">
        <v>1310</v>
      </c>
      <c r="B336" s="31" t="s">
        <v>821</v>
      </c>
      <c r="C336" s="121"/>
      <c r="D336" s="205"/>
      <c r="E336" s="203"/>
      <c r="F336" s="597"/>
    </row>
    <row r="337" spans="1:6" s="132" customFormat="1" ht="12.75">
      <c r="A337" s="153"/>
      <c r="B337" s="205" t="s">
        <v>1304</v>
      </c>
      <c r="E337" s="235"/>
      <c r="F337" s="644"/>
    </row>
    <row r="338" spans="1:6" s="132" customFormat="1" ht="18" customHeight="1">
      <c r="A338" s="153"/>
      <c r="B338" s="205" t="s">
        <v>1305</v>
      </c>
      <c r="C338" s="121" t="s">
        <v>284</v>
      </c>
      <c r="D338" s="205">
        <v>1</v>
      </c>
      <c r="E338" s="750"/>
      <c r="F338" s="597"/>
    </row>
    <row r="339" spans="1:6" s="132" customFormat="1" ht="16.5" customHeight="1">
      <c r="A339" s="153"/>
      <c r="B339" s="45" t="s">
        <v>46</v>
      </c>
      <c r="C339" s="46"/>
      <c r="D339" s="47"/>
      <c r="E339" s="852"/>
      <c r="F339" s="598">
        <f>D338*E338*C30</f>
        <v>0</v>
      </c>
    </row>
    <row r="340" spans="1:6" s="132" customFormat="1" ht="16.5" customHeight="1">
      <c r="A340" s="153"/>
      <c r="B340" s="48" t="s">
        <v>47</v>
      </c>
      <c r="C340" s="49"/>
      <c r="D340" s="50"/>
      <c r="E340" s="853"/>
      <c r="F340" s="599">
        <f>D338*E338*C31</f>
        <v>0</v>
      </c>
    </row>
    <row r="341" spans="1:6" s="132" customFormat="1" ht="16.5" customHeight="1">
      <c r="A341" s="6"/>
      <c r="B341" s="1"/>
      <c r="C341" s="1"/>
      <c r="D341" s="1"/>
      <c r="E341" s="663"/>
      <c r="F341" s="593"/>
    </row>
    <row r="342" spans="1:6" s="132" customFormat="1" ht="12.75">
      <c r="A342" s="126" t="s">
        <v>1313</v>
      </c>
      <c r="B342" s="31" t="s">
        <v>821</v>
      </c>
      <c r="C342" s="121"/>
      <c r="D342" s="205"/>
      <c r="E342" s="203"/>
      <c r="F342" s="597"/>
    </row>
    <row r="343" spans="1:6" s="132" customFormat="1" ht="12.75">
      <c r="A343" s="153"/>
      <c r="B343" s="205" t="s">
        <v>1308</v>
      </c>
      <c r="E343" s="235"/>
      <c r="F343" s="644"/>
    </row>
    <row r="344" spans="1:6" s="132" customFormat="1" ht="18" customHeight="1">
      <c r="A344" s="153"/>
      <c r="B344" s="205" t="s">
        <v>1309</v>
      </c>
      <c r="C344" s="121" t="s">
        <v>284</v>
      </c>
      <c r="D344" s="205">
        <v>1</v>
      </c>
      <c r="E344" s="750"/>
      <c r="F344" s="597"/>
    </row>
    <row r="345" spans="1:6" s="132" customFormat="1" ht="16.5" customHeight="1">
      <c r="A345" s="153"/>
      <c r="B345" s="45" t="s">
        <v>46</v>
      </c>
      <c r="C345" s="46"/>
      <c r="D345" s="47"/>
      <c r="E345" s="852"/>
      <c r="F345" s="598">
        <f>D344*E344*C30</f>
        <v>0</v>
      </c>
    </row>
    <row r="346" spans="1:6" s="132" customFormat="1" ht="16.5" customHeight="1">
      <c r="A346" s="153"/>
      <c r="B346" s="48" t="s">
        <v>47</v>
      </c>
      <c r="C346" s="49"/>
      <c r="D346" s="50"/>
      <c r="E346" s="853"/>
      <c r="F346" s="599">
        <f>D344*E344*C31</f>
        <v>0</v>
      </c>
    </row>
    <row r="347" spans="1:6" s="132" customFormat="1" ht="16.5" customHeight="1">
      <c r="A347" s="6"/>
      <c r="B347" s="1"/>
      <c r="C347" s="1"/>
      <c r="D347" s="1"/>
      <c r="E347" s="663"/>
      <c r="F347" s="593"/>
    </row>
    <row r="348" spans="1:6" s="132" customFormat="1" ht="12.75">
      <c r="A348" s="126" t="s">
        <v>1315</v>
      </c>
      <c r="B348" s="31" t="s">
        <v>821</v>
      </c>
      <c r="C348" s="121"/>
      <c r="D348" s="205"/>
      <c r="E348" s="203"/>
      <c r="F348" s="597"/>
    </row>
    <row r="349" spans="1:6" s="132" customFormat="1" ht="12.75">
      <c r="A349" s="153"/>
      <c r="B349" s="205" t="s">
        <v>1311</v>
      </c>
      <c r="E349" s="235"/>
      <c r="F349" s="644"/>
    </row>
    <row r="350" spans="1:6" s="132" customFormat="1" ht="18" customHeight="1">
      <c r="A350" s="153"/>
      <c r="B350" s="205" t="s">
        <v>1312</v>
      </c>
      <c r="C350" s="121" t="s">
        <v>284</v>
      </c>
      <c r="D350" s="205">
        <v>1</v>
      </c>
      <c r="E350" s="750"/>
      <c r="F350" s="597"/>
    </row>
    <row r="351" spans="1:6" s="132" customFormat="1" ht="16.5" customHeight="1">
      <c r="A351" s="153"/>
      <c r="B351" s="45" t="s">
        <v>46</v>
      </c>
      <c r="C351" s="46"/>
      <c r="D351" s="47"/>
      <c r="E351" s="852"/>
      <c r="F351" s="598">
        <f>D350*E350*C30</f>
        <v>0</v>
      </c>
    </row>
    <row r="352" spans="1:6" s="132" customFormat="1" ht="16.5" customHeight="1">
      <c r="A352" s="153"/>
      <c r="B352" s="48" t="s">
        <v>47</v>
      </c>
      <c r="C352" s="49"/>
      <c r="D352" s="50"/>
      <c r="E352" s="853"/>
      <c r="F352" s="599">
        <f>D350*E350*C31</f>
        <v>0</v>
      </c>
    </row>
    <row r="353" spans="1:6" s="132" customFormat="1" ht="16.5" customHeight="1">
      <c r="A353" s="6"/>
      <c r="B353" s="1"/>
      <c r="C353" s="1"/>
      <c r="D353" s="1"/>
      <c r="E353" s="663"/>
      <c r="F353" s="593"/>
    </row>
    <row r="354" spans="1:6" s="132" customFormat="1" ht="12.75">
      <c r="A354" s="126" t="s">
        <v>1318</v>
      </c>
      <c r="B354" s="31" t="s">
        <v>821</v>
      </c>
      <c r="C354" s="121"/>
      <c r="D354" s="205"/>
      <c r="E354" s="203"/>
      <c r="F354" s="597"/>
    </row>
    <row r="355" spans="1:6" s="132" customFormat="1" ht="12.75">
      <c r="A355" s="153"/>
      <c r="B355" s="205" t="s">
        <v>1314</v>
      </c>
      <c r="E355" s="235"/>
      <c r="F355" s="644"/>
    </row>
    <row r="356" spans="1:6" s="132" customFormat="1" ht="18" customHeight="1">
      <c r="A356" s="153"/>
      <c r="B356" s="205" t="s">
        <v>1279</v>
      </c>
      <c r="C356" s="121" t="s">
        <v>284</v>
      </c>
      <c r="D356" s="205">
        <v>1</v>
      </c>
      <c r="E356" s="750"/>
      <c r="F356" s="597"/>
    </row>
    <row r="357" spans="1:6" s="132" customFormat="1" ht="16.5" customHeight="1">
      <c r="A357" s="153"/>
      <c r="B357" s="45" t="s">
        <v>46</v>
      </c>
      <c r="C357" s="46"/>
      <c r="D357" s="47"/>
      <c r="E357" s="852"/>
      <c r="F357" s="598">
        <f>D356*E356*C30</f>
        <v>0</v>
      </c>
    </row>
    <row r="358" spans="1:6" s="132" customFormat="1" ht="16.5" customHeight="1">
      <c r="A358" s="153"/>
      <c r="B358" s="48" t="s">
        <v>47</v>
      </c>
      <c r="C358" s="49"/>
      <c r="D358" s="50"/>
      <c r="E358" s="853"/>
      <c r="F358" s="599">
        <f>D356*E356*C31</f>
        <v>0</v>
      </c>
    </row>
    <row r="359" spans="1:6" s="132" customFormat="1" ht="16.5" customHeight="1">
      <c r="A359" s="6"/>
      <c r="B359" s="1"/>
      <c r="C359" s="1"/>
      <c r="D359" s="1"/>
      <c r="E359" s="663"/>
      <c r="F359" s="593"/>
    </row>
    <row r="360" spans="1:6" s="132" customFormat="1" ht="12.75">
      <c r="A360" s="126" t="s">
        <v>1321</v>
      </c>
      <c r="B360" s="31" t="s">
        <v>821</v>
      </c>
      <c r="C360" s="121"/>
      <c r="D360" s="205"/>
      <c r="E360" s="203"/>
      <c r="F360" s="597"/>
    </row>
    <row r="361" spans="1:6" s="132" customFormat="1" ht="12.75">
      <c r="A361" s="153"/>
      <c r="B361" s="205" t="s">
        <v>1316</v>
      </c>
      <c r="E361" s="235"/>
      <c r="F361" s="644"/>
    </row>
    <row r="362" spans="1:6" s="132" customFormat="1" ht="18" customHeight="1">
      <c r="A362" s="153"/>
      <c r="B362" s="205" t="s">
        <v>1317</v>
      </c>
      <c r="C362" s="121" t="s">
        <v>284</v>
      </c>
      <c r="D362" s="205">
        <v>1</v>
      </c>
      <c r="E362" s="750"/>
      <c r="F362" s="597"/>
    </row>
    <row r="363" spans="1:6" s="132" customFormat="1" ht="16.5" customHeight="1">
      <c r="A363" s="153"/>
      <c r="B363" s="45" t="s">
        <v>46</v>
      </c>
      <c r="C363" s="46"/>
      <c r="D363" s="47"/>
      <c r="E363" s="852"/>
      <c r="F363" s="598">
        <f>D362*E362*C30</f>
        <v>0</v>
      </c>
    </row>
    <row r="364" spans="1:6" s="132" customFormat="1" ht="16.5" customHeight="1">
      <c r="A364" s="153"/>
      <c r="B364" s="48" t="s">
        <v>47</v>
      </c>
      <c r="C364" s="49"/>
      <c r="D364" s="50"/>
      <c r="E364" s="853"/>
      <c r="F364" s="599">
        <f>D362*E362*C31</f>
        <v>0</v>
      </c>
    </row>
    <row r="365" spans="1:6" s="132" customFormat="1" ht="16.5" customHeight="1">
      <c r="A365" s="6"/>
      <c r="B365" s="1"/>
      <c r="C365" s="1"/>
      <c r="D365" s="1"/>
      <c r="E365" s="663"/>
      <c r="F365" s="593"/>
    </row>
    <row r="366" spans="1:6" s="132" customFormat="1" ht="12.75">
      <c r="A366" s="126" t="s">
        <v>1324</v>
      </c>
      <c r="B366" s="31" t="s">
        <v>821</v>
      </c>
      <c r="C366" s="121"/>
      <c r="D366" s="205"/>
      <c r="E366" s="203"/>
      <c r="F366" s="597"/>
    </row>
    <row r="367" spans="1:6" s="132" customFormat="1" ht="12.75">
      <c r="A367" s="153"/>
      <c r="B367" s="205" t="s">
        <v>1319</v>
      </c>
      <c r="E367" s="235"/>
      <c r="F367" s="644"/>
    </row>
    <row r="368" spans="1:6" s="132" customFormat="1" ht="18" customHeight="1">
      <c r="A368" s="153"/>
      <c r="B368" s="205" t="s">
        <v>1320</v>
      </c>
      <c r="C368" s="121" t="s">
        <v>284</v>
      </c>
      <c r="D368" s="205">
        <v>1</v>
      </c>
      <c r="E368" s="750"/>
      <c r="F368" s="597"/>
    </row>
    <row r="369" spans="1:6" s="132" customFormat="1" ht="16.5" customHeight="1">
      <c r="A369" s="153"/>
      <c r="B369" s="45" t="s">
        <v>46</v>
      </c>
      <c r="C369" s="46"/>
      <c r="D369" s="47"/>
      <c r="E369" s="852"/>
      <c r="F369" s="598">
        <f>D368*E368*C30</f>
        <v>0</v>
      </c>
    </row>
    <row r="370" spans="1:6" s="132" customFormat="1" ht="16.5" customHeight="1">
      <c r="A370" s="153"/>
      <c r="B370" s="48" t="s">
        <v>47</v>
      </c>
      <c r="C370" s="49"/>
      <c r="D370" s="50"/>
      <c r="E370" s="853"/>
      <c r="F370" s="599">
        <f>D368*E368*C31</f>
        <v>0</v>
      </c>
    </row>
    <row r="371" spans="1:6" s="132" customFormat="1" ht="16.5" customHeight="1">
      <c r="A371" s="6"/>
      <c r="B371" s="1"/>
      <c r="C371" s="1"/>
      <c r="D371" s="1"/>
      <c r="E371" s="663"/>
      <c r="F371" s="593"/>
    </row>
    <row r="372" spans="1:6" s="132" customFormat="1" ht="12.75">
      <c r="A372" s="126" t="s">
        <v>1327</v>
      </c>
      <c r="B372" s="31" t="s">
        <v>821</v>
      </c>
      <c r="C372" s="121"/>
      <c r="D372" s="205"/>
      <c r="E372" s="203"/>
      <c r="F372" s="597"/>
    </row>
    <row r="373" spans="1:6" s="132" customFormat="1" ht="12.75">
      <c r="A373" s="153"/>
      <c r="B373" s="205" t="s">
        <v>1322</v>
      </c>
      <c r="E373" s="235"/>
      <c r="F373" s="644"/>
    </row>
    <row r="374" spans="1:6" s="132" customFormat="1" ht="18" customHeight="1">
      <c r="A374" s="153"/>
      <c r="B374" s="205" t="s">
        <v>1323</v>
      </c>
      <c r="C374" s="121" t="s">
        <v>284</v>
      </c>
      <c r="D374" s="205">
        <v>1</v>
      </c>
      <c r="E374" s="750"/>
      <c r="F374" s="597"/>
    </row>
    <row r="375" spans="1:6" s="132" customFormat="1" ht="16.5" customHeight="1">
      <c r="A375" s="153"/>
      <c r="B375" s="45" t="s">
        <v>46</v>
      </c>
      <c r="C375" s="46"/>
      <c r="D375" s="47"/>
      <c r="E375" s="852"/>
      <c r="F375" s="598">
        <f>D374*E374*C30</f>
        <v>0</v>
      </c>
    </row>
    <row r="376" spans="1:6" s="132" customFormat="1" ht="16.5" customHeight="1">
      <c r="A376" s="153"/>
      <c r="B376" s="48" t="s">
        <v>47</v>
      </c>
      <c r="C376" s="49"/>
      <c r="D376" s="50"/>
      <c r="E376" s="853"/>
      <c r="F376" s="599">
        <f>D374*E374*C31</f>
        <v>0</v>
      </c>
    </row>
    <row r="377" spans="1:6" s="132" customFormat="1" ht="16.5" customHeight="1">
      <c r="A377" s="6"/>
      <c r="B377" s="1"/>
      <c r="C377" s="1"/>
      <c r="D377" s="1"/>
      <c r="E377" s="663"/>
      <c r="F377" s="593"/>
    </row>
    <row r="378" spans="1:6" s="132" customFormat="1" ht="12.75">
      <c r="A378" s="126" t="s">
        <v>1330</v>
      </c>
      <c r="B378" s="31" t="s">
        <v>821</v>
      </c>
      <c r="C378" s="121"/>
      <c r="D378" s="205"/>
      <c r="E378" s="203"/>
      <c r="F378" s="597"/>
    </row>
    <row r="379" spans="1:6" s="132" customFormat="1" ht="12.75">
      <c r="A379" s="153"/>
      <c r="B379" s="205" t="s">
        <v>1325</v>
      </c>
      <c r="E379" s="235"/>
      <c r="F379" s="644"/>
    </row>
    <row r="380" spans="1:6" s="132" customFormat="1" ht="18" customHeight="1">
      <c r="A380" s="153"/>
      <c r="B380" s="205" t="s">
        <v>1326</v>
      </c>
      <c r="C380" s="121" t="s">
        <v>284</v>
      </c>
      <c r="D380" s="205">
        <v>1</v>
      </c>
      <c r="E380" s="750"/>
      <c r="F380" s="597"/>
    </row>
    <row r="381" spans="1:6" s="132" customFormat="1" ht="16.5" customHeight="1">
      <c r="A381" s="153"/>
      <c r="B381" s="45" t="s">
        <v>46</v>
      </c>
      <c r="C381" s="46"/>
      <c r="D381" s="47"/>
      <c r="E381" s="852"/>
      <c r="F381" s="598">
        <f>D380*E380*C30</f>
        <v>0</v>
      </c>
    </row>
    <row r="382" spans="1:6" s="132" customFormat="1" ht="16.5" customHeight="1">
      <c r="A382" s="153"/>
      <c r="B382" s="48" t="s">
        <v>47</v>
      </c>
      <c r="C382" s="49"/>
      <c r="D382" s="50"/>
      <c r="E382" s="853"/>
      <c r="F382" s="599">
        <f>D380*E380*C31</f>
        <v>0</v>
      </c>
    </row>
    <row r="383" spans="1:6" s="132" customFormat="1" ht="16.5" customHeight="1">
      <c r="A383" s="6"/>
      <c r="B383" s="1"/>
      <c r="C383" s="1"/>
      <c r="D383" s="1"/>
      <c r="E383" s="663"/>
      <c r="F383" s="593"/>
    </row>
    <row r="384" spans="1:6" s="132" customFormat="1" ht="12.75">
      <c r="A384" s="126" t="s">
        <v>1333</v>
      </c>
      <c r="B384" s="31" t="s">
        <v>821</v>
      </c>
      <c r="C384" s="121"/>
      <c r="D384" s="205"/>
      <c r="E384" s="203"/>
      <c r="F384" s="597"/>
    </row>
    <row r="385" spans="1:6" s="132" customFormat="1" ht="12.75">
      <c r="A385" s="153"/>
      <c r="B385" s="205" t="s">
        <v>1328</v>
      </c>
      <c r="E385" s="235"/>
      <c r="F385" s="644"/>
    </row>
    <row r="386" spans="1:6" s="132" customFormat="1" ht="18" customHeight="1">
      <c r="A386" s="153"/>
      <c r="B386" s="205" t="s">
        <v>1329</v>
      </c>
      <c r="C386" s="121" t="s">
        <v>284</v>
      </c>
      <c r="D386" s="205">
        <v>1</v>
      </c>
      <c r="E386" s="750"/>
      <c r="F386" s="597"/>
    </row>
    <row r="387" spans="1:6" s="132" customFormat="1" ht="16.5" customHeight="1">
      <c r="A387" s="153"/>
      <c r="B387" s="45" t="s">
        <v>46</v>
      </c>
      <c r="C387" s="46"/>
      <c r="D387" s="47"/>
      <c r="E387" s="852"/>
      <c r="F387" s="598">
        <f>D386*E386*C30</f>
        <v>0</v>
      </c>
    </row>
    <row r="388" spans="1:6" s="132" customFormat="1" ht="16.5" customHeight="1">
      <c r="A388" s="153"/>
      <c r="B388" s="48" t="s">
        <v>47</v>
      </c>
      <c r="C388" s="49"/>
      <c r="D388" s="50"/>
      <c r="E388" s="853"/>
      <c r="F388" s="599">
        <f>D386*E386*C31</f>
        <v>0</v>
      </c>
    </row>
    <row r="389" spans="1:6" s="132" customFormat="1" ht="16.5" customHeight="1">
      <c r="A389" s="6"/>
      <c r="B389" s="1"/>
      <c r="C389" s="1"/>
      <c r="D389" s="1"/>
      <c r="E389" s="663"/>
      <c r="F389" s="593"/>
    </row>
    <row r="390" spans="1:6" s="132" customFormat="1" ht="12.75">
      <c r="A390" s="126" t="s">
        <v>1335</v>
      </c>
      <c r="B390" s="31" t="s">
        <v>821</v>
      </c>
      <c r="C390" s="121"/>
      <c r="D390" s="205"/>
      <c r="E390" s="203"/>
      <c r="F390" s="597"/>
    </row>
    <row r="391" spans="1:6" s="132" customFormat="1" ht="12.75">
      <c r="A391" s="153"/>
      <c r="B391" s="205" t="s">
        <v>1331</v>
      </c>
      <c r="E391" s="235"/>
      <c r="F391" s="644"/>
    </row>
    <row r="392" spans="1:6" s="132" customFormat="1" ht="18" customHeight="1">
      <c r="A392" s="153"/>
      <c r="B392" s="205" t="s">
        <v>1332</v>
      </c>
      <c r="C392" s="121" t="s">
        <v>284</v>
      </c>
      <c r="D392" s="205">
        <v>2</v>
      </c>
      <c r="E392" s="750"/>
      <c r="F392" s="597"/>
    </row>
    <row r="393" spans="1:6" s="132" customFormat="1" ht="16.5" customHeight="1">
      <c r="A393" s="153"/>
      <c r="B393" s="45" t="s">
        <v>46</v>
      </c>
      <c r="C393" s="46"/>
      <c r="D393" s="47"/>
      <c r="E393" s="852"/>
      <c r="F393" s="598">
        <f>D392*E392*C30</f>
        <v>0</v>
      </c>
    </row>
    <row r="394" spans="1:6" s="132" customFormat="1" ht="16.5" customHeight="1">
      <c r="A394" s="153"/>
      <c r="B394" s="48" t="s">
        <v>47</v>
      </c>
      <c r="C394" s="49"/>
      <c r="D394" s="50"/>
      <c r="E394" s="853"/>
      <c r="F394" s="599">
        <f>D392*E392*C31</f>
        <v>0</v>
      </c>
    </row>
    <row r="395" spans="1:6" s="132" customFormat="1" ht="16.5" customHeight="1">
      <c r="A395" s="6"/>
      <c r="B395" s="1"/>
      <c r="C395" s="1"/>
      <c r="D395" s="1"/>
      <c r="E395" s="663"/>
      <c r="F395" s="593"/>
    </row>
    <row r="396" spans="1:6" s="132" customFormat="1" ht="12.75">
      <c r="A396" s="126" t="s">
        <v>1731</v>
      </c>
      <c r="B396" s="31" t="s">
        <v>821</v>
      </c>
      <c r="C396" s="121"/>
      <c r="D396" s="205"/>
      <c r="E396" s="203"/>
      <c r="F396" s="597"/>
    </row>
    <row r="397" spans="1:6" s="132" customFormat="1" ht="12.75">
      <c r="A397" s="153"/>
      <c r="B397" s="205" t="s">
        <v>1334</v>
      </c>
      <c r="E397" s="235"/>
      <c r="F397" s="644"/>
    </row>
    <row r="398" spans="1:6" s="132" customFormat="1" ht="18" customHeight="1">
      <c r="A398" s="153"/>
      <c r="B398" s="205" t="s">
        <v>1332</v>
      </c>
      <c r="C398" s="121" t="s">
        <v>284</v>
      </c>
      <c r="D398" s="205">
        <v>3</v>
      </c>
      <c r="E398" s="750"/>
      <c r="F398" s="597"/>
    </row>
    <row r="399" spans="1:6" s="132" customFormat="1" ht="16.5" customHeight="1">
      <c r="A399" s="153"/>
      <c r="B399" s="45" t="s">
        <v>46</v>
      </c>
      <c r="C399" s="46"/>
      <c r="D399" s="47"/>
      <c r="E399" s="852"/>
      <c r="F399" s="598">
        <f>D398*E398*C30</f>
        <v>0</v>
      </c>
    </row>
    <row r="400" spans="1:6" s="132" customFormat="1" ht="16.5" customHeight="1">
      <c r="A400" s="153"/>
      <c r="B400" s="48" t="s">
        <v>47</v>
      </c>
      <c r="C400" s="49"/>
      <c r="D400" s="50"/>
      <c r="E400" s="853"/>
      <c r="F400" s="599">
        <f>D398*E398*C31</f>
        <v>0</v>
      </c>
    </row>
    <row r="401" spans="1:6" s="132" customFormat="1" ht="16.5" customHeight="1">
      <c r="A401" s="6"/>
      <c r="B401" s="1"/>
      <c r="C401" s="1"/>
      <c r="D401" s="1"/>
      <c r="E401" s="663"/>
      <c r="F401" s="593"/>
    </row>
    <row r="402" spans="1:6" s="132" customFormat="1" ht="12.75">
      <c r="A402" s="126" t="s">
        <v>1732</v>
      </c>
      <c r="B402" s="31" t="s">
        <v>821</v>
      </c>
      <c r="C402" s="121"/>
      <c r="D402" s="205"/>
      <c r="E402" s="203"/>
      <c r="F402" s="597"/>
    </row>
    <row r="403" spans="1:6" s="132" customFormat="1" ht="12.75">
      <c r="A403" s="153"/>
      <c r="B403" s="205" t="s">
        <v>1336</v>
      </c>
      <c r="E403" s="235"/>
      <c r="F403" s="644"/>
    </row>
    <row r="404" spans="1:6" s="132" customFormat="1" ht="18" customHeight="1">
      <c r="A404" s="153"/>
      <c r="B404" s="205" t="s">
        <v>1332</v>
      </c>
      <c r="C404" s="121" t="s">
        <v>284</v>
      </c>
      <c r="D404" s="205">
        <v>2</v>
      </c>
      <c r="E404" s="750"/>
      <c r="F404" s="597"/>
    </row>
    <row r="405" spans="1:6" s="132" customFormat="1" ht="16.5" customHeight="1">
      <c r="A405" s="153"/>
      <c r="B405" s="45" t="s">
        <v>46</v>
      </c>
      <c r="C405" s="46"/>
      <c r="D405" s="47"/>
      <c r="E405" s="201"/>
      <c r="F405" s="598">
        <f>D404*E404*C30</f>
        <v>0</v>
      </c>
    </row>
    <row r="406" spans="1:6" s="132" customFormat="1" ht="16.5" customHeight="1">
      <c r="A406" s="153"/>
      <c r="B406" s="48" t="s">
        <v>47</v>
      </c>
      <c r="C406" s="49"/>
      <c r="D406" s="50"/>
      <c r="E406" s="202"/>
      <c r="F406" s="599">
        <f>D404*E404*C31</f>
        <v>0</v>
      </c>
    </row>
    <row r="407" spans="1:6" s="132" customFormat="1" ht="16.5" customHeight="1">
      <c r="A407" s="153"/>
      <c r="B407" s="31"/>
      <c r="C407" s="121"/>
      <c r="D407" s="205"/>
      <c r="E407" s="203"/>
      <c r="F407" s="605"/>
    </row>
    <row r="408" spans="1:6" s="132" customFormat="1" ht="16.5" customHeight="1">
      <c r="A408" s="153"/>
      <c r="B408" s="45" t="s">
        <v>46</v>
      </c>
      <c r="C408" s="165"/>
      <c r="D408" s="208"/>
      <c r="E408" s="225"/>
      <c r="F408" s="598">
        <f>SUM(F40+F46+F52+F58+F64+F70+F76+F82+F88+F94+F100+F106+F112+F118+F124+F130+F136+F142+F148+F154+F160+F166+F172+F178+F184+F190+F196+F202+F208+F214+F220+F226+F232+F238+F244+F250+F256+F265+F268+F271+F279+F285+F291+F297+F303+F309+F315+F321+F327+F333+F339+F345+F351+F357+F363+F369+F375+F381+F387+F393+F399+F405)</f>
        <v>0</v>
      </c>
    </row>
    <row r="409" spans="1:6" s="3" customFormat="1" ht="17.25" thickBot="1">
      <c r="A409" s="153"/>
      <c r="B409" s="48" t="s">
        <v>47</v>
      </c>
      <c r="C409" s="209"/>
      <c r="D409" s="210"/>
      <c r="E409" s="232"/>
      <c r="F409" s="599">
        <f>SUM(F41+F47+F53+F59+F65+F71+F77+F83+F89+F95+F101+F107+F113+F119+F125+F131+F137+F143+F149+F155+F161+F167+F173+F179+F185+F191+F197+F203+F209+F215+F221+F227+F233+F239+F245+F251+F257+F266+F269+F272+F280+F286+F292+F298+F304+F310+F316+F322+F328+F334+F340+F346+F352+F358+F364+F370+F376+F382+F388+F394+F400+F406)</f>
        <v>0</v>
      </c>
    </row>
    <row r="410" spans="1:6" ht="17.25" thickBot="1">
      <c r="A410" s="116"/>
      <c r="B410" s="117" t="s">
        <v>715</v>
      </c>
      <c r="C410" s="118"/>
      <c r="D410" s="119"/>
      <c r="E410" s="230"/>
      <c r="F410" s="601">
        <f>SUM(F37:F406)</f>
        <v>0</v>
      </c>
    </row>
  </sheetData>
  <sheetProtection algorithmName="SHA-512" hashValue="DxE9tNPw4aR3G5s3xZOo2OgR2h0enTm4jstnjVscgUKTsKEo6FHR4CT84z4gZsnR2XhbFme+POC9G2GTxtNdKg==" saltValue="Dc+a4fkN6xzj/KOrvNp+4Q==" spinCount="100000" sheet="1" objects="1" scenarios="1"/>
  <mergeCells count="4">
    <mergeCell ref="B32:E32"/>
    <mergeCell ref="B4:E4"/>
    <mergeCell ref="B5:E5"/>
    <mergeCell ref="B6:E6"/>
  </mergeCells>
  <pageMargins left="0.78740157480314965" right="0.39370078740157483" top="0.98425196850393704" bottom="0.98425196850393704" header="0.51181102362204722" footer="0.51181102362204722"/>
  <pageSetup paperSize="9" scale="76" firstPageNumber="0" orientation="portrait" r:id="rId1"/>
  <headerFooter alignWithMargins="0">
    <oddHeader>&amp;L&amp;"Calibri,Krepko"&amp;9&amp;UTehnološki park Velenje - TecHUB&amp;R&amp;9POPIS OBRTNIŠKIH DEL
B/3.0 PVE STEKLENI PANELI</oddHeader>
    <oddFooter>&amp;R&amp;P</oddFooter>
  </headerFooter>
  <rowBreaks count="1" manualBreakCount="1">
    <brk id="234" max="16383" man="1"/>
  </rowBreaks>
  <colBreaks count="1" manualBreakCount="1">
    <brk id="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CFB69-AEE0-4D12-9C2A-DFACA5BE9DF6}">
  <sheetPr>
    <tabColor theme="7" tint="0.59999389629810485"/>
  </sheetPr>
  <dimension ref="A1:F912"/>
  <sheetViews>
    <sheetView view="pageBreakPreview" topLeftCell="A865" zoomScaleNormal="100" zoomScaleSheetLayoutView="100" workbookViewId="0">
      <selection activeCell="F912" sqref="F912"/>
    </sheetView>
  </sheetViews>
  <sheetFormatPr defaultColWidth="9.140625" defaultRowHeight="16.5"/>
  <cols>
    <col min="1" max="1" width="7.140625" style="6" customWidth="1"/>
    <col min="2" max="2" width="39.42578125" style="1" customWidth="1"/>
    <col min="3" max="3" width="18.140625" style="1" customWidth="1"/>
    <col min="4" max="4" width="16.140625" style="1" customWidth="1"/>
    <col min="5" max="5" width="12.42578125" style="226" customWidth="1"/>
    <col min="6" max="6" width="13.42578125" style="593" customWidth="1"/>
    <col min="7" max="10" width="9.140625" style="1"/>
    <col min="11" max="11" width="7.140625" style="1" customWidth="1"/>
    <col min="12" max="16384" width="9.140625" style="1"/>
  </cols>
  <sheetData>
    <row r="1" spans="1:6">
      <c r="A1" s="538" t="s">
        <v>777</v>
      </c>
      <c r="B1" s="539" t="s">
        <v>166</v>
      </c>
      <c r="C1" s="540"/>
      <c r="D1" s="540"/>
      <c r="E1" s="545"/>
    </row>
    <row r="3" spans="1:6">
      <c r="A3" s="654"/>
      <c r="B3" s="657" t="s">
        <v>3337</v>
      </c>
      <c r="C3" s="658"/>
      <c r="D3" s="218"/>
      <c r="E3" s="805"/>
      <c r="F3" s="594"/>
    </row>
    <row r="4" spans="1:6" ht="291" customHeight="1">
      <c r="A4" s="654"/>
      <c r="B4" s="1014" t="s">
        <v>4794</v>
      </c>
      <c r="C4" s="1014"/>
      <c r="D4" s="1014"/>
      <c r="E4" s="1014"/>
      <c r="F4" s="666"/>
    </row>
    <row r="5" spans="1:6" ht="202.5" customHeight="1">
      <c r="A5" s="654"/>
      <c r="B5" s="1014" t="s">
        <v>4795</v>
      </c>
      <c r="C5" s="1014"/>
      <c r="D5" s="1014"/>
      <c r="E5" s="1014"/>
      <c r="F5" s="666"/>
    </row>
    <row r="6" spans="1:6" ht="277.5" customHeight="1">
      <c r="A6" s="654"/>
      <c r="B6" s="1014" t="s">
        <v>4796</v>
      </c>
      <c r="C6" s="1014"/>
      <c r="D6" s="1014"/>
      <c r="E6" s="803"/>
    </row>
    <row r="7" spans="1:6" ht="323.25" customHeight="1">
      <c r="A7" s="654"/>
      <c r="B7" s="1014" t="s">
        <v>4797</v>
      </c>
      <c r="C7" s="1014"/>
      <c r="D7" s="1014"/>
      <c r="E7" s="805"/>
      <c r="F7" s="661"/>
    </row>
    <row r="8" spans="1:6" ht="357" customHeight="1">
      <c r="A8" s="406"/>
      <c r="B8" s="1029" t="s">
        <v>4798</v>
      </c>
      <c r="C8" s="1029"/>
      <c r="D8" s="1029"/>
      <c r="E8" s="803"/>
    </row>
    <row r="9" spans="1:6" ht="409.5" customHeight="1">
      <c r="A9" s="406"/>
      <c r="B9" s="1029" t="s">
        <v>4799</v>
      </c>
      <c r="C9" s="1029"/>
      <c r="D9" s="1029"/>
      <c r="E9" s="803"/>
    </row>
    <row r="10" spans="1:6" ht="137.25" customHeight="1">
      <c r="A10" s="406"/>
      <c r="B10" s="1029" t="s">
        <v>4800</v>
      </c>
      <c r="C10" s="1029"/>
      <c r="D10" s="1029"/>
      <c r="E10" s="803"/>
    </row>
    <row r="11" spans="1:6" ht="294.75" customHeight="1">
      <c r="A11" s="406"/>
      <c r="B11" s="216"/>
      <c r="C11" s="216"/>
      <c r="D11" s="216"/>
      <c r="E11" s="803"/>
      <c r="F11" s="667"/>
    </row>
    <row r="12" spans="1:6" ht="112.5" customHeight="1">
      <c r="A12" s="406"/>
      <c r="B12" s="1029" t="s">
        <v>4801</v>
      </c>
      <c r="C12" s="1029"/>
      <c r="D12" s="1029"/>
      <c r="E12" s="803"/>
      <c r="F12" s="667"/>
    </row>
    <row r="13" spans="1:6" ht="196.5" customHeight="1">
      <c r="A13" s="406"/>
      <c r="B13" s="216"/>
      <c r="C13" s="216"/>
      <c r="D13" s="216"/>
      <c r="E13" s="803"/>
      <c r="F13" s="667"/>
    </row>
    <row r="14" spans="1:6" ht="81" customHeight="1">
      <c r="A14" s="406"/>
      <c r="B14" s="1029" t="s">
        <v>4802</v>
      </c>
      <c r="C14" s="1029"/>
      <c r="D14" s="1029"/>
      <c r="E14" s="803"/>
      <c r="F14" s="667"/>
    </row>
    <row r="15" spans="1:6" ht="260.25" customHeight="1">
      <c r="A15" s="406"/>
      <c r="B15" s="216"/>
      <c r="C15" s="216"/>
      <c r="D15" s="216"/>
      <c r="E15" s="803"/>
      <c r="F15" s="667"/>
    </row>
    <row r="16" spans="1:6" ht="252" customHeight="1">
      <c r="A16" s="406"/>
      <c r="B16" s="1029" t="s">
        <v>4803</v>
      </c>
      <c r="C16" s="1029"/>
      <c r="D16" s="1029"/>
      <c r="E16" s="1029"/>
      <c r="F16" s="667"/>
    </row>
    <row r="17" spans="1:6" ht="150" customHeight="1">
      <c r="A17" s="406"/>
      <c r="B17" s="1029" t="s">
        <v>4804</v>
      </c>
      <c r="C17" s="1029"/>
      <c r="D17" s="1029"/>
      <c r="E17" s="1029"/>
      <c r="F17" s="667"/>
    </row>
    <row r="18" spans="1:6" ht="57" customHeight="1">
      <c r="A18" s="406"/>
      <c r="B18" s="1029" t="s">
        <v>4805</v>
      </c>
      <c r="C18" s="1029"/>
      <c r="D18" s="1029"/>
      <c r="E18" s="1029"/>
      <c r="F18" s="667"/>
    </row>
    <row r="19" spans="1:6" ht="213" customHeight="1">
      <c r="A19" s="406"/>
      <c r="B19" s="216"/>
      <c r="C19" s="216"/>
      <c r="D19" s="216"/>
      <c r="E19" s="803"/>
      <c r="F19" s="667"/>
    </row>
    <row r="20" spans="1:6" ht="267.75" customHeight="1">
      <c r="A20" s="406"/>
      <c r="B20" s="1029" t="s">
        <v>4806</v>
      </c>
      <c r="C20" s="1029"/>
      <c r="D20" s="1029"/>
      <c r="E20" s="1029"/>
      <c r="F20" s="667"/>
    </row>
    <row r="21" spans="1:6" s="206" customFormat="1" ht="14.25" customHeight="1">
      <c r="A21" s="154"/>
      <c r="B21" s="154"/>
      <c r="C21" s="154"/>
      <c r="D21" s="154"/>
      <c r="E21" s="806"/>
      <c r="F21" s="669"/>
    </row>
    <row r="22" spans="1:6" s="3" customFormat="1" ht="293.25" customHeight="1">
      <c r="A22" s="406"/>
      <c r="B22" s="1032" t="s">
        <v>778</v>
      </c>
      <c r="C22" s="1033"/>
      <c r="D22" s="1033"/>
      <c r="E22" s="1033"/>
      <c r="F22" s="593"/>
    </row>
    <row r="23" spans="1:6" s="3" customFormat="1" ht="90" customHeight="1">
      <c r="A23" s="406"/>
      <c r="B23" s="1014" t="s">
        <v>779</v>
      </c>
      <c r="C23" s="1014"/>
      <c r="D23" s="1014"/>
      <c r="E23" s="1014"/>
      <c r="F23" s="593"/>
    </row>
    <row r="24" spans="1:6" s="3" customFormat="1" ht="13.5" customHeight="1">
      <c r="A24" s="406"/>
      <c r="B24" s="1022" t="s">
        <v>787</v>
      </c>
      <c r="C24" s="1022"/>
      <c r="D24" s="1022"/>
      <c r="E24" s="1022"/>
      <c r="F24" s="593"/>
    </row>
    <row r="25" spans="1:6" s="3" customFormat="1" ht="304.5" customHeight="1">
      <c r="A25" s="406"/>
      <c r="B25" s="1014" t="s">
        <v>4892</v>
      </c>
      <c r="C25" s="1014"/>
      <c r="D25" s="1014"/>
      <c r="E25" s="1014"/>
      <c r="F25" s="593"/>
    </row>
    <row r="26" spans="1:6" s="3" customFormat="1" ht="42.75" customHeight="1">
      <c r="A26" s="406"/>
      <c r="B26" s="1014" t="s">
        <v>786</v>
      </c>
      <c r="C26" s="1014"/>
      <c r="D26" s="1014"/>
      <c r="E26" s="1014"/>
      <c r="F26" s="593"/>
    </row>
    <row r="27" spans="1:6" s="3" customFormat="1" ht="32.25" customHeight="1">
      <c r="A27" s="406"/>
      <c r="B27" s="1014" t="s">
        <v>781</v>
      </c>
      <c r="C27" s="1014"/>
      <c r="D27" s="1014"/>
      <c r="E27" s="1014"/>
      <c r="F27" s="593"/>
    </row>
    <row r="28" spans="1:6" s="3" customFormat="1" ht="146.25" customHeight="1">
      <c r="A28" s="406"/>
      <c r="B28" s="1014" t="s">
        <v>788</v>
      </c>
      <c r="C28" s="1014"/>
      <c r="D28" s="1014"/>
      <c r="E28" s="1014"/>
      <c r="F28" s="593"/>
    </row>
    <row r="29" spans="1:6" s="3" customFormat="1" ht="58.5" customHeight="1">
      <c r="A29" s="406"/>
      <c r="B29" s="1014" t="s">
        <v>782</v>
      </c>
      <c r="C29" s="1014"/>
      <c r="D29" s="1014"/>
      <c r="E29" s="1014"/>
      <c r="F29" s="593"/>
    </row>
    <row r="30" spans="1:6" s="3" customFormat="1" ht="84.75" customHeight="1">
      <c r="A30" s="406"/>
      <c r="B30" s="1014" t="s">
        <v>780</v>
      </c>
      <c r="C30" s="1014"/>
      <c r="D30" s="1014"/>
      <c r="E30" s="1014"/>
      <c r="F30" s="593"/>
    </row>
    <row r="31" spans="1:6" s="3" customFormat="1" ht="45" customHeight="1">
      <c r="A31" s="406"/>
      <c r="B31" s="1014" t="s">
        <v>783</v>
      </c>
      <c r="C31" s="1014"/>
      <c r="D31" s="1014"/>
      <c r="E31" s="1014"/>
      <c r="F31" s="593"/>
    </row>
    <row r="32" spans="1:6" s="3" customFormat="1" ht="13.5" customHeight="1">
      <c r="A32" s="406"/>
      <c r="B32" s="215"/>
      <c r="C32" s="215"/>
      <c r="D32" s="215"/>
      <c r="E32" s="807"/>
      <c r="F32" s="593"/>
    </row>
    <row r="33" spans="1:6" s="3" customFormat="1" ht="15" customHeight="1">
      <c r="A33" s="406"/>
      <c r="B33" s="1022" t="s">
        <v>784</v>
      </c>
      <c r="C33" s="1022"/>
      <c r="D33" s="1022"/>
      <c r="E33" s="1022"/>
      <c r="F33" s="593"/>
    </row>
    <row r="34" spans="1:6" s="3" customFormat="1" ht="167.25" customHeight="1">
      <c r="A34" s="406"/>
      <c r="B34" s="1014" t="s">
        <v>785</v>
      </c>
      <c r="C34" s="1014"/>
      <c r="D34" s="1014"/>
      <c r="E34" s="1014"/>
      <c r="F34" s="593"/>
    </row>
    <row r="35" spans="1:6" s="3" customFormat="1" ht="150.75" customHeight="1">
      <c r="A35" s="406"/>
      <c r="B35" s="1014" t="s">
        <v>4807</v>
      </c>
      <c r="C35" s="1014"/>
      <c r="D35" s="1014"/>
      <c r="E35" s="1014"/>
      <c r="F35" s="593"/>
    </row>
    <row r="36" spans="1:6" s="3" customFormat="1" ht="42.75" customHeight="1">
      <c r="A36" s="406"/>
      <c r="B36" s="1014" t="s">
        <v>786</v>
      </c>
      <c r="C36" s="1014"/>
      <c r="D36" s="1014"/>
      <c r="E36" s="1014"/>
      <c r="F36" s="593"/>
    </row>
    <row r="37" spans="1:6" s="3" customFormat="1" ht="32.25" customHeight="1">
      <c r="A37" s="406"/>
      <c r="B37" s="1014" t="s">
        <v>781</v>
      </c>
      <c r="C37" s="1014"/>
      <c r="D37" s="1014"/>
      <c r="E37" s="1014"/>
      <c r="F37" s="593"/>
    </row>
    <row r="38" spans="1:6" s="3" customFormat="1" ht="150" customHeight="1">
      <c r="A38" s="406"/>
      <c r="B38" s="1014" t="s">
        <v>789</v>
      </c>
      <c r="C38" s="1014"/>
      <c r="D38" s="1014"/>
      <c r="E38" s="1014"/>
      <c r="F38" s="593"/>
    </row>
    <row r="39" spans="1:6" s="3" customFormat="1" ht="57" customHeight="1">
      <c r="A39" s="406"/>
      <c r="B39" s="1014" t="s">
        <v>782</v>
      </c>
      <c r="C39" s="1014"/>
      <c r="D39" s="1014"/>
      <c r="E39" s="1014"/>
      <c r="F39" s="593"/>
    </row>
    <row r="40" spans="1:6" s="3" customFormat="1" ht="27.75" customHeight="1">
      <c r="A40" s="406"/>
      <c r="B40" s="1014" t="s">
        <v>790</v>
      </c>
      <c r="C40" s="1014"/>
      <c r="D40" s="1014"/>
      <c r="E40" s="1014"/>
      <c r="F40" s="593"/>
    </row>
    <row r="41" spans="1:6" s="3" customFormat="1" ht="59.25" customHeight="1">
      <c r="A41" s="406"/>
      <c r="B41" s="1014" t="s">
        <v>791</v>
      </c>
      <c r="C41" s="1014"/>
      <c r="D41" s="1014"/>
      <c r="E41" s="1014"/>
      <c r="F41" s="593"/>
    </row>
    <row r="42" spans="1:6" s="3" customFormat="1" ht="15" customHeight="1">
      <c r="A42" s="406"/>
      <c r="B42" s="1031"/>
      <c r="C42" s="1031"/>
      <c r="D42" s="1031"/>
      <c r="E42" s="1031"/>
      <c r="F42" s="593"/>
    </row>
    <row r="43" spans="1:6" s="3" customFormat="1" ht="15.75" customHeight="1">
      <c r="A43" s="406"/>
      <c r="B43" s="1022" t="s">
        <v>792</v>
      </c>
      <c r="C43" s="1022"/>
      <c r="D43" s="1022"/>
      <c r="E43" s="1022"/>
      <c r="F43" s="593"/>
    </row>
    <row r="44" spans="1:6" s="3" customFormat="1" ht="261" customHeight="1">
      <c r="A44" s="406"/>
      <c r="B44" s="1014" t="s">
        <v>793</v>
      </c>
      <c r="C44" s="1014"/>
      <c r="D44" s="1014"/>
      <c r="E44" s="1014"/>
      <c r="F44" s="593"/>
    </row>
    <row r="45" spans="1:6" s="3" customFormat="1" ht="165.75" customHeight="1">
      <c r="A45" s="406"/>
      <c r="B45" s="1014" t="s">
        <v>4808</v>
      </c>
      <c r="C45" s="1014"/>
      <c r="D45" s="1014"/>
      <c r="E45" s="1014"/>
      <c r="F45" s="593"/>
    </row>
    <row r="46" spans="1:6" s="3" customFormat="1" ht="42.75" customHeight="1">
      <c r="A46" s="406"/>
      <c r="B46" s="1014" t="s">
        <v>786</v>
      </c>
      <c r="C46" s="1014"/>
      <c r="D46" s="1014"/>
      <c r="E46" s="1014"/>
      <c r="F46" s="593"/>
    </row>
    <row r="47" spans="1:6" s="3" customFormat="1" ht="32.25" customHeight="1">
      <c r="A47" s="406"/>
      <c r="B47" s="1014" t="s">
        <v>781</v>
      </c>
      <c r="C47" s="1014"/>
      <c r="D47" s="1014"/>
      <c r="E47" s="1014"/>
      <c r="F47" s="593"/>
    </row>
    <row r="48" spans="1:6" s="3" customFormat="1" ht="121.5" customHeight="1">
      <c r="A48" s="406"/>
      <c r="B48" s="1014" t="s">
        <v>794</v>
      </c>
      <c r="C48" s="1014"/>
      <c r="D48" s="1014"/>
      <c r="E48" s="1014"/>
      <c r="F48" s="593"/>
    </row>
    <row r="49" spans="1:6" s="3" customFormat="1" ht="58.5" customHeight="1">
      <c r="A49" s="406"/>
      <c r="B49" s="1014" t="s">
        <v>795</v>
      </c>
      <c r="C49" s="1014"/>
      <c r="D49" s="1014"/>
      <c r="E49" s="1014"/>
      <c r="F49" s="593"/>
    </row>
    <row r="50" spans="1:6" s="3" customFormat="1" ht="34.5" customHeight="1">
      <c r="A50" s="406"/>
      <c r="B50" s="1014" t="s">
        <v>811</v>
      </c>
      <c r="C50" s="1014"/>
      <c r="D50" s="1014"/>
      <c r="E50" s="1014"/>
      <c r="F50" s="593"/>
    </row>
    <row r="51" spans="1:6" s="3" customFormat="1" ht="58.5" customHeight="1">
      <c r="A51" s="406"/>
      <c r="B51" s="1014" t="s">
        <v>796</v>
      </c>
      <c r="C51" s="1014"/>
      <c r="D51" s="1014"/>
      <c r="E51" s="1014"/>
      <c r="F51" s="593"/>
    </row>
    <row r="52" spans="1:6" s="3" customFormat="1" ht="15.75" customHeight="1">
      <c r="A52" s="406"/>
      <c r="B52" s="1022" t="s">
        <v>797</v>
      </c>
      <c r="C52" s="1022"/>
      <c r="D52" s="1022"/>
      <c r="E52" s="1022"/>
      <c r="F52" s="593"/>
    </row>
    <row r="53" spans="1:6" s="3" customFormat="1" ht="210" customHeight="1">
      <c r="A53" s="406"/>
      <c r="B53" s="1014" t="s">
        <v>798</v>
      </c>
      <c r="C53" s="1014"/>
      <c r="D53" s="1014"/>
      <c r="E53" s="1014"/>
      <c r="F53" s="593"/>
    </row>
    <row r="54" spans="1:6" s="3" customFormat="1" ht="162.75" customHeight="1">
      <c r="A54" s="406"/>
      <c r="B54" s="1022" t="s">
        <v>4809</v>
      </c>
      <c r="C54" s="1022"/>
      <c r="D54" s="1022"/>
      <c r="E54" s="1022"/>
      <c r="F54" s="593"/>
    </row>
    <row r="55" spans="1:6" s="3" customFormat="1" ht="42.75" customHeight="1">
      <c r="A55" s="406"/>
      <c r="B55" s="1014" t="s">
        <v>786</v>
      </c>
      <c r="C55" s="1014"/>
      <c r="D55" s="1014"/>
      <c r="E55" s="1014"/>
      <c r="F55" s="593"/>
    </row>
    <row r="56" spans="1:6" s="3" customFormat="1" ht="32.25" customHeight="1">
      <c r="A56" s="406"/>
      <c r="B56" s="1014" t="s">
        <v>781</v>
      </c>
      <c r="C56" s="1014"/>
      <c r="D56" s="1014"/>
      <c r="E56" s="1014"/>
      <c r="F56" s="593"/>
    </row>
    <row r="57" spans="1:6" s="3" customFormat="1" ht="145.5" customHeight="1">
      <c r="A57" s="406"/>
      <c r="B57" s="1014" t="s">
        <v>4810</v>
      </c>
      <c r="C57" s="1014"/>
      <c r="D57" s="1014"/>
      <c r="E57" s="1014"/>
      <c r="F57" s="593"/>
    </row>
    <row r="58" spans="1:6" s="3" customFormat="1" ht="57" customHeight="1">
      <c r="A58" s="406"/>
      <c r="B58" s="1014" t="s">
        <v>799</v>
      </c>
      <c r="C58" s="1014"/>
      <c r="D58" s="1014"/>
      <c r="E58" s="1014"/>
      <c r="F58" s="593"/>
    </row>
    <row r="59" spans="1:6" s="3" customFormat="1" ht="30" customHeight="1">
      <c r="A59" s="406"/>
      <c r="B59" s="1014" t="s">
        <v>800</v>
      </c>
      <c r="C59" s="1014"/>
      <c r="D59" s="1014"/>
      <c r="E59" s="1014"/>
      <c r="F59" s="593"/>
    </row>
    <row r="60" spans="1:6" s="3" customFormat="1" ht="83.25" customHeight="1">
      <c r="A60" s="406"/>
      <c r="B60" s="1014" t="s">
        <v>802</v>
      </c>
      <c r="C60" s="1014"/>
      <c r="D60" s="1014"/>
      <c r="E60" s="1014"/>
      <c r="F60" s="593"/>
    </row>
    <row r="61" spans="1:6" s="3" customFormat="1" ht="30" customHeight="1">
      <c r="A61" s="406"/>
      <c r="B61" s="1014" t="s">
        <v>801</v>
      </c>
      <c r="C61" s="1014"/>
      <c r="D61" s="1014"/>
      <c r="E61" s="1014"/>
      <c r="F61" s="593"/>
    </row>
    <row r="62" spans="1:6" s="3" customFormat="1" ht="58.5" customHeight="1">
      <c r="A62" s="406"/>
      <c r="B62" s="1014" t="s">
        <v>803</v>
      </c>
      <c r="C62" s="1014"/>
      <c r="D62" s="1014"/>
      <c r="E62" s="1014"/>
      <c r="F62" s="593"/>
    </row>
    <row r="63" spans="1:6" s="3" customFormat="1" ht="12.75" customHeight="1">
      <c r="A63" s="406"/>
      <c r="B63" s="1014"/>
      <c r="C63" s="1014"/>
      <c r="D63" s="1014"/>
      <c r="E63" s="1014"/>
      <c r="F63" s="593"/>
    </row>
    <row r="64" spans="1:6" s="3" customFormat="1" ht="15" customHeight="1">
      <c r="A64" s="406"/>
      <c r="B64" s="1022" t="s">
        <v>804</v>
      </c>
      <c r="C64" s="1022"/>
      <c r="D64" s="1022"/>
      <c r="E64" s="1022"/>
      <c r="F64" s="593"/>
    </row>
    <row r="65" spans="1:6" s="3" customFormat="1" ht="234" customHeight="1">
      <c r="A65" s="406"/>
      <c r="B65" s="1014" t="s">
        <v>805</v>
      </c>
      <c r="C65" s="1014"/>
      <c r="D65" s="1014"/>
      <c r="E65" s="1014"/>
      <c r="F65" s="593"/>
    </row>
    <row r="66" spans="1:6" s="3" customFormat="1" ht="69" customHeight="1">
      <c r="A66" s="406"/>
      <c r="B66" s="1014" t="s">
        <v>806</v>
      </c>
      <c r="C66" s="1014"/>
      <c r="D66" s="1014"/>
      <c r="E66" s="1014"/>
      <c r="F66" s="593"/>
    </row>
    <row r="67" spans="1:6" s="3" customFormat="1" ht="29.25" customHeight="1">
      <c r="A67" s="406"/>
      <c r="B67" s="1014" t="s">
        <v>781</v>
      </c>
      <c r="C67" s="1014"/>
      <c r="D67" s="1014"/>
      <c r="E67" s="1014"/>
      <c r="F67" s="593"/>
    </row>
    <row r="68" spans="1:6" s="3" customFormat="1" ht="28.5" customHeight="1">
      <c r="A68" s="406"/>
      <c r="B68" s="1014" t="s">
        <v>807</v>
      </c>
      <c r="C68" s="1014"/>
      <c r="D68" s="1014"/>
      <c r="E68" s="1014"/>
      <c r="F68" s="593"/>
    </row>
    <row r="69" spans="1:6" s="3" customFormat="1" ht="27.75" customHeight="1">
      <c r="A69" s="406"/>
      <c r="B69" s="1014" t="s">
        <v>808</v>
      </c>
      <c r="C69" s="1014"/>
      <c r="D69" s="1014"/>
      <c r="E69" s="1014"/>
      <c r="F69" s="593"/>
    </row>
    <row r="70" spans="1:6" s="3" customFormat="1" ht="55.5" customHeight="1">
      <c r="A70" s="406"/>
      <c r="B70" s="1014" t="s">
        <v>809</v>
      </c>
      <c r="C70" s="1014"/>
      <c r="D70" s="1014"/>
      <c r="E70" s="1014"/>
      <c r="F70" s="593"/>
    </row>
    <row r="71" spans="1:6" s="3" customFormat="1" ht="29.25" customHeight="1">
      <c r="A71" s="406"/>
      <c r="B71" s="1014" t="s">
        <v>810</v>
      </c>
      <c r="C71" s="1014"/>
      <c r="D71" s="1014"/>
      <c r="E71" s="1014"/>
      <c r="F71" s="593"/>
    </row>
    <row r="72" spans="1:6" s="3" customFormat="1" ht="29.25" customHeight="1">
      <c r="A72" s="406"/>
      <c r="B72" s="1014" t="s">
        <v>811</v>
      </c>
      <c r="C72" s="1014"/>
      <c r="D72" s="1014"/>
      <c r="E72" s="1014"/>
      <c r="F72" s="593"/>
    </row>
    <row r="73" spans="1:6" s="3" customFormat="1" ht="57" customHeight="1">
      <c r="A73" s="406"/>
      <c r="B73" s="1014" t="s">
        <v>812</v>
      </c>
      <c r="C73" s="1014"/>
      <c r="D73" s="1014"/>
      <c r="E73" s="1014"/>
      <c r="F73" s="593"/>
    </row>
    <row r="74" spans="1:6" s="3" customFormat="1" ht="12.75" customHeight="1">
      <c r="A74" s="406"/>
      <c r="B74" s="1031"/>
      <c r="C74" s="1031"/>
      <c r="D74" s="1031"/>
      <c r="E74" s="1031"/>
      <c r="F74" s="593"/>
    </row>
    <row r="75" spans="1:6" s="3" customFormat="1" ht="15" customHeight="1">
      <c r="A75" s="406"/>
      <c r="B75" s="1022" t="s">
        <v>813</v>
      </c>
      <c r="C75" s="1022"/>
      <c r="D75" s="1022"/>
      <c r="E75" s="1022"/>
      <c r="F75" s="593"/>
    </row>
    <row r="76" spans="1:6" s="3" customFormat="1" ht="231.75" customHeight="1">
      <c r="A76" s="406"/>
      <c r="B76" s="1014" t="s">
        <v>814</v>
      </c>
      <c r="C76" s="1014"/>
      <c r="D76" s="1014"/>
      <c r="E76" s="1014"/>
      <c r="F76" s="593"/>
    </row>
    <row r="77" spans="1:6" s="3" customFormat="1" ht="67.5" customHeight="1">
      <c r="A77" s="406"/>
      <c r="B77" s="1014" t="s">
        <v>806</v>
      </c>
      <c r="C77" s="1014"/>
      <c r="D77" s="1014"/>
      <c r="E77" s="1014"/>
      <c r="F77" s="593"/>
    </row>
    <row r="78" spans="1:6" s="3" customFormat="1" ht="27.75" customHeight="1">
      <c r="A78" s="406"/>
      <c r="B78" s="1014" t="s">
        <v>781</v>
      </c>
      <c r="C78" s="1014"/>
      <c r="D78" s="1014"/>
      <c r="E78" s="1014"/>
      <c r="F78" s="593"/>
    </row>
    <row r="79" spans="1:6" s="3" customFormat="1" ht="43.5" customHeight="1">
      <c r="A79" s="406"/>
      <c r="B79" s="1014" t="s">
        <v>815</v>
      </c>
      <c r="C79" s="1014"/>
      <c r="D79" s="1014"/>
      <c r="E79" s="1014"/>
      <c r="F79" s="593"/>
    </row>
    <row r="80" spans="1:6" s="3" customFormat="1" ht="42.75" customHeight="1">
      <c r="A80" s="406"/>
      <c r="B80" s="1014" t="s">
        <v>816</v>
      </c>
      <c r="C80" s="1014"/>
      <c r="D80" s="1014"/>
      <c r="E80" s="1014"/>
      <c r="F80" s="593"/>
    </row>
    <row r="81" spans="1:6" s="3" customFormat="1" ht="12.75" customHeight="1">
      <c r="A81" s="406"/>
      <c r="B81" s="1014"/>
      <c r="C81" s="1014"/>
      <c r="D81" s="1014"/>
      <c r="E81" s="1014"/>
      <c r="F81" s="593"/>
    </row>
    <row r="82" spans="1:6" s="3" customFormat="1" ht="13.5" customHeight="1">
      <c r="A82" s="406"/>
      <c r="B82" s="1022" t="s">
        <v>817</v>
      </c>
      <c r="C82" s="1022"/>
      <c r="D82" s="1022"/>
      <c r="E82" s="1022"/>
      <c r="F82" s="593"/>
    </row>
    <row r="83" spans="1:6" s="3" customFormat="1" ht="122.25" customHeight="1">
      <c r="A83" s="406"/>
      <c r="B83" s="1014" t="s">
        <v>818</v>
      </c>
      <c r="C83" s="1014"/>
      <c r="D83" s="1014"/>
      <c r="E83" s="1014"/>
      <c r="F83" s="593"/>
    </row>
    <row r="84" spans="1:6" s="3" customFormat="1" ht="70.5" customHeight="1">
      <c r="A84" s="406"/>
      <c r="B84" s="1014" t="s">
        <v>4811</v>
      </c>
      <c r="C84" s="1014"/>
      <c r="D84" s="1014"/>
      <c r="E84" s="1014"/>
      <c r="F84" s="593"/>
    </row>
    <row r="85" spans="1:6" s="3" customFormat="1" ht="12.75" customHeight="1">
      <c r="A85" s="406"/>
      <c r="B85" s="1014"/>
      <c r="C85" s="1014"/>
      <c r="D85" s="1014"/>
      <c r="E85" s="1014"/>
      <c r="F85" s="593"/>
    </row>
    <row r="86" spans="1:6" s="3" customFormat="1" ht="12.75" customHeight="1">
      <c r="A86" s="406"/>
      <c r="B86" s="1022" t="s">
        <v>819</v>
      </c>
      <c r="C86" s="1022"/>
      <c r="D86" s="1022"/>
      <c r="E86" s="1022"/>
      <c r="F86" s="593"/>
    </row>
    <row r="87" spans="1:6" s="3" customFormat="1" ht="162" customHeight="1">
      <c r="A87" s="406"/>
      <c r="B87" s="1014" t="s">
        <v>1442</v>
      </c>
      <c r="C87" s="1014"/>
      <c r="D87" s="1014"/>
      <c r="E87" s="1014"/>
      <c r="F87" s="593"/>
    </row>
    <row r="88" spans="1:6" s="3" customFormat="1" ht="12.75" customHeight="1">
      <c r="A88" s="6"/>
      <c r="B88" s="207"/>
      <c r="C88" s="207"/>
      <c r="D88" s="207"/>
      <c r="E88" s="804"/>
      <c r="F88" s="593"/>
    </row>
    <row r="89" spans="1:6" s="3" customFormat="1" ht="16.5" customHeight="1">
      <c r="A89" s="6"/>
      <c r="B89" s="541" t="s">
        <v>48</v>
      </c>
      <c r="C89" s="549">
        <f>'SKUPNA rekapitulacija'!C42</f>
        <v>0.81899999999999995</v>
      </c>
      <c r="D89" s="207"/>
      <c r="E89" s="804"/>
      <c r="F89" s="593"/>
    </row>
    <row r="90" spans="1:6" s="3" customFormat="1" ht="16.5" customHeight="1">
      <c r="A90" s="6"/>
      <c r="B90" s="542" t="s">
        <v>49</v>
      </c>
      <c r="C90" s="550">
        <f>'SKUPNA rekapitulacija'!C52</f>
        <v>0.18099999999999999</v>
      </c>
      <c r="D90" s="207"/>
      <c r="E90" s="804"/>
      <c r="F90" s="593"/>
    </row>
    <row r="91" spans="1:6" s="3" customFormat="1" ht="16.5" customHeight="1">
      <c r="A91" s="6"/>
      <c r="B91" s="1030"/>
      <c r="C91" s="1030"/>
      <c r="D91" s="1030"/>
      <c r="E91" s="1030"/>
      <c r="F91" s="593"/>
    </row>
    <row r="92" spans="1:6" ht="17.25" thickBot="1">
      <c r="A92" s="4"/>
      <c r="B92" s="33" t="s">
        <v>2</v>
      </c>
      <c r="C92" s="5" t="s">
        <v>3</v>
      </c>
      <c r="D92" s="5" t="s">
        <v>4</v>
      </c>
      <c r="E92" s="228" t="s">
        <v>5</v>
      </c>
      <c r="F92" s="596" t="s">
        <v>6</v>
      </c>
    </row>
    <row r="93" spans="1:6" ht="17.25" thickTop="1">
      <c r="E93" s="663"/>
    </row>
    <row r="94" spans="1:6" ht="37.5" customHeight="1">
      <c r="B94" s="1034" t="s">
        <v>820</v>
      </c>
      <c r="C94" s="1034"/>
      <c r="D94" s="1034"/>
      <c r="E94" s="1034"/>
    </row>
    <row r="95" spans="1:6">
      <c r="B95" s="70" t="s">
        <v>776</v>
      </c>
      <c r="E95" s="663"/>
    </row>
    <row r="96" spans="1:6" s="132" customFormat="1" ht="16.5" customHeight="1">
      <c r="A96" s="6"/>
      <c r="B96" s="1"/>
      <c r="C96" s="1"/>
      <c r="D96" s="1"/>
      <c r="E96" s="663"/>
      <c r="F96" s="593"/>
    </row>
    <row r="97" spans="1:6" s="132" customFormat="1" ht="12.75">
      <c r="A97" s="126" t="s">
        <v>775</v>
      </c>
      <c r="B97" s="31" t="s">
        <v>821</v>
      </c>
      <c r="C97" s="121"/>
      <c r="D97" s="205"/>
      <c r="E97" s="203"/>
      <c r="F97" s="597"/>
    </row>
    <row r="98" spans="1:6" s="132" customFormat="1" ht="12.75">
      <c r="A98" s="153"/>
      <c r="B98" s="205" t="s">
        <v>822</v>
      </c>
      <c r="E98" s="235"/>
      <c r="F98" s="644"/>
    </row>
    <row r="99" spans="1:6" s="132" customFormat="1" ht="18" customHeight="1">
      <c r="A99" s="153"/>
      <c r="B99" s="205" t="s">
        <v>823</v>
      </c>
      <c r="C99" s="121"/>
      <c r="D99" s="205"/>
      <c r="E99" s="203"/>
      <c r="F99" s="597"/>
    </row>
    <row r="100" spans="1:6" s="132" customFormat="1" ht="16.5" customHeight="1">
      <c r="A100" s="153"/>
      <c r="B100" s="48" t="s">
        <v>47</v>
      </c>
      <c r="C100" s="49" t="s">
        <v>284</v>
      </c>
      <c r="D100" s="50">
        <v>1</v>
      </c>
      <c r="E100" s="851"/>
      <c r="F100" s="599">
        <f>D100*E100</f>
        <v>0</v>
      </c>
    </row>
    <row r="101" spans="1:6" s="132" customFormat="1" ht="16.5" customHeight="1">
      <c r="A101" s="6"/>
      <c r="B101" s="1"/>
      <c r="C101" s="1"/>
      <c r="D101" s="1"/>
      <c r="E101" s="663"/>
      <c r="F101" s="593"/>
    </row>
    <row r="102" spans="1:6" s="132" customFormat="1" ht="12.75">
      <c r="A102" s="126" t="s">
        <v>774</v>
      </c>
      <c r="B102" s="31" t="s">
        <v>821</v>
      </c>
      <c r="C102" s="121"/>
      <c r="D102" s="205"/>
      <c r="E102" s="203"/>
      <c r="F102" s="597"/>
    </row>
    <row r="103" spans="1:6" s="132" customFormat="1" ht="12.75">
      <c r="A103" s="153"/>
      <c r="B103" s="205" t="s">
        <v>824</v>
      </c>
      <c r="E103" s="235"/>
      <c r="F103" s="644"/>
    </row>
    <row r="104" spans="1:6" s="132" customFormat="1" ht="18" customHeight="1">
      <c r="A104" s="153"/>
      <c r="B104" s="205" t="s">
        <v>825</v>
      </c>
      <c r="C104" s="121"/>
      <c r="D104" s="205"/>
      <c r="E104" s="203"/>
      <c r="F104" s="597"/>
    </row>
    <row r="105" spans="1:6" s="132" customFormat="1" ht="16.5" customHeight="1">
      <c r="A105" s="153"/>
      <c r="B105" s="48" t="s">
        <v>47</v>
      </c>
      <c r="C105" s="49" t="s">
        <v>284</v>
      </c>
      <c r="D105" s="50">
        <v>1</v>
      </c>
      <c r="E105" s="851"/>
      <c r="F105" s="599">
        <f>D105*E105</f>
        <v>0</v>
      </c>
    </row>
    <row r="106" spans="1:6" s="132" customFormat="1" ht="16.5" customHeight="1">
      <c r="A106" s="6"/>
      <c r="B106" s="1"/>
      <c r="C106" s="1"/>
      <c r="D106" s="1"/>
      <c r="E106" s="663"/>
      <c r="F106" s="593"/>
    </row>
    <row r="107" spans="1:6" s="132" customFormat="1" ht="12.75">
      <c r="A107" s="126" t="s">
        <v>773</v>
      </c>
      <c r="B107" s="31" t="s">
        <v>821</v>
      </c>
      <c r="C107" s="121"/>
      <c r="D107" s="205"/>
      <c r="E107" s="203"/>
      <c r="F107" s="597"/>
    </row>
    <row r="108" spans="1:6" s="132" customFormat="1" ht="12.75">
      <c r="A108" s="153"/>
      <c r="B108" s="205" t="s">
        <v>826</v>
      </c>
      <c r="E108" s="235"/>
      <c r="F108" s="644"/>
    </row>
    <row r="109" spans="1:6" s="132" customFormat="1" ht="18" customHeight="1">
      <c r="A109" s="153"/>
      <c r="B109" s="205" t="s">
        <v>827</v>
      </c>
      <c r="C109" s="121"/>
      <c r="D109" s="205"/>
      <c r="E109" s="203"/>
      <c r="F109" s="597"/>
    </row>
    <row r="110" spans="1:6" s="132" customFormat="1" ht="16.5" customHeight="1">
      <c r="A110" s="153"/>
      <c r="B110" s="48" t="s">
        <v>47</v>
      </c>
      <c r="C110" s="49" t="s">
        <v>284</v>
      </c>
      <c r="D110" s="50">
        <v>1</v>
      </c>
      <c r="E110" s="851"/>
      <c r="F110" s="599">
        <f>D110*E110</f>
        <v>0</v>
      </c>
    </row>
    <row r="111" spans="1:6" s="132" customFormat="1" ht="16.5" customHeight="1">
      <c r="A111" s="6"/>
      <c r="B111" s="1"/>
      <c r="C111" s="1"/>
      <c r="D111" s="1"/>
      <c r="E111" s="663"/>
      <c r="F111" s="593"/>
    </row>
    <row r="112" spans="1:6" s="132" customFormat="1" ht="12.75">
      <c r="A112" s="126" t="s">
        <v>772</v>
      </c>
      <c r="B112" s="31" t="s">
        <v>821</v>
      </c>
      <c r="C112" s="121"/>
      <c r="D112" s="205"/>
      <c r="E112" s="203"/>
      <c r="F112" s="597"/>
    </row>
    <row r="113" spans="1:6" s="132" customFormat="1" ht="12.75">
      <c r="A113" s="153"/>
      <c r="B113" s="205" t="s">
        <v>828</v>
      </c>
      <c r="E113" s="235"/>
      <c r="F113" s="644"/>
    </row>
    <row r="114" spans="1:6" s="132" customFormat="1" ht="18" customHeight="1">
      <c r="A114" s="153"/>
      <c r="B114" s="205" t="s">
        <v>829</v>
      </c>
      <c r="C114" s="121"/>
      <c r="D114" s="205"/>
      <c r="E114" s="203"/>
      <c r="F114" s="597"/>
    </row>
    <row r="115" spans="1:6" s="132" customFormat="1" ht="16.5" customHeight="1">
      <c r="A115" s="153"/>
      <c r="B115" s="45" t="s">
        <v>46</v>
      </c>
      <c r="C115" s="46" t="s">
        <v>284</v>
      </c>
      <c r="D115" s="47">
        <v>1</v>
      </c>
      <c r="E115" s="851"/>
      <c r="F115" s="598">
        <f>D115*E115</f>
        <v>0</v>
      </c>
    </row>
    <row r="116" spans="1:6" s="132" customFormat="1" ht="16.5" customHeight="1">
      <c r="A116" s="6"/>
      <c r="B116" s="1"/>
      <c r="C116" s="1"/>
      <c r="D116" s="1"/>
      <c r="E116" s="663"/>
      <c r="F116" s="593"/>
    </row>
    <row r="117" spans="1:6" s="132" customFormat="1" ht="12.75">
      <c r="A117" s="126" t="s">
        <v>770</v>
      </c>
      <c r="B117" s="31" t="s">
        <v>821</v>
      </c>
      <c r="C117" s="121"/>
      <c r="D117" s="205"/>
      <c r="E117" s="203"/>
      <c r="F117" s="597"/>
    </row>
    <row r="118" spans="1:6" s="132" customFormat="1" ht="12.75">
      <c r="A118" s="153"/>
      <c r="B118" s="205" t="s">
        <v>830</v>
      </c>
      <c r="E118" s="235"/>
      <c r="F118" s="644"/>
    </row>
    <row r="119" spans="1:6" s="132" customFormat="1" ht="18" customHeight="1">
      <c r="A119" s="153"/>
      <c r="B119" s="205" t="s">
        <v>829</v>
      </c>
      <c r="C119" s="121"/>
      <c r="D119" s="205"/>
      <c r="E119" s="203"/>
      <c r="F119" s="597"/>
    </row>
    <row r="120" spans="1:6" s="132" customFormat="1" ht="16.5" customHeight="1">
      <c r="A120" s="153"/>
      <c r="B120" s="45" t="s">
        <v>46</v>
      </c>
      <c r="C120" s="46" t="s">
        <v>284</v>
      </c>
      <c r="D120" s="47">
        <v>1</v>
      </c>
      <c r="E120" s="851"/>
      <c r="F120" s="598">
        <f>D120*E120</f>
        <v>0</v>
      </c>
    </row>
    <row r="121" spans="1:6" s="132" customFormat="1" ht="16.5" customHeight="1">
      <c r="A121" s="6"/>
      <c r="B121" s="1"/>
      <c r="C121" s="1"/>
      <c r="D121" s="1"/>
      <c r="E121" s="663"/>
      <c r="F121" s="593"/>
    </row>
    <row r="122" spans="1:6" s="132" customFormat="1" ht="12.75">
      <c r="A122" s="126" t="s">
        <v>769</v>
      </c>
      <c r="B122" s="31" t="s">
        <v>821</v>
      </c>
      <c r="C122" s="121"/>
      <c r="D122" s="205"/>
      <c r="E122" s="203"/>
      <c r="F122" s="597"/>
    </row>
    <row r="123" spans="1:6" s="132" customFormat="1" ht="12.75">
      <c r="A123" s="153"/>
      <c r="B123" s="205" t="s">
        <v>831</v>
      </c>
      <c r="E123" s="235"/>
      <c r="F123" s="644"/>
    </row>
    <row r="124" spans="1:6" s="132" customFormat="1" ht="18" customHeight="1">
      <c r="A124" s="153"/>
      <c r="B124" s="205" t="s">
        <v>832</v>
      </c>
      <c r="C124" s="121"/>
      <c r="D124" s="205"/>
      <c r="E124" s="203"/>
      <c r="F124" s="597"/>
    </row>
    <row r="125" spans="1:6" s="132" customFormat="1" ht="16.5" customHeight="1">
      <c r="A125" s="153"/>
      <c r="B125" s="45" t="s">
        <v>46</v>
      </c>
      <c r="C125" s="46" t="s">
        <v>284</v>
      </c>
      <c r="D125" s="47">
        <v>1</v>
      </c>
      <c r="E125" s="851"/>
      <c r="F125" s="598">
        <f>D125*E125</f>
        <v>0</v>
      </c>
    </row>
    <row r="126" spans="1:6" s="132" customFormat="1" ht="16.5" customHeight="1">
      <c r="A126" s="6"/>
      <c r="B126" s="1"/>
      <c r="C126" s="1"/>
      <c r="D126" s="1"/>
      <c r="E126" s="663"/>
      <c r="F126" s="593"/>
    </row>
    <row r="127" spans="1:6" s="132" customFormat="1" ht="12.75">
      <c r="A127" s="126" t="s">
        <v>1860</v>
      </c>
      <c r="B127" s="31" t="s">
        <v>821</v>
      </c>
      <c r="C127" s="121"/>
      <c r="D127" s="205"/>
      <c r="E127" s="203"/>
      <c r="F127" s="597"/>
    </row>
    <row r="128" spans="1:6" s="132" customFormat="1" ht="12.75">
      <c r="A128" s="153"/>
      <c r="B128" s="205" t="s">
        <v>1861</v>
      </c>
      <c r="E128" s="235"/>
      <c r="F128" s="644"/>
    </row>
    <row r="129" spans="1:6" s="132" customFormat="1" ht="18" customHeight="1">
      <c r="A129" s="153"/>
      <c r="B129" s="205" t="s">
        <v>832</v>
      </c>
      <c r="C129" s="121"/>
      <c r="D129" s="205"/>
      <c r="E129" s="203"/>
      <c r="F129" s="597"/>
    </row>
    <row r="130" spans="1:6" s="132" customFormat="1" ht="16.5" customHeight="1">
      <c r="A130" s="153"/>
      <c r="B130" s="45" t="s">
        <v>46</v>
      </c>
      <c r="C130" s="46" t="s">
        <v>284</v>
      </c>
      <c r="D130" s="47">
        <v>1</v>
      </c>
      <c r="E130" s="851"/>
      <c r="F130" s="598">
        <f>D130*E130</f>
        <v>0</v>
      </c>
    </row>
    <row r="131" spans="1:6" s="132" customFormat="1" ht="16.5" customHeight="1">
      <c r="A131" s="6"/>
      <c r="B131" s="1"/>
      <c r="C131" s="1"/>
      <c r="D131" s="1"/>
      <c r="E131" s="663"/>
      <c r="F131" s="593"/>
    </row>
    <row r="132" spans="1:6" s="132" customFormat="1" ht="12.75">
      <c r="A132" s="126" t="s">
        <v>768</v>
      </c>
      <c r="B132" s="31" t="s">
        <v>821</v>
      </c>
      <c r="C132" s="121"/>
      <c r="D132" s="205"/>
      <c r="E132" s="203"/>
      <c r="F132" s="597"/>
    </row>
    <row r="133" spans="1:6" s="132" customFormat="1" ht="12.75">
      <c r="A133" s="153"/>
      <c r="B133" s="205" t="s">
        <v>833</v>
      </c>
      <c r="E133" s="235"/>
      <c r="F133" s="644"/>
    </row>
    <row r="134" spans="1:6" s="132" customFormat="1" ht="18" customHeight="1">
      <c r="A134" s="153"/>
      <c r="B134" s="205" t="s">
        <v>834</v>
      </c>
      <c r="C134" s="121"/>
      <c r="D134" s="205"/>
      <c r="E134" s="203"/>
      <c r="F134" s="597"/>
    </row>
    <row r="135" spans="1:6" s="132" customFormat="1" ht="16.5" customHeight="1">
      <c r="A135" s="153"/>
      <c r="B135" s="45" t="s">
        <v>46</v>
      </c>
      <c r="C135" s="46" t="s">
        <v>284</v>
      </c>
      <c r="D135" s="47">
        <v>1</v>
      </c>
      <c r="E135" s="851"/>
      <c r="F135" s="598">
        <f>D135*E135</f>
        <v>0</v>
      </c>
    </row>
    <row r="136" spans="1:6" s="132" customFormat="1" ht="16.5" customHeight="1">
      <c r="A136" s="6"/>
      <c r="B136" s="1"/>
      <c r="C136" s="1"/>
      <c r="D136" s="1"/>
      <c r="E136" s="663"/>
      <c r="F136" s="593"/>
    </row>
    <row r="137" spans="1:6" s="132" customFormat="1" ht="12.75">
      <c r="A137" s="126" t="s">
        <v>767</v>
      </c>
      <c r="B137" s="31" t="s">
        <v>821</v>
      </c>
      <c r="C137" s="121"/>
      <c r="D137" s="205"/>
      <c r="E137" s="203"/>
      <c r="F137" s="597"/>
    </row>
    <row r="138" spans="1:6" s="132" customFormat="1" ht="12.75">
      <c r="A138" s="153"/>
      <c r="B138" s="205" t="s">
        <v>835</v>
      </c>
      <c r="E138" s="235"/>
      <c r="F138" s="644"/>
    </row>
    <row r="139" spans="1:6" s="132" customFormat="1" ht="18" customHeight="1">
      <c r="A139" s="153"/>
      <c r="B139" s="205" t="s">
        <v>836</v>
      </c>
      <c r="C139" s="121"/>
      <c r="D139" s="205"/>
      <c r="E139" s="203"/>
      <c r="F139" s="597"/>
    </row>
    <row r="140" spans="1:6" s="132" customFormat="1" ht="16.5" customHeight="1">
      <c r="A140" s="153"/>
      <c r="B140" s="45" t="s">
        <v>46</v>
      </c>
      <c r="C140" s="46" t="s">
        <v>284</v>
      </c>
      <c r="D140" s="47">
        <v>1</v>
      </c>
      <c r="E140" s="851"/>
      <c r="F140" s="598">
        <f>D140*E140</f>
        <v>0</v>
      </c>
    </row>
    <row r="141" spans="1:6" s="132" customFormat="1" ht="16.5" customHeight="1">
      <c r="A141" s="6"/>
      <c r="B141" s="1"/>
      <c r="C141" s="1"/>
      <c r="D141" s="1"/>
      <c r="E141" s="663"/>
      <c r="F141" s="593"/>
    </row>
    <row r="142" spans="1:6" s="132" customFormat="1" ht="12.75">
      <c r="A142" s="126" t="s">
        <v>766</v>
      </c>
      <c r="B142" s="31" t="s">
        <v>821</v>
      </c>
      <c r="C142" s="121"/>
      <c r="D142" s="205"/>
      <c r="E142" s="203"/>
      <c r="F142" s="597"/>
    </row>
    <row r="143" spans="1:6" s="132" customFormat="1" ht="12.75">
      <c r="A143" s="153"/>
      <c r="B143" s="205" t="s">
        <v>837</v>
      </c>
      <c r="E143" s="235"/>
      <c r="F143" s="644"/>
    </row>
    <row r="144" spans="1:6" s="132" customFormat="1" ht="18" customHeight="1">
      <c r="A144" s="153"/>
      <c r="B144" s="205" t="s">
        <v>838</v>
      </c>
      <c r="C144" s="121"/>
      <c r="D144" s="205"/>
      <c r="E144" s="203"/>
      <c r="F144" s="597"/>
    </row>
    <row r="145" spans="1:6" s="132" customFormat="1" ht="16.5" customHeight="1">
      <c r="A145" s="153"/>
      <c r="B145" s="48" t="s">
        <v>47</v>
      </c>
      <c r="C145" s="49" t="s">
        <v>284</v>
      </c>
      <c r="D145" s="50">
        <v>1</v>
      </c>
      <c r="E145" s="851"/>
      <c r="F145" s="599">
        <f>D145*E145</f>
        <v>0</v>
      </c>
    </row>
    <row r="146" spans="1:6" s="132" customFormat="1" ht="16.5" customHeight="1">
      <c r="A146" s="6"/>
      <c r="B146" s="1"/>
      <c r="C146" s="1"/>
      <c r="D146" s="1"/>
      <c r="E146" s="663"/>
      <c r="F146" s="593"/>
    </row>
    <row r="147" spans="1:6" s="132" customFormat="1" ht="12.75">
      <c r="A147" s="126" t="s">
        <v>765</v>
      </c>
      <c r="B147" s="31" t="s">
        <v>821</v>
      </c>
      <c r="C147" s="121"/>
      <c r="D147" s="205"/>
      <c r="E147" s="203"/>
      <c r="F147" s="597"/>
    </row>
    <row r="148" spans="1:6" s="132" customFormat="1" ht="12.75">
      <c r="A148" s="153"/>
      <c r="B148" s="205" t="s">
        <v>839</v>
      </c>
      <c r="E148" s="235"/>
      <c r="F148" s="644"/>
    </row>
    <row r="149" spans="1:6" s="132" customFormat="1" ht="18" customHeight="1">
      <c r="A149" s="153"/>
      <c r="B149" s="205" t="s">
        <v>840</v>
      </c>
      <c r="C149" s="121"/>
      <c r="D149" s="205"/>
      <c r="E149" s="203"/>
      <c r="F149" s="597"/>
    </row>
    <row r="150" spans="1:6" s="132" customFormat="1" ht="16.5" customHeight="1">
      <c r="A150" s="153"/>
      <c r="B150" s="48" t="s">
        <v>47</v>
      </c>
      <c r="C150" s="49" t="s">
        <v>284</v>
      </c>
      <c r="D150" s="50">
        <v>1</v>
      </c>
      <c r="E150" s="851"/>
      <c r="F150" s="599">
        <f>D150*E150</f>
        <v>0</v>
      </c>
    </row>
    <row r="151" spans="1:6" s="132" customFormat="1" ht="16.5" customHeight="1">
      <c r="A151" s="6"/>
      <c r="B151" s="1"/>
      <c r="C151" s="1"/>
      <c r="D151" s="1"/>
      <c r="E151" s="663"/>
      <c r="F151" s="593"/>
    </row>
    <row r="152" spans="1:6" s="132" customFormat="1" ht="12.75">
      <c r="A152" s="126" t="s">
        <v>764</v>
      </c>
      <c r="B152" s="31" t="s">
        <v>821</v>
      </c>
      <c r="C152" s="121"/>
      <c r="D152" s="205"/>
      <c r="E152" s="203"/>
      <c r="F152" s="597"/>
    </row>
    <row r="153" spans="1:6" s="132" customFormat="1" ht="12.75">
      <c r="A153" s="153"/>
      <c r="B153" s="205" t="s">
        <v>841</v>
      </c>
      <c r="E153" s="235"/>
      <c r="F153" s="644"/>
    </row>
    <row r="154" spans="1:6" s="132" customFormat="1" ht="18" customHeight="1">
      <c r="A154" s="153"/>
      <c r="B154" s="205" t="s">
        <v>842</v>
      </c>
      <c r="C154" s="121"/>
      <c r="D154" s="205"/>
      <c r="E154" s="203"/>
      <c r="F154" s="597"/>
    </row>
    <row r="155" spans="1:6" s="132" customFormat="1" ht="16.5" customHeight="1">
      <c r="A155" s="153"/>
      <c r="B155" s="48" t="s">
        <v>47</v>
      </c>
      <c r="C155" s="49" t="s">
        <v>284</v>
      </c>
      <c r="D155" s="50">
        <v>1</v>
      </c>
      <c r="E155" s="851"/>
      <c r="F155" s="599">
        <f>D155*E155</f>
        <v>0</v>
      </c>
    </row>
    <row r="156" spans="1:6" s="132" customFormat="1" ht="16.5" customHeight="1">
      <c r="A156" s="6"/>
      <c r="B156" s="1"/>
      <c r="C156" s="1"/>
      <c r="D156" s="1"/>
      <c r="E156" s="663"/>
      <c r="F156" s="593"/>
    </row>
    <row r="157" spans="1:6" s="132" customFormat="1" ht="12.75">
      <c r="A157" s="126" t="s">
        <v>763</v>
      </c>
      <c r="B157" s="31" t="s">
        <v>821</v>
      </c>
      <c r="C157" s="121"/>
      <c r="D157" s="205"/>
      <c r="E157" s="203"/>
      <c r="F157" s="597"/>
    </row>
    <row r="158" spans="1:6" s="132" customFormat="1" ht="12.75">
      <c r="A158" s="153"/>
      <c r="B158" s="205" t="s">
        <v>843</v>
      </c>
      <c r="E158" s="235"/>
      <c r="F158" s="644"/>
    </row>
    <row r="159" spans="1:6" s="132" customFormat="1" ht="18" customHeight="1">
      <c r="A159" s="153"/>
      <c r="B159" s="205" t="s">
        <v>844</v>
      </c>
      <c r="C159" s="121"/>
      <c r="D159" s="205"/>
      <c r="E159" s="203"/>
      <c r="F159" s="597"/>
    </row>
    <row r="160" spans="1:6" s="132" customFormat="1" ht="16.5" customHeight="1">
      <c r="A160" s="153"/>
      <c r="B160" s="48" t="s">
        <v>47</v>
      </c>
      <c r="C160" s="49" t="s">
        <v>284</v>
      </c>
      <c r="D160" s="50">
        <v>1</v>
      </c>
      <c r="E160" s="851"/>
      <c r="F160" s="599">
        <f>D160*E160</f>
        <v>0</v>
      </c>
    </row>
    <row r="161" spans="1:6" s="132" customFormat="1" ht="16.5" customHeight="1">
      <c r="A161" s="6"/>
      <c r="B161" s="1"/>
      <c r="C161" s="1"/>
      <c r="D161" s="1"/>
      <c r="E161" s="663"/>
      <c r="F161" s="593"/>
    </row>
    <row r="162" spans="1:6" s="132" customFormat="1" ht="12.75">
      <c r="A162" s="126" t="s">
        <v>762</v>
      </c>
      <c r="B162" s="31" t="s">
        <v>821</v>
      </c>
      <c r="C162" s="121"/>
      <c r="D162" s="205"/>
      <c r="E162" s="203"/>
      <c r="F162" s="597"/>
    </row>
    <row r="163" spans="1:6" s="132" customFormat="1" ht="12.75">
      <c r="A163" s="153"/>
      <c r="B163" s="205" t="s">
        <v>845</v>
      </c>
      <c r="E163" s="235"/>
      <c r="F163" s="644"/>
    </row>
    <row r="164" spans="1:6" s="132" customFormat="1" ht="18" customHeight="1">
      <c r="A164" s="153"/>
      <c r="B164" s="205" t="s">
        <v>846</v>
      </c>
      <c r="C164" s="121"/>
      <c r="D164" s="205"/>
      <c r="E164" s="203"/>
      <c r="F164" s="597"/>
    </row>
    <row r="165" spans="1:6" s="132" customFormat="1" ht="16.5" customHeight="1">
      <c r="A165" s="153"/>
      <c r="B165" s="48" t="s">
        <v>47</v>
      </c>
      <c r="C165" s="49" t="s">
        <v>284</v>
      </c>
      <c r="D165" s="50">
        <v>1</v>
      </c>
      <c r="E165" s="851"/>
      <c r="F165" s="599">
        <f>D165*E165</f>
        <v>0</v>
      </c>
    </row>
    <row r="166" spans="1:6" s="132" customFormat="1" ht="16.5" customHeight="1">
      <c r="A166" s="6"/>
      <c r="B166" s="1"/>
      <c r="C166" s="1"/>
      <c r="D166" s="1"/>
      <c r="E166" s="663"/>
      <c r="F166" s="593"/>
    </row>
    <row r="167" spans="1:6" s="132" customFormat="1" ht="12.75">
      <c r="A167" s="126" t="s">
        <v>761</v>
      </c>
      <c r="B167" s="31" t="s">
        <v>821</v>
      </c>
      <c r="C167" s="121"/>
      <c r="D167" s="205"/>
      <c r="E167" s="203"/>
      <c r="F167" s="597"/>
    </row>
    <row r="168" spans="1:6" s="132" customFormat="1" ht="12.75">
      <c r="A168" s="153"/>
      <c r="B168" s="205" t="s">
        <v>847</v>
      </c>
      <c r="E168" s="235"/>
      <c r="F168" s="644"/>
    </row>
    <row r="169" spans="1:6" s="132" customFormat="1" ht="18" customHeight="1">
      <c r="A169" s="153"/>
      <c r="B169" s="205" t="s">
        <v>848</v>
      </c>
      <c r="C169" s="121"/>
      <c r="D169" s="205"/>
      <c r="E169" s="203"/>
      <c r="F169" s="597"/>
    </row>
    <row r="170" spans="1:6" s="132" customFormat="1" ht="16.5" customHeight="1">
      <c r="A170" s="153"/>
      <c r="B170" s="48" t="s">
        <v>47</v>
      </c>
      <c r="C170" s="49" t="s">
        <v>284</v>
      </c>
      <c r="D170" s="50">
        <v>1</v>
      </c>
      <c r="E170" s="851"/>
      <c r="F170" s="599">
        <f>D170*E170</f>
        <v>0</v>
      </c>
    </row>
    <row r="171" spans="1:6" s="132" customFormat="1" ht="16.5" customHeight="1">
      <c r="A171" s="6"/>
      <c r="B171" s="1"/>
      <c r="C171" s="1"/>
      <c r="D171" s="1"/>
      <c r="E171" s="663"/>
      <c r="F171" s="593"/>
    </row>
    <row r="172" spans="1:6" s="132" customFormat="1" ht="12.75">
      <c r="A172" s="126" t="s">
        <v>760</v>
      </c>
      <c r="B172" s="31" t="s">
        <v>821</v>
      </c>
      <c r="C172" s="121"/>
      <c r="D172" s="205"/>
      <c r="E172" s="203"/>
      <c r="F172" s="597"/>
    </row>
    <row r="173" spans="1:6" s="132" customFormat="1" ht="12.75">
      <c r="A173" s="153"/>
      <c r="B173" s="205" t="s">
        <v>849</v>
      </c>
      <c r="E173" s="235"/>
      <c r="F173" s="644"/>
    </row>
    <row r="174" spans="1:6" s="132" customFormat="1" ht="18" customHeight="1">
      <c r="A174" s="153"/>
      <c r="B174" s="205" t="s">
        <v>836</v>
      </c>
      <c r="C174" s="121"/>
      <c r="D174" s="205"/>
      <c r="E174" s="203"/>
      <c r="F174" s="597"/>
    </row>
    <row r="175" spans="1:6" s="132" customFormat="1" ht="16.5" customHeight="1">
      <c r="A175" s="153"/>
      <c r="B175" s="45" t="s">
        <v>46</v>
      </c>
      <c r="C175" s="46" t="s">
        <v>284</v>
      </c>
      <c r="D175" s="47">
        <v>1</v>
      </c>
      <c r="E175" s="851"/>
      <c r="F175" s="598">
        <f>D175*E175</f>
        <v>0</v>
      </c>
    </row>
    <row r="176" spans="1:6" s="132" customFormat="1" ht="16.5" customHeight="1">
      <c r="A176" s="6"/>
      <c r="B176" s="1"/>
      <c r="C176" s="1"/>
      <c r="D176" s="1"/>
      <c r="E176" s="663"/>
      <c r="F176" s="593"/>
    </row>
    <row r="177" spans="1:6" s="132" customFormat="1" ht="12.75">
      <c r="A177" s="126" t="s">
        <v>759</v>
      </c>
      <c r="B177" s="31" t="s">
        <v>821</v>
      </c>
      <c r="C177" s="121"/>
      <c r="D177" s="205"/>
      <c r="E177" s="203"/>
      <c r="F177" s="597"/>
    </row>
    <row r="178" spans="1:6" s="132" customFormat="1" ht="12.75">
      <c r="A178" s="153"/>
      <c r="B178" s="205" t="s">
        <v>850</v>
      </c>
      <c r="E178" s="235"/>
      <c r="F178" s="644"/>
    </row>
    <row r="179" spans="1:6" s="132" customFormat="1" ht="18" customHeight="1">
      <c r="A179" s="153"/>
      <c r="B179" s="205" t="s">
        <v>848</v>
      </c>
      <c r="C179" s="121"/>
      <c r="D179" s="205"/>
      <c r="E179" s="203"/>
      <c r="F179" s="597"/>
    </row>
    <row r="180" spans="1:6" s="132" customFormat="1" ht="16.5" customHeight="1">
      <c r="A180" s="153"/>
      <c r="B180" s="45" t="s">
        <v>46</v>
      </c>
      <c r="C180" s="46" t="s">
        <v>284</v>
      </c>
      <c r="D180" s="47">
        <v>1</v>
      </c>
      <c r="E180" s="851"/>
      <c r="F180" s="598">
        <f>D180*E180</f>
        <v>0</v>
      </c>
    </row>
    <row r="181" spans="1:6" s="132" customFormat="1" ht="16.5" customHeight="1">
      <c r="A181" s="6"/>
      <c r="B181" s="1"/>
      <c r="C181" s="1"/>
      <c r="D181" s="1"/>
      <c r="E181" s="663"/>
      <c r="F181" s="593"/>
    </row>
    <row r="182" spans="1:6" s="132" customFormat="1" ht="12.75">
      <c r="A182" s="126" t="s">
        <v>758</v>
      </c>
      <c r="B182" s="31" t="s">
        <v>821</v>
      </c>
      <c r="C182" s="121"/>
      <c r="D182" s="205"/>
      <c r="E182" s="203"/>
      <c r="F182" s="597"/>
    </row>
    <row r="183" spans="1:6" s="132" customFormat="1" ht="12.75">
      <c r="A183" s="153"/>
      <c r="B183" s="205" t="s">
        <v>851</v>
      </c>
      <c r="E183" s="235"/>
      <c r="F183" s="644"/>
    </row>
    <row r="184" spans="1:6" s="132" customFormat="1" ht="18" customHeight="1">
      <c r="A184" s="153"/>
      <c r="B184" s="205" t="s">
        <v>832</v>
      </c>
      <c r="C184" s="121"/>
      <c r="D184" s="205"/>
      <c r="E184" s="203"/>
      <c r="F184" s="597"/>
    </row>
    <row r="185" spans="1:6" s="132" customFormat="1" ht="16.5" customHeight="1">
      <c r="A185" s="153"/>
      <c r="B185" s="45" t="s">
        <v>46</v>
      </c>
      <c r="C185" s="46" t="s">
        <v>284</v>
      </c>
      <c r="D185" s="47">
        <v>2</v>
      </c>
      <c r="E185" s="851"/>
      <c r="F185" s="598">
        <f>D185*E185</f>
        <v>0</v>
      </c>
    </row>
    <row r="186" spans="1:6" s="132" customFormat="1" ht="16.5" customHeight="1">
      <c r="A186" s="6"/>
      <c r="B186" s="1"/>
      <c r="C186" s="1"/>
      <c r="D186" s="1"/>
      <c r="E186" s="663"/>
      <c r="F186" s="593"/>
    </row>
    <row r="187" spans="1:6" s="132" customFormat="1" ht="12.75">
      <c r="A187" s="126" t="s">
        <v>757</v>
      </c>
      <c r="B187" s="31" t="s">
        <v>821</v>
      </c>
      <c r="C187" s="121"/>
      <c r="D187" s="205"/>
      <c r="E187" s="203"/>
      <c r="F187" s="597"/>
    </row>
    <row r="188" spans="1:6" s="132" customFormat="1" ht="12.75">
      <c r="A188" s="153"/>
      <c r="B188" s="205" t="s">
        <v>852</v>
      </c>
      <c r="E188" s="235"/>
      <c r="F188" s="644"/>
    </row>
    <row r="189" spans="1:6" s="132" customFormat="1" ht="18" customHeight="1">
      <c r="A189" s="153"/>
      <c r="B189" s="205" t="s">
        <v>853</v>
      </c>
      <c r="C189" s="121"/>
      <c r="D189" s="205"/>
      <c r="E189" s="203"/>
      <c r="F189" s="597"/>
    </row>
    <row r="190" spans="1:6" s="132" customFormat="1" ht="16.5" customHeight="1">
      <c r="A190" s="153"/>
      <c r="B190" s="45" t="s">
        <v>46</v>
      </c>
      <c r="C190" s="46" t="s">
        <v>284</v>
      </c>
      <c r="D190" s="47">
        <v>1</v>
      </c>
      <c r="E190" s="851"/>
      <c r="F190" s="598">
        <f>D190*E190</f>
        <v>0</v>
      </c>
    </row>
    <row r="191" spans="1:6" s="132" customFormat="1" ht="16.5" customHeight="1">
      <c r="A191" s="6"/>
      <c r="B191" s="1"/>
      <c r="C191" s="1"/>
      <c r="D191" s="1"/>
      <c r="E191" s="663"/>
      <c r="F191" s="593"/>
    </row>
    <row r="192" spans="1:6" s="132" customFormat="1" ht="12.75">
      <c r="A192" s="126" t="s">
        <v>756</v>
      </c>
      <c r="B192" s="31" t="s">
        <v>821</v>
      </c>
      <c r="C192" s="121"/>
      <c r="D192" s="205"/>
      <c r="E192" s="203"/>
      <c r="F192" s="597"/>
    </row>
    <row r="193" spans="1:6" s="132" customFormat="1" ht="12.75">
      <c r="A193" s="153"/>
      <c r="B193" s="205" t="s">
        <v>854</v>
      </c>
      <c r="E193" s="235"/>
      <c r="F193" s="644"/>
    </row>
    <row r="194" spans="1:6" s="132" customFormat="1" ht="18" customHeight="1">
      <c r="A194" s="153"/>
      <c r="B194" s="205" t="s">
        <v>853</v>
      </c>
      <c r="C194" s="121"/>
      <c r="D194" s="205"/>
      <c r="E194" s="203"/>
      <c r="F194" s="597"/>
    </row>
    <row r="195" spans="1:6" s="132" customFormat="1" ht="16.5" customHeight="1">
      <c r="A195" s="153"/>
      <c r="B195" s="45" t="s">
        <v>46</v>
      </c>
      <c r="C195" s="46" t="s">
        <v>284</v>
      </c>
      <c r="D195" s="47">
        <v>1</v>
      </c>
      <c r="E195" s="851"/>
      <c r="F195" s="598">
        <f>D195*E195</f>
        <v>0</v>
      </c>
    </row>
    <row r="196" spans="1:6" s="132" customFormat="1" ht="16.5" customHeight="1">
      <c r="A196" s="6"/>
      <c r="B196" s="1"/>
      <c r="C196" s="1"/>
      <c r="D196" s="1"/>
      <c r="E196" s="663"/>
      <c r="F196" s="593"/>
    </row>
    <row r="197" spans="1:6" s="132" customFormat="1" ht="12.75">
      <c r="A197" s="126" t="s">
        <v>755</v>
      </c>
      <c r="B197" s="31" t="s">
        <v>821</v>
      </c>
      <c r="C197" s="121"/>
      <c r="D197" s="205"/>
      <c r="E197" s="203"/>
      <c r="F197" s="597"/>
    </row>
    <row r="198" spans="1:6" s="132" customFormat="1" ht="12.75">
      <c r="A198" s="153"/>
      <c r="B198" s="205" t="s">
        <v>855</v>
      </c>
      <c r="E198" s="235"/>
      <c r="F198" s="644"/>
    </row>
    <row r="199" spans="1:6" s="132" customFormat="1" ht="18" customHeight="1">
      <c r="A199" s="153"/>
      <c r="B199" s="205" t="s">
        <v>856</v>
      </c>
      <c r="C199" s="121"/>
      <c r="D199" s="205"/>
      <c r="E199" s="203"/>
      <c r="F199" s="597"/>
    </row>
    <row r="200" spans="1:6" s="132" customFormat="1" ht="16.5" customHeight="1">
      <c r="A200" s="153"/>
      <c r="B200" s="45" t="s">
        <v>46</v>
      </c>
      <c r="C200" s="46" t="s">
        <v>284</v>
      </c>
      <c r="D200" s="47">
        <v>1</v>
      </c>
      <c r="E200" s="851"/>
      <c r="F200" s="598">
        <f>D200*E200</f>
        <v>0</v>
      </c>
    </row>
    <row r="201" spans="1:6" s="132" customFormat="1" ht="16.5" customHeight="1">
      <c r="A201" s="6"/>
      <c r="B201" s="1"/>
      <c r="C201" s="1"/>
      <c r="D201" s="1"/>
      <c r="E201" s="663"/>
      <c r="F201" s="593"/>
    </row>
    <row r="202" spans="1:6" s="132" customFormat="1" ht="12.75">
      <c r="A202" s="126" t="s">
        <v>754</v>
      </c>
      <c r="B202" s="31" t="s">
        <v>821</v>
      </c>
      <c r="C202" s="121"/>
      <c r="D202" s="205"/>
      <c r="E202" s="203"/>
      <c r="F202" s="597"/>
    </row>
    <row r="203" spans="1:6" s="132" customFormat="1" ht="12.75">
      <c r="A203" s="153"/>
      <c r="B203" s="205" t="s">
        <v>857</v>
      </c>
      <c r="E203" s="235"/>
      <c r="F203" s="644"/>
    </row>
    <row r="204" spans="1:6" s="132" customFormat="1" ht="18" customHeight="1">
      <c r="A204" s="153"/>
      <c r="B204" s="205" t="s">
        <v>856</v>
      </c>
      <c r="C204" s="121"/>
      <c r="D204" s="205"/>
      <c r="E204" s="203"/>
      <c r="F204" s="597"/>
    </row>
    <row r="205" spans="1:6" s="132" customFormat="1" ht="16.5" customHeight="1">
      <c r="A205" s="153"/>
      <c r="B205" s="45" t="s">
        <v>46</v>
      </c>
      <c r="C205" s="46" t="s">
        <v>284</v>
      </c>
      <c r="D205" s="47">
        <v>1</v>
      </c>
      <c r="E205" s="851"/>
      <c r="F205" s="598">
        <f>D205*E205</f>
        <v>0</v>
      </c>
    </row>
    <row r="206" spans="1:6" s="132" customFormat="1" ht="16.5" customHeight="1">
      <c r="A206" s="6"/>
      <c r="B206" s="1"/>
      <c r="C206" s="1"/>
      <c r="D206" s="1"/>
      <c r="E206" s="663"/>
      <c r="F206" s="593"/>
    </row>
    <row r="207" spans="1:6" s="132" customFormat="1" ht="12.75">
      <c r="A207" s="126" t="s">
        <v>753</v>
      </c>
      <c r="B207" s="31" t="s">
        <v>821</v>
      </c>
      <c r="C207" s="121"/>
      <c r="D207" s="205"/>
      <c r="E207" s="203"/>
      <c r="F207" s="597"/>
    </row>
    <row r="208" spans="1:6" s="132" customFormat="1" ht="12.75">
      <c r="A208" s="153"/>
      <c r="B208" s="205" t="s">
        <v>858</v>
      </c>
      <c r="E208" s="235"/>
      <c r="F208" s="644"/>
    </row>
    <row r="209" spans="1:6" s="132" customFormat="1" ht="18" customHeight="1">
      <c r="A209" s="153"/>
      <c r="B209" s="205" t="s">
        <v>856</v>
      </c>
      <c r="C209" s="121"/>
      <c r="D209" s="205"/>
      <c r="E209" s="203"/>
      <c r="F209" s="597"/>
    </row>
    <row r="210" spans="1:6" s="132" customFormat="1" ht="16.5" customHeight="1">
      <c r="A210" s="153"/>
      <c r="B210" s="45" t="s">
        <v>46</v>
      </c>
      <c r="C210" s="46" t="s">
        <v>284</v>
      </c>
      <c r="D210" s="47">
        <v>1</v>
      </c>
      <c r="E210" s="851"/>
      <c r="F210" s="598">
        <f>D210*E210</f>
        <v>0</v>
      </c>
    </row>
    <row r="211" spans="1:6" s="132" customFormat="1" ht="16.5" customHeight="1">
      <c r="A211" s="6"/>
      <c r="B211" s="1"/>
      <c r="C211" s="1"/>
      <c r="D211" s="1"/>
      <c r="E211" s="663"/>
      <c r="F211" s="593"/>
    </row>
    <row r="212" spans="1:6" s="132" customFormat="1" ht="12.75">
      <c r="A212" s="126" t="s">
        <v>751</v>
      </c>
      <c r="B212" s="31" t="s">
        <v>821</v>
      </c>
      <c r="C212" s="121"/>
      <c r="D212" s="205"/>
      <c r="E212" s="203"/>
      <c r="F212" s="597"/>
    </row>
    <row r="213" spans="1:6" s="132" customFormat="1" ht="12.75">
      <c r="A213" s="153"/>
      <c r="B213" s="205" t="s">
        <v>859</v>
      </c>
      <c r="E213" s="235"/>
      <c r="F213" s="644"/>
    </row>
    <row r="214" spans="1:6" s="132" customFormat="1" ht="18" customHeight="1">
      <c r="A214" s="153"/>
      <c r="B214" s="205" t="s">
        <v>860</v>
      </c>
      <c r="C214" s="121"/>
      <c r="D214" s="205"/>
      <c r="E214" s="203"/>
      <c r="F214" s="597"/>
    </row>
    <row r="215" spans="1:6" s="132" customFormat="1" ht="16.5" customHeight="1">
      <c r="A215" s="153"/>
      <c r="B215" s="45" t="s">
        <v>46</v>
      </c>
      <c r="C215" s="46" t="s">
        <v>284</v>
      </c>
      <c r="D215" s="47">
        <v>1</v>
      </c>
      <c r="E215" s="851"/>
      <c r="F215" s="598">
        <f>D215*E215</f>
        <v>0</v>
      </c>
    </row>
    <row r="216" spans="1:6" s="132" customFormat="1" ht="16.5" customHeight="1">
      <c r="A216" s="6"/>
      <c r="B216" s="1"/>
      <c r="C216" s="1"/>
      <c r="D216" s="1"/>
      <c r="E216" s="663"/>
      <c r="F216" s="593"/>
    </row>
    <row r="217" spans="1:6" s="132" customFormat="1" ht="12.75">
      <c r="A217" s="126" t="s">
        <v>750</v>
      </c>
      <c r="B217" s="31" t="s">
        <v>821</v>
      </c>
      <c r="C217" s="121"/>
      <c r="D217" s="205"/>
      <c r="E217" s="203"/>
      <c r="F217" s="597"/>
    </row>
    <row r="218" spans="1:6" s="132" customFormat="1" ht="12.75">
      <c r="A218" s="153"/>
      <c r="B218" s="205" t="s">
        <v>861</v>
      </c>
      <c r="E218" s="235"/>
      <c r="F218" s="644"/>
    </row>
    <row r="219" spans="1:6" s="132" customFormat="1" ht="18" customHeight="1">
      <c r="A219" s="153"/>
      <c r="B219" s="205" t="s">
        <v>862</v>
      </c>
      <c r="C219" s="121"/>
      <c r="D219" s="205"/>
      <c r="E219" s="203"/>
      <c r="F219" s="597"/>
    </row>
    <row r="220" spans="1:6" s="132" customFormat="1" ht="16.5" customHeight="1">
      <c r="A220" s="153"/>
      <c r="B220" s="45" t="s">
        <v>46</v>
      </c>
      <c r="C220" s="46" t="s">
        <v>284</v>
      </c>
      <c r="D220" s="47">
        <v>1</v>
      </c>
      <c r="E220" s="851"/>
      <c r="F220" s="598">
        <f>D220*E220</f>
        <v>0</v>
      </c>
    </row>
    <row r="221" spans="1:6" s="132" customFormat="1" ht="16.5" customHeight="1">
      <c r="A221" s="6"/>
      <c r="B221" s="1"/>
      <c r="C221" s="1"/>
      <c r="D221" s="1"/>
      <c r="E221" s="663"/>
      <c r="F221" s="593"/>
    </row>
    <row r="222" spans="1:6" s="132" customFormat="1" ht="12.75">
      <c r="A222" s="126" t="s">
        <v>749</v>
      </c>
      <c r="B222" s="31" t="s">
        <v>821</v>
      </c>
      <c r="C222" s="121"/>
      <c r="D222" s="205"/>
      <c r="E222" s="203"/>
      <c r="F222" s="597"/>
    </row>
    <row r="223" spans="1:6" s="132" customFormat="1" ht="12.75">
      <c r="A223" s="153"/>
      <c r="B223" s="205" t="s">
        <v>863</v>
      </c>
      <c r="E223" s="235"/>
      <c r="F223" s="644"/>
    </row>
    <row r="224" spans="1:6" s="132" customFormat="1" ht="18" customHeight="1">
      <c r="A224" s="153"/>
      <c r="B224" s="205" t="s">
        <v>864</v>
      </c>
      <c r="C224" s="121"/>
      <c r="D224" s="205"/>
      <c r="E224" s="203"/>
      <c r="F224" s="597"/>
    </row>
    <row r="225" spans="1:6" s="132" customFormat="1" ht="16.5" customHeight="1">
      <c r="A225" s="153"/>
      <c r="B225" s="45" t="s">
        <v>46</v>
      </c>
      <c r="C225" s="46" t="s">
        <v>284</v>
      </c>
      <c r="D225" s="47">
        <v>1</v>
      </c>
      <c r="E225" s="851"/>
      <c r="F225" s="598">
        <f>D225*E225</f>
        <v>0</v>
      </c>
    </row>
    <row r="226" spans="1:6" s="132" customFormat="1" ht="16.5" customHeight="1">
      <c r="A226" s="6"/>
      <c r="B226" s="1"/>
      <c r="C226" s="1"/>
      <c r="D226" s="1"/>
      <c r="E226" s="663"/>
      <c r="F226" s="593"/>
    </row>
    <row r="227" spans="1:6" s="132" customFormat="1" ht="12.75">
      <c r="A227" s="126" t="s">
        <v>747</v>
      </c>
      <c r="B227" s="31" t="s">
        <v>821</v>
      </c>
      <c r="C227" s="121"/>
      <c r="D227" s="205"/>
      <c r="E227" s="203"/>
      <c r="F227" s="597"/>
    </row>
    <row r="228" spans="1:6" s="132" customFormat="1" ht="12.75">
      <c r="A228" s="153"/>
      <c r="B228" s="205" t="s">
        <v>865</v>
      </c>
      <c r="E228" s="235"/>
      <c r="F228" s="644"/>
    </row>
    <row r="229" spans="1:6" s="132" customFormat="1" ht="18" customHeight="1">
      <c r="A229" s="153"/>
      <c r="B229" s="205" t="s">
        <v>866</v>
      </c>
      <c r="C229" s="121"/>
      <c r="D229" s="205"/>
      <c r="E229" s="203"/>
      <c r="F229" s="597"/>
    </row>
    <row r="230" spans="1:6" s="132" customFormat="1" ht="16.5" customHeight="1">
      <c r="A230" s="153"/>
      <c r="B230" s="45" t="s">
        <v>46</v>
      </c>
      <c r="C230" s="46" t="s">
        <v>284</v>
      </c>
      <c r="D230" s="47">
        <v>1</v>
      </c>
      <c r="E230" s="851"/>
      <c r="F230" s="598">
        <f>D230*E230</f>
        <v>0</v>
      </c>
    </row>
    <row r="231" spans="1:6" s="132" customFormat="1" ht="16.5" customHeight="1">
      <c r="A231" s="6"/>
      <c r="B231" s="1"/>
      <c r="C231" s="1"/>
      <c r="D231" s="1"/>
      <c r="E231" s="663"/>
      <c r="F231" s="593"/>
    </row>
    <row r="232" spans="1:6" s="132" customFormat="1" ht="12.75">
      <c r="A232" s="126" t="s">
        <v>745</v>
      </c>
      <c r="B232" s="31" t="s">
        <v>821</v>
      </c>
      <c r="C232" s="121"/>
      <c r="D232" s="205"/>
      <c r="E232" s="203"/>
      <c r="F232" s="597"/>
    </row>
    <row r="233" spans="1:6" s="132" customFormat="1" ht="12.75">
      <c r="A233" s="153"/>
      <c r="B233" s="205" t="s">
        <v>867</v>
      </c>
      <c r="E233" s="235"/>
      <c r="F233" s="644"/>
    </row>
    <row r="234" spans="1:6" s="132" customFormat="1" ht="18" customHeight="1">
      <c r="A234" s="153"/>
      <c r="B234" s="205" t="s">
        <v>862</v>
      </c>
      <c r="C234" s="121"/>
      <c r="D234" s="205"/>
      <c r="E234" s="203"/>
      <c r="F234" s="597"/>
    </row>
    <row r="235" spans="1:6" s="132" customFormat="1" ht="16.5" customHeight="1">
      <c r="A235" s="153"/>
      <c r="B235" s="45" t="s">
        <v>46</v>
      </c>
      <c r="C235" s="46" t="s">
        <v>284</v>
      </c>
      <c r="D235" s="47">
        <v>1</v>
      </c>
      <c r="E235" s="851"/>
      <c r="F235" s="598">
        <f>D235*E235</f>
        <v>0</v>
      </c>
    </row>
    <row r="236" spans="1:6" s="132" customFormat="1" ht="16.5" customHeight="1">
      <c r="A236" s="6"/>
      <c r="B236" s="1"/>
      <c r="C236" s="1"/>
      <c r="D236" s="1"/>
      <c r="E236" s="663"/>
      <c r="F236" s="593"/>
    </row>
    <row r="237" spans="1:6" s="132" customFormat="1" ht="12.75">
      <c r="A237" s="126" t="s">
        <v>743</v>
      </c>
      <c r="B237" s="31" t="s">
        <v>821</v>
      </c>
      <c r="C237" s="121"/>
      <c r="D237" s="205"/>
      <c r="E237" s="203"/>
      <c r="F237" s="597"/>
    </row>
    <row r="238" spans="1:6" s="132" customFormat="1" ht="12.75">
      <c r="A238" s="153"/>
      <c r="B238" s="205" t="s">
        <v>868</v>
      </c>
      <c r="E238" s="235"/>
      <c r="F238" s="644"/>
    </row>
    <row r="239" spans="1:6" s="132" customFormat="1" ht="18" customHeight="1">
      <c r="A239" s="153"/>
      <c r="B239" s="205" t="s">
        <v>869</v>
      </c>
      <c r="C239" s="121"/>
      <c r="D239" s="205"/>
      <c r="E239" s="203"/>
      <c r="F239" s="597"/>
    </row>
    <row r="240" spans="1:6" s="132" customFormat="1" ht="16.5" customHeight="1">
      <c r="A240" s="153"/>
      <c r="B240" s="45" t="s">
        <v>46</v>
      </c>
      <c r="C240" s="46" t="s">
        <v>284</v>
      </c>
      <c r="D240" s="47">
        <v>1</v>
      </c>
      <c r="E240" s="851"/>
      <c r="F240" s="598">
        <f>D240*E240</f>
        <v>0</v>
      </c>
    </row>
    <row r="241" spans="1:6" s="132" customFormat="1" ht="16.5" customHeight="1">
      <c r="A241" s="6"/>
      <c r="B241" s="1"/>
      <c r="C241" s="1"/>
      <c r="D241" s="1"/>
      <c r="E241" s="663"/>
      <c r="F241" s="593"/>
    </row>
    <row r="242" spans="1:6" s="132" customFormat="1" ht="12.75">
      <c r="A242" s="126" t="s">
        <v>742</v>
      </c>
      <c r="B242" s="31" t="s">
        <v>821</v>
      </c>
      <c r="C242" s="121"/>
      <c r="D242" s="205"/>
      <c r="E242" s="203"/>
      <c r="F242" s="597"/>
    </row>
    <row r="243" spans="1:6" s="132" customFormat="1" ht="12.75">
      <c r="A243" s="153"/>
      <c r="B243" s="205" t="s">
        <v>870</v>
      </c>
      <c r="E243" s="235"/>
      <c r="F243" s="644"/>
    </row>
    <row r="244" spans="1:6" s="132" customFormat="1" ht="18" customHeight="1">
      <c r="A244" s="153"/>
      <c r="B244" s="205" t="s">
        <v>871</v>
      </c>
      <c r="C244" s="121"/>
      <c r="D244" s="205"/>
      <c r="E244" s="203"/>
      <c r="F244" s="597"/>
    </row>
    <row r="245" spans="1:6" s="132" customFormat="1" ht="16.5" customHeight="1">
      <c r="A245" s="153"/>
      <c r="B245" s="45" t="s">
        <v>46</v>
      </c>
      <c r="C245" s="46" t="s">
        <v>284</v>
      </c>
      <c r="D245" s="47">
        <v>1</v>
      </c>
      <c r="E245" s="851"/>
      <c r="F245" s="598">
        <f>D245*E245</f>
        <v>0</v>
      </c>
    </row>
    <row r="246" spans="1:6" s="132" customFormat="1" ht="16.5" customHeight="1">
      <c r="A246" s="6"/>
      <c r="B246" s="1"/>
      <c r="C246" s="1"/>
      <c r="D246" s="1"/>
      <c r="E246" s="663"/>
      <c r="F246" s="593"/>
    </row>
    <row r="247" spans="1:6" s="132" customFormat="1" ht="12.75">
      <c r="A247" s="126" t="s">
        <v>741</v>
      </c>
      <c r="B247" s="31" t="s">
        <v>821</v>
      </c>
      <c r="C247" s="121"/>
      <c r="D247" s="205"/>
      <c r="E247" s="203"/>
      <c r="F247" s="597"/>
    </row>
    <row r="248" spans="1:6" s="132" customFormat="1" ht="12.75">
      <c r="A248" s="153"/>
      <c r="B248" s="205" t="s">
        <v>872</v>
      </c>
      <c r="E248" s="235"/>
      <c r="F248" s="644"/>
    </row>
    <row r="249" spans="1:6" s="132" customFormat="1" ht="18" customHeight="1">
      <c r="A249" s="153"/>
      <c r="B249" s="205" t="s">
        <v>873</v>
      </c>
      <c r="C249" s="121"/>
      <c r="D249" s="205"/>
      <c r="E249" s="203"/>
      <c r="F249" s="597"/>
    </row>
    <row r="250" spans="1:6" s="132" customFormat="1" ht="16.5" customHeight="1">
      <c r="A250" s="153"/>
      <c r="B250" s="45" t="s">
        <v>46</v>
      </c>
      <c r="C250" s="46" t="s">
        <v>284</v>
      </c>
      <c r="D250" s="47">
        <v>1</v>
      </c>
      <c r="E250" s="851"/>
      <c r="F250" s="598">
        <f>D250*E250</f>
        <v>0</v>
      </c>
    </row>
    <row r="251" spans="1:6" s="132" customFormat="1" ht="16.5" customHeight="1">
      <c r="A251" s="153"/>
      <c r="B251" s="31"/>
      <c r="C251" s="41"/>
      <c r="D251" s="38"/>
      <c r="E251" s="857"/>
      <c r="F251" s="605"/>
    </row>
    <row r="252" spans="1:6">
      <c r="B252" s="70" t="s">
        <v>730</v>
      </c>
      <c r="E252" s="663"/>
    </row>
    <row r="253" spans="1:6" s="132" customFormat="1" ht="16.5" customHeight="1">
      <c r="A253" s="6"/>
      <c r="B253" s="1"/>
      <c r="C253" s="1"/>
      <c r="D253" s="1"/>
      <c r="E253" s="663"/>
      <c r="F253" s="593"/>
    </row>
    <row r="254" spans="1:6" s="132" customFormat="1" ht="12.75">
      <c r="A254" s="126" t="s">
        <v>741</v>
      </c>
      <c r="B254" s="31" t="s">
        <v>821</v>
      </c>
      <c r="C254" s="121"/>
      <c r="D254" s="205"/>
      <c r="E254" s="203"/>
      <c r="F254" s="597"/>
    </row>
    <row r="255" spans="1:6" s="132" customFormat="1" ht="12.75">
      <c r="A255" s="153"/>
      <c r="B255" s="205" t="s">
        <v>874</v>
      </c>
      <c r="E255" s="235"/>
      <c r="F255" s="644"/>
    </row>
    <row r="256" spans="1:6" s="132" customFormat="1" ht="18" customHeight="1">
      <c r="A256" s="153"/>
      <c r="B256" s="205" t="s">
        <v>875</v>
      </c>
      <c r="C256" s="121"/>
      <c r="D256" s="205"/>
      <c r="E256" s="203"/>
      <c r="F256" s="597"/>
    </row>
    <row r="257" spans="1:6" s="132" customFormat="1" ht="16.5" customHeight="1">
      <c r="A257" s="153"/>
      <c r="B257" s="45" t="s">
        <v>46</v>
      </c>
      <c r="C257" s="46" t="s">
        <v>284</v>
      </c>
      <c r="D257" s="47">
        <v>1</v>
      </c>
      <c r="E257" s="851"/>
      <c r="F257" s="598">
        <f>D257*E257</f>
        <v>0</v>
      </c>
    </row>
    <row r="258" spans="1:6" s="132" customFormat="1" ht="16.5" customHeight="1">
      <c r="A258" s="6"/>
      <c r="B258" s="1"/>
      <c r="C258" s="1"/>
      <c r="D258" s="1"/>
      <c r="E258" s="663"/>
      <c r="F258" s="593"/>
    </row>
    <row r="259" spans="1:6" s="132" customFormat="1" ht="12.75">
      <c r="A259" s="126" t="s">
        <v>740</v>
      </c>
      <c r="B259" s="31" t="s">
        <v>821</v>
      </c>
      <c r="C259" s="121"/>
      <c r="D259" s="205"/>
      <c r="E259" s="203"/>
      <c r="F259" s="597"/>
    </row>
    <row r="260" spans="1:6" s="132" customFormat="1" ht="12.75">
      <c r="A260" s="153"/>
      <c r="B260" s="205" t="s">
        <v>876</v>
      </c>
      <c r="E260" s="235"/>
      <c r="F260" s="644"/>
    </row>
    <row r="261" spans="1:6" s="132" customFormat="1" ht="18" customHeight="1">
      <c r="A261" s="153"/>
      <c r="B261" s="205" t="s">
        <v>877</v>
      </c>
      <c r="C261" s="121"/>
      <c r="D261" s="205"/>
      <c r="E261" s="203"/>
      <c r="F261" s="597"/>
    </row>
    <row r="262" spans="1:6" s="132" customFormat="1" ht="16.5" customHeight="1">
      <c r="A262" s="153"/>
      <c r="B262" s="45" t="s">
        <v>46</v>
      </c>
      <c r="C262" s="46" t="s">
        <v>284</v>
      </c>
      <c r="D262" s="47">
        <v>1</v>
      </c>
      <c r="E262" s="851"/>
      <c r="F262" s="598">
        <f>D262*E262</f>
        <v>0</v>
      </c>
    </row>
    <row r="263" spans="1:6" s="132" customFormat="1" ht="16.5" customHeight="1">
      <c r="A263" s="6"/>
      <c r="B263" s="1"/>
      <c r="C263" s="1"/>
      <c r="D263" s="1"/>
      <c r="E263" s="663"/>
      <c r="F263" s="593"/>
    </row>
    <row r="264" spans="1:6" s="132" customFormat="1" ht="12.75">
      <c r="A264" s="126" t="s">
        <v>739</v>
      </c>
      <c r="B264" s="31" t="s">
        <v>821</v>
      </c>
      <c r="C264" s="121"/>
      <c r="D264" s="205"/>
      <c r="E264" s="203"/>
      <c r="F264" s="597"/>
    </row>
    <row r="265" spans="1:6" s="132" customFormat="1" ht="12.75">
      <c r="A265" s="153"/>
      <c r="B265" s="205" t="s">
        <v>878</v>
      </c>
      <c r="E265" s="235"/>
      <c r="F265" s="644"/>
    </row>
    <row r="266" spans="1:6" s="132" customFormat="1" ht="18" customHeight="1">
      <c r="A266" s="153"/>
      <c r="B266" s="205" t="s">
        <v>879</v>
      </c>
      <c r="C266" s="121"/>
      <c r="D266" s="205"/>
      <c r="E266" s="203"/>
      <c r="F266" s="597"/>
    </row>
    <row r="267" spans="1:6" s="132" customFormat="1" ht="16.5" customHeight="1">
      <c r="A267" s="153"/>
      <c r="B267" s="45" t="s">
        <v>46</v>
      </c>
      <c r="C267" s="46" t="s">
        <v>284</v>
      </c>
      <c r="D267" s="47">
        <v>1</v>
      </c>
      <c r="E267" s="851"/>
      <c r="F267" s="598">
        <f>D267*E267</f>
        <v>0</v>
      </c>
    </row>
    <row r="268" spans="1:6" s="132" customFormat="1" ht="16.5" customHeight="1">
      <c r="A268" s="6"/>
      <c r="B268" s="1"/>
      <c r="C268" s="1"/>
      <c r="D268" s="1"/>
      <c r="E268" s="663"/>
      <c r="F268" s="593"/>
    </row>
    <row r="269" spans="1:6" s="132" customFormat="1" ht="12.75">
      <c r="A269" s="126" t="s">
        <v>737</v>
      </c>
      <c r="B269" s="31" t="s">
        <v>821</v>
      </c>
      <c r="C269" s="121"/>
      <c r="D269" s="205"/>
      <c r="E269" s="203"/>
      <c r="F269" s="597"/>
    </row>
    <row r="270" spans="1:6" s="132" customFormat="1" ht="12.75">
      <c r="A270" s="153"/>
      <c r="B270" s="205" t="s">
        <v>880</v>
      </c>
      <c r="E270" s="235"/>
      <c r="F270" s="644"/>
    </row>
    <row r="271" spans="1:6" s="132" customFormat="1" ht="18" customHeight="1">
      <c r="A271" s="153"/>
      <c r="B271" s="205" t="s">
        <v>881</v>
      </c>
      <c r="C271" s="121"/>
      <c r="D271" s="205"/>
      <c r="E271" s="203"/>
      <c r="F271" s="597"/>
    </row>
    <row r="272" spans="1:6" s="132" customFormat="1" ht="16.5" customHeight="1">
      <c r="A272" s="153"/>
      <c r="B272" s="45" t="s">
        <v>46</v>
      </c>
      <c r="C272" s="46" t="s">
        <v>284</v>
      </c>
      <c r="D272" s="47">
        <v>1</v>
      </c>
      <c r="E272" s="851"/>
      <c r="F272" s="598">
        <f>D272*E272</f>
        <v>0</v>
      </c>
    </row>
    <row r="273" spans="1:6" s="132" customFormat="1" ht="16.5" customHeight="1">
      <c r="A273" s="6"/>
      <c r="B273" s="1"/>
      <c r="C273" s="1"/>
      <c r="D273" s="1"/>
      <c r="E273" s="663"/>
      <c r="F273" s="593"/>
    </row>
    <row r="274" spans="1:6" s="132" customFormat="1" ht="12.75">
      <c r="A274" s="126" t="s">
        <v>736</v>
      </c>
      <c r="B274" s="31" t="s">
        <v>821</v>
      </c>
      <c r="C274" s="121"/>
      <c r="D274" s="205"/>
      <c r="E274" s="203"/>
      <c r="F274" s="597"/>
    </row>
    <row r="275" spans="1:6" s="132" customFormat="1" ht="12.75">
      <c r="A275" s="153"/>
      <c r="B275" s="205" t="s">
        <v>882</v>
      </c>
      <c r="E275" s="235"/>
      <c r="F275" s="644"/>
    </row>
    <row r="276" spans="1:6" s="132" customFormat="1" ht="18" customHeight="1">
      <c r="A276" s="153"/>
      <c r="B276" s="205" t="s">
        <v>3265</v>
      </c>
      <c r="C276" s="121"/>
      <c r="D276" s="205"/>
      <c r="E276" s="203"/>
      <c r="F276" s="597"/>
    </row>
    <row r="277" spans="1:6" s="132" customFormat="1" ht="16.5" customHeight="1">
      <c r="A277" s="153"/>
      <c r="B277" s="45" t="s">
        <v>46</v>
      </c>
      <c r="C277" s="46" t="s">
        <v>284</v>
      </c>
      <c r="D277" s="47">
        <v>1</v>
      </c>
      <c r="E277" s="851"/>
      <c r="F277" s="598">
        <f>D277*E277</f>
        <v>0</v>
      </c>
    </row>
    <row r="278" spans="1:6" s="132" customFormat="1" ht="16.5" customHeight="1">
      <c r="A278" s="6"/>
      <c r="B278" s="1"/>
      <c r="C278" s="1"/>
      <c r="D278" s="1"/>
      <c r="E278" s="663"/>
      <c r="F278" s="593"/>
    </row>
    <row r="279" spans="1:6" s="132" customFormat="1" ht="12.75">
      <c r="A279" s="126" t="s">
        <v>734</v>
      </c>
      <c r="B279" s="31" t="s">
        <v>821</v>
      </c>
      <c r="C279" s="121"/>
      <c r="D279" s="205"/>
      <c r="E279" s="203"/>
      <c r="F279" s="597"/>
    </row>
    <row r="280" spans="1:6" s="132" customFormat="1" ht="12.75">
      <c r="A280" s="153"/>
      <c r="B280" s="205" t="s">
        <v>884</v>
      </c>
      <c r="E280" s="235"/>
      <c r="F280" s="644"/>
    </row>
    <row r="281" spans="1:6" s="132" customFormat="1" ht="18" customHeight="1">
      <c r="A281" s="153"/>
      <c r="B281" s="205" t="s">
        <v>885</v>
      </c>
      <c r="C281" s="121"/>
      <c r="D281" s="205"/>
      <c r="E281" s="203"/>
      <c r="F281" s="597"/>
    </row>
    <row r="282" spans="1:6" s="132" customFormat="1" ht="16.5" customHeight="1">
      <c r="A282" s="153"/>
      <c r="B282" s="45" t="s">
        <v>46</v>
      </c>
      <c r="C282" s="46" t="s">
        <v>284</v>
      </c>
      <c r="D282" s="47">
        <v>1</v>
      </c>
      <c r="E282" s="851"/>
      <c r="F282" s="598">
        <f>D282*E282</f>
        <v>0</v>
      </c>
    </row>
    <row r="283" spans="1:6" s="132" customFormat="1" ht="16.5" customHeight="1">
      <c r="A283" s="6"/>
      <c r="B283" s="1"/>
      <c r="C283" s="1"/>
      <c r="D283" s="1"/>
      <c r="E283" s="663"/>
      <c r="F283" s="593"/>
    </row>
    <row r="284" spans="1:6" s="132" customFormat="1" ht="12.75">
      <c r="A284" s="126" t="s">
        <v>732</v>
      </c>
      <c r="B284" s="31" t="s">
        <v>821</v>
      </c>
      <c r="C284" s="121"/>
      <c r="D284" s="205"/>
      <c r="E284" s="203"/>
      <c r="F284" s="597"/>
    </row>
    <row r="285" spans="1:6" s="132" customFormat="1" ht="12.75">
      <c r="A285" s="153"/>
      <c r="B285" s="205" t="s">
        <v>886</v>
      </c>
      <c r="E285" s="235"/>
      <c r="F285" s="644"/>
    </row>
    <row r="286" spans="1:6" s="132" customFormat="1" ht="18" customHeight="1">
      <c r="A286" s="153"/>
      <c r="B286" s="205" t="s">
        <v>887</v>
      </c>
      <c r="C286" s="121"/>
      <c r="D286" s="205"/>
      <c r="E286" s="203"/>
      <c r="F286" s="597"/>
    </row>
    <row r="287" spans="1:6" s="132" customFormat="1" ht="16.5" customHeight="1">
      <c r="A287" s="153"/>
      <c r="B287" s="45" t="s">
        <v>46</v>
      </c>
      <c r="C287" s="46" t="s">
        <v>284</v>
      </c>
      <c r="D287" s="47">
        <v>1</v>
      </c>
      <c r="E287" s="851"/>
      <c r="F287" s="598">
        <f>D287*E287</f>
        <v>0</v>
      </c>
    </row>
    <row r="288" spans="1:6" s="132" customFormat="1" ht="16.5" customHeight="1">
      <c r="A288" s="6"/>
      <c r="B288" s="1"/>
      <c r="C288" s="1"/>
      <c r="D288" s="1"/>
      <c r="E288" s="663"/>
      <c r="F288" s="593"/>
    </row>
    <row r="289" spans="1:6" s="132" customFormat="1" ht="12.75">
      <c r="A289" s="126" t="s">
        <v>729</v>
      </c>
      <c r="B289" s="31" t="s">
        <v>821</v>
      </c>
      <c r="C289" s="121"/>
      <c r="D289" s="205"/>
      <c r="E289" s="203"/>
      <c r="F289" s="597"/>
    </row>
    <row r="290" spans="1:6" s="132" customFormat="1" ht="12.75">
      <c r="A290" s="153"/>
      <c r="B290" s="205" t="s">
        <v>888</v>
      </c>
      <c r="E290" s="235"/>
      <c r="F290" s="644"/>
    </row>
    <row r="291" spans="1:6" s="132" customFormat="1" ht="18" customHeight="1">
      <c r="A291" s="153"/>
      <c r="B291" s="205" t="s">
        <v>889</v>
      </c>
      <c r="C291" s="121"/>
      <c r="D291" s="205"/>
      <c r="E291" s="203"/>
      <c r="F291" s="597"/>
    </row>
    <row r="292" spans="1:6" s="132" customFormat="1" ht="16.5" customHeight="1">
      <c r="A292" s="153"/>
      <c r="B292" s="45" t="s">
        <v>46</v>
      </c>
      <c r="C292" s="46" t="s">
        <v>284</v>
      </c>
      <c r="D292" s="47">
        <v>1</v>
      </c>
      <c r="E292" s="851"/>
      <c r="F292" s="598">
        <f>D292*E292</f>
        <v>0</v>
      </c>
    </row>
    <row r="293" spans="1:6" s="132" customFormat="1" ht="16.5" customHeight="1">
      <c r="A293" s="6"/>
      <c r="B293" s="1"/>
      <c r="C293" s="1"/>
      <c r="D293" s="1"/>
      <c r="E293" s="663"/>
      <c r="F293" s="593"/>
    </row>
    <row r="294" spans="1:6" s="132" customFormat="1" ht="12.75">
      <c r="A294" s="126" t="s">
        <v>728</v>
      </c>
      <c r="B294" s="31" t="s">
        <v>821</v>
      </c>
      <c r="C294" s="121"/>
      <c r="D294" s="205"/>
      <c r="E294" s="203"/>
      <c r="F294" s="597"/>
    </row>
    <row r="295" spans="1:6" s="132" customFormat="1" ht="12.75">
      <c r="A295" s="153"/>
      <c r="B295" s="205" t="s">
        <v>890</v>
      </c>
      <c r="E295" s="235"/>
      <c r="F295" s="644"/>
    </row>
    <row r="296" spans="1:6" s="132" customFormat="1" ht="18" customHeight="1">
      <c r="A296" s="153"/>
      <c r="B296" s="205" t="s">
        <v>879</v>
      </c>
      <c r="C296" s="121"/>
      <c r="D296" s="205"/>
      <c r="E296" s="203"/>
      <c r="F296" s="597"/>
    </row>
    <row r="297" spans="1:6" s="132" customFormat="1" ht="16.5" customHeight="1">
      <c r="A297" s="153"/>
      <c r="B297" s="45" t="s">
        <v>46</v>
      </c>
      <c r="C297" s="46" t="s">
        <v>284</v>
      </c>
      <c r="D297" s="47">
        <v>1</v>
      </c>
      <c r="E297" s="851"/>
      <c r="F297" s="598">
        <f>D297*E297</f>
        <v>0</v>
      </c>
    </row>
    <row r="298" spans="1:6" s="132" customFormat="1" ht="16.5" customHeight="1">
      <c r="A298" s="6"/>
      <c r="B298" s="1"/>
      <c r="C298" s="1"/>
      <c r="D298" s="1"/>
      <c r="E298" s="663"/>
      <c r="F298" s="593"/>
    </row>
    <row r="299" spans="1:6" s="132" customFormat="1" ht="12.75">
      <c r="A299" s="126" t="s">
        <v>727</v>
      </c>
      <c r="B299" s="31" t="s">
        <v>821</v>
      </c>
      <c r="C299" s="121"/>
      <c r="D299" s="205"/>
      <c r="E299" s="203"/>
      <c r="F299" s="597"/>
    </row>
    <row r="300" spans="1:6" s="132" customFormat="1" ht="12.75">
      <c r="A300" s="153"/>
      <c r="B300" s="205" t="s">
        <v>891</v>
      </c>
      <c r="E300" s="235"/>
      <c r="F300" s="644"/>
    </row>
    <row r="301" spans="1:6" s="132" customFormat="1" ht="18" customHeight="1">
      <c r="A301" s="153"/>
      <c r="B301" s="205" t="s">
        <v>892</v>
      </c>
      <c r="C301" s="121"/>
      <c r="D301" s="205"/>
      <c r="E301" s="203"/>
      <c r="F301" s="597"/>
    </row>
    <row r="302" spans="1:6" s="132" customFormat="1" ht="16.5" customHeight="1">
      <c r="A302" s="153"/>
      <c r="B302" s="45" t="s">
        <v>46</v>
      </c>
      <c r="C302" s="46" t="s">
        <v>284</v>
      </c>
      <c r="D302" s="47">
        <v>1</v>
      </c>
      <c r="E302" s="851"/>
      <c r="F302" s="598">
        <f>D302*E302</f>
        <v>0</v>
      </c>
    </row>
    <row r="303" spans="1:6" s="132" customFormat="1" ht="16.5" customHeight="1">
      <c r="A303" s="6"/>
      <c r="B303" s="1"/>
      <c r="C303" s="1"/>
      <c r="D303" s="1"/>
      <c r="E303" s="663"/>
      <c r="F303" s="593"/>
    </row>
    <row r="304" spans="1:6" s="132" customFormat="1" ht="12.75">
      <c r="A304" s="126" t="s">
        <v>726</v>
      </c>
      <c r="B304" s="31" t="s">
        <v>821</v>
      </c>
      <c r="C304" s="121"/>
      <c r="D304" s="205"/>
      <c r="E304" s="203"/>
      <c r="F304" s="597"/>
    </row>
    <row r="305" spans="1:6" s="132" customFormat="1" ht="12.75">
      <c r="A305" s="153"/>
      <c r="B305" s="205" t="s">
        <v>893</v>
      </c>
      <c r="E305" s="235"/>
      <c r="F305" s="644"/>
    </row>
    <row r="306" spans="1:6" s="132" customFormat="1" ht="18" customHeight="1">
      <c r="A306" s="153"/>
      <c r="B306" s="205" t="s">
        <v>894</v>
      </c>
      <c r="C306" s="121"/>
      <c r="D306" s="205"/>
      <c r="E306" s="203"/>
      <c r="F306" s="597"/>
    </row>
    <row r="307" spans="1:6" s="132" customFormat="1" ht="16.5" customHeight="1">
      <c r="A307" s="153"/>
      <c r="B307" s="45" t="s">
        <v>46</v>
      </c>
      <c r="C307" s="46" t="s">
        <v>284</v>
      </c>
      <c r="D307" s="47">
        <v>1</v>
      </c>
      <c r="E307" s="851"/>
      <c r="F307" s="598">
        <f>D307*E307</f>
        <v>0</v>
      </c>
    </row>
    <row r="308" spans="1:6" s="132" customFormat="1" ht="16.5" customHeight="1">
      <c r="A308" s="6"/>
      <c r="B308" s="1"/>
      <c r="C308" s="1"/>
      <c r="D308" s="1"/>
      <c r="E308" s="663"/>
      <c r="F308" s="593"/>
    </row>
    <row r="309" spans="1:6" s="132" customFormat="1" ht="12.75">
      <c r="A309" s="126" t="s">
        <v>725</v>
      </c>
      <c r="B309" s="31" t="s">
        <v>821</v>
      </c>
      <c r="C309" s="121"/>
      <c r="D309" s="205"/>
      <c r="E309" s="203"/>
      <c r="F309" s="597"/>
    </row>
    <row r="310" spans="1:6" s="132" customFormat="1" ht="12.75">
      <c r="A310" s="153"/>
      <c r="B310" s="205" t="s">
        <v>896</v>
      </c>
      <c r="E310" s="235"/>
      <c r="F310" s="644"/>
    </row>
    <row r="311" spans="1:6" s="132" customFormat="1" ht="18" customHeight="1">
      <c r="A311" s="153"/>
      <c r="B311" s="205" t="s">
        <v>895</v>
      </c>
      <c r="C311" s="121"/>
      <c r="D311" s="205"/>
      <c r="E311" s="203"/>
      <c r="F311" s="597"/>
    </row>
    <row r="312" spans="1:6" s="132" customFormat="1" ht="16.5" customHeight="1">
      <c r="A312" s="153"/>
      <c r="B312" s="45" t="s">
        <v>46</v>
      </c>
      <c r="C312" s="46" t="s">
        <v>284</v>
      </c>
      <c r="D312" s="47">
        <v>1</v>
      </c>
      <c r="E312" s="851"/>
      <c r="F312" s="598">
        <f>D312*E312</f>
        <v>0</v>
      </c>
    </row>
    <row r="313" spans="1:6" s="132" customFormat="1" ht="16.5" customHeight="1">
      <c r="A313" s="6"/>
      <c r="B313" s="1"/>
      <c r="C313" s="1"/>
      <c r="D313" s="1"/>
      <c r="E313" s="663"/>
      <c r="F313" s="593"/>
    </row>
    <row r="314" spans="1:6" s="132" customFormat="1" ht="12.75">
      <c r="A314" s="126" t="s">
        <v>724</v>
      </c>
      <c r="B314" s="31" t="s">
        <v>821</v>
      </c>
      <c r="C314" s="121"/>
      <c r="D314" s="205"/>
      <c r="E314" s="203"/>
      <c r="F314" s="597"/>
    </row>
    <row r="315" spans="1:6" s="132" customFormat="1" ht="12.75">
      <c r="A315" s="153"/>
      <c r="B315" s="205" t="s">
        <v>897</v>
      </c>
      <c r="E315" s="235"/>
      <c r="F315" s="644"/>
    </row>
    <row r="316" spans="1:6" s="132" customFormat="1" ht="18" customHeight="1">
      <c r="A316" s="153"/>
      <c r="B316" s="205" t="s">
        <v>898</v>
      </c>
      <c r="C316" s="121"/>
      <c r="D316" s="205"/>
      <c r="E316" s="203"/>
      <c r="F316" s="597"/>
    </row>
    <row r="317" spans="1:6" s="132" customFormat="1" ht="16.5" customHeight="1">
      <c r="A317" s="153"/>
      <c r="B317" s="45" t="s">
        <v>46</v>
      </c>
      <c r="C317" s="46" t="s">
        <v>284</v>
      </c>
      <c r="D317" s="47">
        <v>1</v>
      </c>
      <c r="E317" s="851"/>
      <c r="F317" s="598">
        <f>D317*E317</f>
        <v>0</v>
      </c>
    </row>
    <row r="318" spans="1:6" s="132" customFormat="1" ht="16.5" customHeight="1">
      <c r="A318" s="6"/>
      <c r="B318" s="1"/>
      <c r="C318" s="1"/>
      <c r="D318" s="1"/>
      <c r="E318" s="663"/>
      <c r="F318" s="593"/>
    </row>
    <row r="319" spans="1:6" s="132" customFormat="1" ht="12.75">
      <c r="A319" s="126" t="s">
        <v>723</v>
      </c>
      <c r="B319" s="31" t="s">
        <v>821</v>
      </c>
      <c r="C319" s="121"/>
      <c r="D319" s="205"/>
      <c r="E319" s="203"/>
      <c r="F319" s="597"/>
    </row>
    <row r="320" spans="1:6" s="132" customFormat="1" ht="12.75">
      <c r="A320" s="153"/>
      <c r="B320" s="205" t="s">
        <v>899</v>
      </c>
      <c r="E320" s="235"/>
      <c r="F320" s="644"/>
    </row>
    <row r="321" spans="1:6" s="132" customFormat="1" ht="18" customHeight="1">
      <c r="A321" s="153"/>
      <c r="B321" s="205" t="s">
        <v>898</v>
      </c>
      <c r="C321" s="121"/>
      <c r="D321" s="205"/>
      <c r="E321" s="203"/>
      <c r="F321" s="597"/>
    </row>
    <row r="322" spans="1:6" s="132" customFormat="1" ht="16.5" customHeight="1">
      <c r="A322" s="153"/>
      <c r="B322" s="45" t="s">
        <v>46</v>
      </c>
      <c r="C322" s="46" t="s">
        <v>284</v>
      </c>
      <c r="D322" s="47">
        <v>1</v>
      </c>
      <c r="E322" s="851"/>
      <c r="F322" s="598">
        <f>D322*E322</f>
        <v>0</v>
      </c>
    </row>
    <row r="323" spans="1:6" s="132" customFormat="1" ht="16.5" customHeight="1">
      <c r="A323" s="6"/>
      <c r="B323" s="1"/>
      <c r="C323" s="1"/>
      <c r="D323" s="1"/>
      <c r="E323" s="663"/>
      <c r="F323" s="593"/>
    </row>
    <row r="324" spans="1:6" s="132" customFormat="1" ht="12.75">
      <c r="A324" s="126" t="s">
        <v>722</v>
      </c>
      <c r="B324" s="31" t="s">
        <v>821</v>
      </c>
      <c r="C324" s="121"/>
      <c r="D324" s="205"/>
      <c r="E324" s="203"/>
      <c r="F324" s="597"/>
    </row>
    <row r="325" spans="1:6" s="132" customFormat="1" ht="12.75">
      <c r="A325" s="153"/>
      <c r="B325" s="205" t="s">
        <v>900</v>
      </c>
      <c r="E325" s="235"/>
      <c r="F325" s="644"/>
    </row>
    <row r="326" spans="1:6" s="132" customFormat="1" ht="18" customHeight="1">
      <c r="A326" s="153"/>
      <c r="B326" s="205" t="s">
        <v>901</v>
      </c>
      <c r="C326" s="121"/>
      <c r="D326" s="205"/>
      <c r="E326" s="203"/>
      <c r="F326" s="597"/>
    </row>
    <row r="327" spans="1:6" s="132" customFormat="1" ht="16.5" customHeight="1">
      <c r="A327" s="153"/>
      <c r="B327" s="45" t="s">
        <v>46</v>
      </c>
      <c r="C327" s="46" t="s">
        <v>284</v>
      </c>
      <c r="D327" s="47">
        <v>1</v>
      </c>
      <c r="E327" s="851"/>
      <c r="F327" s="598">
        <f>D327*E327</f>
        <v>0</v>
      </c>
    </row>
    <row r="328" spans="1:6" s="132" customFormat="1" ht="16.5" customHeight="1">
      <c r="A328" s="6"/>
      <c r="B328" s="1"/>
      <c r="C328" s="1"/>
      <c r="D328" s="1"/>
      <c r="E328" s="663"/>
      <c r="F328" s="593"/>
    </row>
    <row r="329" spans="1:6" s="132" customFormat="1" ht="12.75">
      <c r="A329" s="126" t="s">
        <v>721</v>
      </c>
      <c r="B329" s="31" t="s">
        <v>821</v>
      </c>
      <c r="C329" s="121"/>
      <c r="D329" s="205"/>
      <c r="E329" s="203"/>
      <c r="F329" s="597"/>
    </row>
    <row r="330" spans="1:6" s="132" customFormat="1" ht="12.75">
      <c r="A330" s="153"/>
      <c r="B330" s="205" t="s">
        <v>903</v>
      </c>
      <c r="E330" s="235"/>
      <c r="F330" s="644"/>
    </row>
    <row r="331" spans="1:6" s="132" customFormat="1" ht="18" customHeight="1">
      <c r="A331" s="153"/>
      <c r="B331" s="205" t="s">
        <v>904</v>
      </c>
      <c r="C331" s="121"/>
      <c r="D331" s="205"/>
      <c r="E331" s="203"/>
      <c r="F331" s="597"/>
    </row>
    <row r="332" spans="1:6" s="132" customFormat="1" ht="16.5" customHeight="1">
      <c r="A332" s="153"/>
      <c r="B332" s="45" t="s">
        <v>46</v>
      </c>
      <c r="C332" s="46" t="s">
        <v>284</v>
      </c>
      <c r="D332" s="47">
        <v>1</v>
      </c>
      <c r="E332" s="851"/>
      <c r="F332" s="598">
        <f>D332*E332</f>
        <v>0</v>
      </c>
    </row>
    <row r="333" spans="1:6" s="132" customFormat="1" ht="16.5" customHeight="1">
      <c r="A333" s="6"/>
      <c r="B333" s="1"/>
      <c r="C333" s="1"/>
      <c r="D333" s="1"/>
      <c r="E333" s="663"/>
      <c r="F333" s="593"/>
    </row>
    <row r="334" spans="1:6" s="132" customFormat="1" ht="12.75">
      <c r="A334" s="126" t="s">
        <v>720</v>
      </c>
      <c r="B334" s="31" t="s">
        <v>821</v>
      </c>
      <c r="C334" s="121"/>
      <c r="D334" s="205"/>
      <c r="E334" s="203"/>
      <c r="F334" s="597"/>
    </row>
    <row r="335" spans="1:6" s="132" customFormat="1" ht="12.75">
      <c r="A335" s="153"/>
      <c r="B335" s="205" t="s">
        <v>906</v>
      </c>
      <c r="E335" s="235"/>
      <c r="F335" s="644"/>
    </row>
    <row r="336" spans="1:6" s="132" customFormat="1" ht="18" customHeight="1">
      <c r="A336" s="153"/>
      <c r="B336" s="205" t="s">
        <v>907</v>
      </c>
      <c r="C336" s="121"/>
      <c r="D336" s="205"/>
      <c r="E336" s="203"/>
      <c r="F336" s="597"/>
    </row>
    <row r="337" spans="1:6" s="132" customFormat="1" ht="16.5" customHeight="1">
      <c r="A337" s="153"/>
      <c r="B337" s="48" t="s">
        <v>47</v>
      </c>
      <c r="C337" s="49" t="s">
        <v>284</v>
      </c>
      <c r="D337" s="50">
        <v>1</v>
      </c>
      <c r="E337" s="851"/>
      <c r="F337" s="599">
        <f>D337*E337</f>
        <v>0</v>
      </c>
    </row>
    <row r="338" spans="1:6" s="132" customFormat="1" ht="16.5" customHeight="1">
      <c r="A338" s="6"/>
      <c r="B338" s="1"/>
      <c r="C338" s="1"/>
      <c r="D338" s="1"/>
      <c r="E338" s="663"/>
      <c r="F338" s="593"/>
    </row>
    <row r="339" spans="1:6" s="132" customFormat="1" ht="12.75">
      <c r="A339" s="126" t="s">
        <v>719</v>
      </c>
      <c r="B339" s="31" t="s">
        <v>821</v>
      </c>
      <c r="C339" s="121"/>
      <c r="D339" s="205"/>
      <c r="E339" s="203"/>
      <c r="F339" s="597"/>
    </row>
    <row r="340" spans="1:6" s="132" customFormat="1" ht="12.75">
      <c r="A340" s="153"/>
      <c r="B340" s="205" t="s">
        <v>909</v>
      </c>
      <c r="E340" s="235"/>
      <c r="F340" s="644"/>
    </row>
    <row r="341" spans="1:6" s="132" customFormat="1" ht="18" customHeight="1">
      <c r="A341" s="153"/>
      <c r="B341" s="205" t="s">
        <v>910</v>
      </c>
      <c r="C341" s="121"/>
      <c r="D341" s="205"/>
      <c r="E341" s="203"/>
      <c r="F341" s="597"/>
    </row>
    <row r="342" spans="1:6" s="132" customFormat="1" ht="16.5" customHeight="1">
      <c r="A342" s="153"/>
      <c r="B342" s="48" t="s">
        <v>47</v>
      </c>
      <c r="C342" s="49" t="s">
        <v>284</v>
      </c>
      <c r="D342" s="50">
        <v>1</v>
      </c>
      <c r="E342" s="851"/>
      <c r="F342" s="599">
        <f>D342*E342</f>
        <v>0</v>
      </c>
    </row>
    <row r="343" spans="1:6" s="132" customFormat="1" ht="16.5" customHeight="1">
      <c r="A343" s="6"/>
      <c r="B343" s="1"/>
      <c r="C343" s="1"/>
      <c r="D343" s="1"/>
      <c r="E343" s="663"/>
      <c r="F343" s="593"/>
    </row>
    <row r="344" spans="1:6" s="132" customFormat="1" ht="12.75">
      <c r="A344" s="126" t="s">
        <v>718</v>
      </c>
      <c r="B344" s="31" t="s">
        <v>821</v>
      </c>
      <c r="C344" s="121"/>
      <c r="D344" s="205"/>
      <c r="E344" s="203"/>
      <c r="F344" s="597"/>
    </row>
    <row r="345" spans="1:6" s="132" customFormat="1" ht="12.75">
      <c r="A345" s="153"/>
      <c r="B345" s="205" t="s">
        <v>912</v>
      </c>
      <c r="E345" s="235"/>
      <c r="F345" s="644"/>
    </row>
    <row r="346" spans="1:6" s="132" customFormat="1" ht="18" customHeight="1">
      <c r="A346" s="153"/>
      <c r="B346" s="205" t="s">
        <v>913</v>
      </c>
      <c r="C346" s="121"/>
      <c r="D346" s="205"/>
      <c r="E346" s="203"/>
      <c r="F346" s="597"/>
    </row>
    <row r="347" spans="1:6" s="132" customFormat="1" ht="16.5" customHeight="1">
      <c r="A347" s="153"/>
      <c r="B347" s="48" t="s">
        <v>47</v>
      </c>
      <c r="C347" s="49" t="s">
        <v>284</v>
      </c>
      <c r="D347" s="50">
        <v>1</v>
      </c>
      <c r="E347" s="851"/>
      <c r="F347" s="599">
        <f>D347*E347</f>
        <v>0</v>
      </c>
    </row>
    <row r="348" spans="1:6" s="132" customFormat="1" ht="16.5" customHeight="1">
      <c r="A348" s="6"/>
      <c r="B348" s="1"/>
      <c r="C348" s="1"/>
      <c r="D348" s="1"/>
      <c r="E348" s="663"/>
      <c r="F348" s="593"/>
    </row>
    <row r="349" spans="1:6" s="132" customFormat="1" ht="12.75">
      <c r="A349" s="126" t="s">
        <v>717</v>
      </c>
      <c r="B349" s="31" t="s">
        <v>821</v>
      </c>
      <c r="C349" s="121"/>
      <c r="D349" s="205"/>
      <c r="E349" s="203"/>
      <c r="F349" s="597"/>
    </row>
    <row r="350" spans="1:6" s="132" customFormat="1" ht="12.75">
      <c r="A350" s="153"/>
      <c r="B350" s="205" t="s">
        <v>915</v>
      </c>
      <c r="E350" s="235"/>
      <c r="F350" s="644"/>
    </row>
    <row r="351" spans="1:6" s="132" customFormat="1" ht="18" customHeight="1">
      <c r="A351" s="153"/>
      <c r="B351" s="205" t="s">
        <v>916</v>
      </c>
      <c r="C351" s="121"/>
      <c r="D351" s="205"/>
      <c r="E351" s="203"/>
      <c r="F351" s="597"/>
    </row>
    <row r="352" spans="1:6" s="132" customFormat="1" ht="16.5" customHeight="1">
      <c r="A352" s="153"/>
      <c r="B352" s="45" t="s">
        <v>46</v>
      </c>
      <c r="C352" s="46" t="s">
        <v>284</v>
      </c>
      <c r="D352" s="47">
        <v>1</v>
      </c>
      <c r="E352" s="851"/>
      <c r="F352" s="598">
        <f>D352*E352</f>
        <v>0</v>
      </c>
    </row>
    <row r="353" spans="1:6" s="132" customFormat="1" ht="16.5" customHeight="1">
      <c r="A353" s="6"/>
      <c r="B353" s="1"/>
      <c r="C353" s="1"/>
      <c r="D353" s="1"/>
      <c r="E353" s="663"/>
      <c r="F353" s="593"/>
    </row>
    <row r="354" spans="1:6" s="132" customFormat="1" ht="12.75">
      <c r="A354" s="126" t="s">
        <v>716</v>
      </c>
      <c r="B354" s="31" t="s">
        <v>821</v>
      </c>
      <c r="C354" s="121"/>
      <c r="D354" s="205"/>
      <c r="E354" s="203"/>
      <c r="F354" s="597"/>
    </row>
    <row r="355" spans="1:6" s="132" customFormat="1" ht="12.75">
      <c r="A355" s="153"/>
      <c r="B355" s="205" t="s">
        <v>918</v>
      </c>
      <c r="E355" s="235"/>
      <c r="F355" s="644"/>
    </row>
    <row r="356" spans="1:6" s="132" customFormat="1" ht="18" customHeight="1">
      <c r="A356" s="153"/>
      <c r="B356" s="205" t="s">
        <v>919</v>
      </c>
      <c r="C356" s="121"/>
      <c r="D356" s="205"/>
      <c r="E356" s="203"/>
      <c r="F356" s="597"/>
    </row>
    <row r="357" spans="1:6" s="132" customFormat="1" ht="16.5" customHeight="1">
      <c r="A357" s="153"/>
      <c r="B357" s="45" t="s">
        <v>46</v>
      </c>
      <c r="C357" s="46" t="s">
        <v>284</v>
      </c>
      <c r="D357" s="47">
        <v>1</v>
      </c>
      <c r="E357" s="851"/>
      <c r="F357" s="598">
        <f>D357*E357</f>
        <v>0</v>
      </c>
    </row>
    <row r="358" spans="1:6" s="132" customFormat="1" ht="16.5" customHeight="1">
      <c r="A358" s="6"/>
      <c r="B358" s="1"/>
      <c r="C358" s="1"/>
      <c r="D358" s="1"/>
      <c r="E358" s="663"/>
      <c r="F358" s="593"/>
    </row>
    <row r="359" spans="1:6" s="132" customFormat="1" ht="12.75">
      <c r="A359" s="126" t="s">
        <v>902</v>
      </c>
      <c r="B359" s="31" t="s">
        <v>821</v>
      </c>
      <c r="C359" s="121"/>
      <c r="D359" s="205"/>
      <c r="E359" s="203"/>
      <c r="F359" s="597"/>
    </row>
    <row r="360" spans="1:6" s="132" customFormat="1" ht="12.75">
      <c r="A360" s="153"/>
      <c r="B360" s="205" t="s">
        <v>921</v>
      </c>
      <c r="E360" s="235"/>
      <c r="F360" s="644"/>
    </row>
    <row r="361" spans="1:6" s="132" customFormat="1" ht="18" customHeight="1">
      <c r="A361" s="153"/>
      <c r="B361" s="205" t="s">
        <v>922</v>
      </c>
      <c r="C361" s="121"/>
      <c r="D361" s="205"/>
      <c r="E361" s="203"/>
      <c r="F361" s="597"/>
    </row>
    <row r="362" spans="1:6" s="132" customFormat="1" ht="16.5" customHeight="1">
      <c r="A362" s="153"/>
      <c r="B362" s="45" t="s">
        <v>46</v>
      </c>
      <c r="C362" s="46" t="s">
        <v>284</v>
      </c>
      <c r="D362" s="47">
        <v>1</v>
      </c>
      <c r="E362" s="851"/>
      <c r="F362" s="598">
        <f>D362*E362</f>
        <v>0</v>
      </c>
    </row>
    <row r="363" spans="1:6" s="132" customFormat="1" ht="16.5" customHeight="1">
      <c r="A363" s="6"/>
      <c r="B363" s="1"/>
      <c r="C363" s="1"/>
      <c r="D363" s="1"/>
      <c r="E363" s="663"/>
      <c r="F363" s="593"/>
    </row>
    <row r="364" spans="1:6" s="132" customFormat="1" ht="12.75">
      <c r="A364" s="126" t="s">
        <v>905</v>
      </c>
      <c r="B364" s="31" t="s">
        <v>821</v>
      </c>
      <c r="C364" s="121"/>
      <c r="D364" s="205"/>
      <c r="E364" s="203"/>
      <c r="F364" s="597"/>
    </row>
    <row r="365" spans="1:6" s="132" customFormat="1" ht="12.75">
      <c r="A365" s="153"/>
      <c r="B365" s="205" t="s">
        <v>924</v>
      </c>
      <c r="E365" s="235"/>
      <c r="F365" s="644"/>
    </row>
    <row r="366" spans="1:6" s="132" customFormat="1" ht="18" customHeight="1">
      <c r="A366" s="153"/>
      <c r="B366" s="205" t="s">
        <v>925</v>
      </c>
      <c r="C366" s="121"/>
      <c r="D366" s="205"/>
      <c r="E366" s="203"/>
      <c r="F366" s="597"/>
    </row>
    <row r="367" spans="1:6" s="132" customFormat="1" ht="16.5" customHeight="1">
      <c r="A367" s="153"/>
      <c r="B367" s="45" t="s">
        <v>46</v>
      </c>
      <c r="C367" s="46" t="s">
        <v>284</v>
      </c>
      <c r="D367" s="47">
        <v>1</v>
      </c>
      <c r="E367" s="851"/>
      <c r="F367" s="598">
        <f>D367*E367</f>
        <v>0</v>
      </c>
    </row>
    <row r="368" spans="1:6" s="132" customFormat="1" ht="16.5" customHeight="1">
      <c r="A368" s="6"/>
      <c r="B368" s="1"/>
      <c r="C368" s="1"/>
      <c r="D368" s="1"/>
      <c r="E368" s="663"/>
      <c r="F368" s="593"/>
    </row>
    <row r="369" spans="1:6" s="132" customFormat="1" ht="12.75">
      <c r="A369" s="126" t="s">
        <v>908</v>
      </c>
      <c r="B369" s="31" t="s">
        <v>821</v>
      </c>
      <c r="C369" s="121"/>
      <c r="D369" s="205"/>
      <c r="E369" s="203"/>
      <c r="F369" s="597"/>
    </row>
    <row r="370" spans="1:6" s="132" customFormat="1" ht="12.75">
      <c r="A370" s="153"/>
      <c r="B370" s="205" t="s">
        <v>927</v>
      </c>
      <c r="E370" s="235"/>
      <c r="F370" s="644"/>
    </row>
    <row r="371" spans="1:6" s="132" customFormat="1" ht="18" customHeight="1">
      <c r="A371" s="153"/>
      <c r="B371" s="205" t="s">
        <v>928</v>
      </c>
      <c r="C371" s="121"/>
      <c r="D371" s="205"/>
      <c r="E371" s="203"/>
      <c r="F371" s="597"/>
    </row>
    <row r="372" spans="1:6" s="132" customFormat="1" ht="16.5" customHeight="1">
      <c r="A372" s="153"/>
      <c r="B372" s="45" t="s">
        <v>46</v>
      </c>
      <c r="C372" s="46" t="s">
        <v>284</v>
      </c>
      <c r="D372" s="47">
        <v>1</v>
      </c>
      <c r="E372" s="851"/>
      <c r="F372" s="598">
        <f>D372*E372</f>
        <v>0</v>
      </c>
    </row>
    <row r="373" spans="1:6" s="132" customFormat="1" ht="16.5" customHeight="1">
      <c r="A373" s="6"/>
      <c r="B373" s="1"/>
      <c r="C373" s="1"/>
      <c r="D373" s="1"/>
      <c r="E373" s="663"/>
      <c r="F373" s="593"/>
    </row>
    <row r="374" spans="1:6" s="132" customFormat="1" ht="12.75">
      <c r="A374" s="126" t="s">
        <v>911</v>
      </c>
      <c r="B374" s="31" t="s">
        <v>821</v>
      </c>
      <c r="C374" s="121"/>
      <c r="D374" s="205"/>
      <c r="E374" s="203"/>
      <c r="F374" s="597"/>
    </row>
    <row r="375" spans="1:6" s="132" customFormat="1" ht="12.75">
      <c r="A375" s="153"/>
      <c r="B375" s="205" t="s">
        <v>930</v>
      </c>
      <c r="E375" s="235"/>
      <c r="F375" s="644"/>
    </row>
    <row r="376" spans="1:6" s="132" customFormat="1" ht="18" customHeight="1">
      <c r="A376" s="153"/>
      <c r="B376" s="205" t="s">
        <v>931</v>
      </c>
      <c r="C376" s="121"/>
      <c r="D376" s="205"/>
      <c r="E376" s="203"/>
      <c r="F376" s="597"/>
    </row>
    <row r="377" spans="1:6" s="132" customFormat="1" ht="16.5" customHeight="1">
      <c r="A377" s="153"/>
      <c r="B377" s="45" t="s">
        <v>46</v>
      </c>
      <c r="C377" s="46" t="s">
        <v>284</v>
      </c>
      <c r="D377" s="47">
        <v>1</v>
      </c>
      <c r="E377" s="851"/>
      <c r="F377" s="598">
        <f>D377*E377</f>
        <v>0</v>
      </c>
    </row>
    <row r="378" spans="1:6" s="132" customFormat="1" ht="16.5" customHeight="1">
      <c r="A378" s="6"/>
      <c r="B378" s="1"/>
      <c r="C378" s="1"/>
      <c r="D378" s="1"/>
      <c r="E378" s="663"/>
      <c r="F378" s="593"/>
    </row>
    <row r="379" spans="1:6" s="132" customFormat="1" ht="12.75">
      <c r="A379" s="126" t="s">
        <v>914</v>
      </c>
      <c r="B379" s="31" t="s">
        <v>821</v>
      </c>
      <c r="C379" s="121"/>
      <c r="D379" s="205"/>
      <c r="E379" s="203"/>
      <c r="F379" s="597"/>
    </row>
    <row r="380" spans="1:6" s="132" customFormat="1" ht="12.75">
      <c r="A380" s="153"/>
      <c r="B380" s="205" t="s">
        <v>933</v>
      </c>
      <c r="E380" s="235"/>
      <c r="F380" s="644"/>
    </row>
    <row r="381" spans="1:6" s="132" customFormat="1" ht="18" customHeight="1">
      <c r="A381" s="153"/>
      <c r="B381" s="205" t="s">
        <v>934</v>
      </c>
      <c r="C381" s="121"/>
      <c r="D381" s="205"/>
      <c r="E381" s="203"/>
      <c r="F381" s="597"/>
    </row>
    <row r="382" spans="1:6" s="132" customFormat="1" ht="16.5" customHeight="1">
      <c r="A382" s="153"/>
      <c r="B382" s="45" t="s">
        <v>46</v>
      </c>
      <c r="C382" s="46" t="s">
        <v>284</v>
      </c>
      <c r="D382" s="47">
        <v>1</v>
      </c>
      <c r="E382" s="851"/>
      <c r="F382" s="598">
        <f>D382*E382</f>
        <v>0</v>
      </c>
    </row>
    <row r="383" spans="1:6" s="132" customFormat="1" ht="16.5" customHeight="1">
      <c r="A383" s="6"/>
      <c r="B383" s="1"/>
      <c r="C383" s="1"/>
      <c r="D383" s="1"/>
      <c r="E383" s="663"/>
      <c r="F383" s="593"/>
    </row>
    <row r="384" spans="1:6" s="132" customFormat="1" ht="12.75">
      <c r="A384" s="126" t="s">
        <v>917</v>
      </c>
      <c r="B384" s="31" t="s">
        <v>821</v>
      </c>
      <c r="C384" s="121"/>
      <c r="D384" s="205"/>
      <c r="E384" s="203"/>
      <c r="F384" s="597"/>
    </row>
    <row r="385" spans="1:6" s="132" customFormat="1" ht="12.75">
      <c r="A385" s="153"/>
      <c r="B385" s="205" t="s">
        <v>936</v>
      </c>
      <c r="E385" s="235"/>
      <c r="F385" s="644"/>
    </row>
    <row r="386" spans="1:6" s="132" customFormat="1" ht="18" customHeight="1">
      <c r="A386" s="153"/>
      <c r="B386" s="205" t="s">
        <v>937</v>
      </c>
      <c r="C386" s="121"/>
      <c r="D386" s="205"/>
      <c r="E386" s="203"/>
      <c r="F386" s="597"/>
    </row>
    <row r="387" spans="1:6" s="132" customFormat="1" ht="16.5" customHeight="1">
      <c r="A387" s="153"/>
      <c r="B387" s="45" t="s">
        <v>46</v>
      </c>
      <c r="C387" s="46" t="s">
        <v>284</v>
      </c>
      <c r="D387" s="47">
        <v>1</v>
      </c>
      <c r="E387" s="851"/>
      <c r="F387" s="598">
        <f>D387*E387</f>
        <v>0</v>
      </c>
    </row>
    <row r="388" spans="1:6" s="132" customFormat="1" ht="16.5" customHeight="1">
      <c r="A388" s="6"/>
      <c r="B388" s="1"/>
      <c r="C388" s="1"/>
      <c r="D388" s="1"/>
      <c r="E388" s="663"/>
      <c r="F388" s="593"/>
    </row>
    <row r="389" spans="1:6" s="132" customFormat="1" ht="12.75">
      <c r="A389" s="126" t="s">
        <v>920</v>
      </c>
      <c r="B389" s="31" t="s">
        <v>821</v>
      </c>
      <c r="C389" s="121"/>
      <c r="D389" s="205"/>
      <c r="E389" s="203"/>
      <c r="F389" s="597"/>
    </row>
    <row r="390" spans="1:6" s="132" customFormat="1" ht="12.75">
      <c r="A390" s="153"/>
      <c r="B390" s="205" t="s">
        <v>939</v>
      </c>
      <c r="E390" s="235"/>
      <c r="F390" s="644"/>
    </row>
    <row r="391" spans="1:6" s="132" customFormat="1" ht="18" customHeight="1">
      <c r="A391" s="153"/>
      <c r="B391" s="205" t="s">
        <v>940</v>
      </c>
      <c r="C391" s="121"/>
      <c r="D391" s="205"/>
      <c r="E391" s="203"/>
      <c r="F391" s="597"/>
    </row>
    <row r="392" spans="1:6" s="132" customFormat="1" ht="16.5" customHeight="1">
      <c r="A392" s="153"/>
      <c r="B392" s="45" t="s">
        <v>46</v>
      </c>
      <c r="C392" s="46" t="s">
        <v>284</v>
      </c>
      <c r="D392" s="47">
        <v>1</v>
      </c>
      <c r="E392" s="851"/>
      <c r="F392" s="598">
        <f>D392*E392</f>
        <v>0</v>
      </c>
    </row>
    <row r="393" spans="1:6" s="132" customFormat="1" ht="16.5" customHeight="1">
      <c r="A393" s="6"/>
      <c r="B393" s="1"/>
      <c r="C393" s="1"/>
      <c r="D393" s="1"/>
      <c r="E393" s="663"/>
      <c r="F393" s="593"/>
    </row>
    <row r="394" spans="1:6" s="132" customFormat="1" ht="12.75">
      <c r="A394" s="126" t="s">
        <v>923</v>
      </c>
      <c r="B394" s="31" t="s">
        <v>821</v>
      </c>
      <c r="C394" s="121"/>
      <c r="D394" s="205"/>
      <c r="E394" s="203"/>
      <c r="F394" s="597"/>
    </row>
    <row r="395" spans="1:6" s="132" customFormat="1" ht="12.75">
      <c r="A395" s="153"/>
      <c r="B395" s="205" t="s">
        <v>942</v>
      </c>
      <c r="E395" s="235"/>
      <c r="F395" s="644"/>
    </row>
    <row r="396" spans="1:6" s="132" customFormat="1" ht="18" customHeight="1">
      <c r="A396" s="153"/>
      <c r="B396" s="205" t="s">
        <v>943</v>
      </c>
      <c r="C396" s="121"/>
      <c r="D396" s="205"/>
      <c r="E396" s="203"/>
      <c r="F396" s="597"/>
    </row>
    <row r="397" spans="1:6" s="132" customFormat="1" ht="16.5" customHeight="1">
      <c r="A397" s="153"/>
      <c r="B397" s="45" t="s">
        <v>46</v>
      </c>
      <c r="C397" s="46" t="s">
        <v>284</v>
      </c>
      <c r="D397" s="47">
        <v>1</v>
      </c>
      <c r="E397" s="851"/>
      <c r="F397" s="598">
        <f>D397*E397</f>
        <v>0</v>
      </c>
    </row>
    <row r="398" spans="1:6" s="132" customFormat="1" ht="16.5" customHeight="1">
      <c r="A398" s="6"/>
      <c r="B398" s="1"/>
      <c r="C398" s="1"/>
      <c r="D398" s="1"/>
      <c r="E398" s="663"/>
      <c r="F398" s="593"/>
    </row>
    <row r="399" spans="1:6" s="132" customFormat="1" ht="12.75">
      <c r="A399" s="126" t="s">
        <v>926</v>
      </c>
      <c r="B399" s="31" t="s">
        <v>821</v>
      </c>
      <c r="C399" s="121"/>
      <c r="D399" s="205"/>
      <c r="E399" s="203"/>
      <c r="F399" s="597"/>
    </row>
    <row r="400" spans="1:6" s="132" customFormat="1" ht="12.75">
      <c r="A400" s="153"/>
      <c r="B400" s="205" t="s">
        <v>945</v>
      </c>
      <c r="E400" s="235"/>
      <c r="F400" s="644"/>
    </row>
    <row r="401" spans="1:6" s="132" customFormat="1" ht="18" customHeight="1">
      <c r="A401" s="153"/>
      <c r="B401" s="205" t="s">
        <v>946</v>
      </c>
      <c r="C401" s="121"/>
      <c r="D401" s="205"/>
      <c r="E401" s="203"/>
      <c r="F401" s="597"/>
    </row>
    <row r="402" spans="1:6" s="132" customFormat="1" ht="16.5" customHeight="1">
      <c r="A402" s="153"/>
      <c r="B402" s="45" t="s">
        <v>46</v>
      </c>
      <c r="C402" s="46" t="s">
        <v>284</v>
      </c>
      <c r="D402" s="47">
        <v>1</v>
      </c>
      <c r="E402" s="851"/>
      <c r="F402" s="598">
        <f>D402*E402</f>
        <v>0</v>
      </c>
    </row>
    <row r="403" spans="1:6" s="132" customFormat="1" ht="16.5" customHeight="1">
      <c r="A403" s="6"/>
      <c r="B403" s="1"/>
      <c r="C403" s="1"/>
      <c r="D403" s="1"/>
      <c r="E403" s="663"/>
      <c r="F403" s="593"/>
    </row>
    <row r="404" spans="1:6" s="132" customFormat="1" ht="12.75">
      <c r="A404" s="126" t="s">
        <v>929</v>
      </c>
      <c r="B404" s="31" t="s">
        <v>821</v>
      </c>
      <c r="C404" s="121"/>
      <c r="D404" s="205"/>
      <c r="E404" s="203"/>
      <c r="F404" s="597"/>
    </row>
    <row r="405" spans="1:6" s="132" customFormat="1" ht="12.75">
      <c r="A405" s="153"/>
      <c r="B405" s="205" t="s">
        <v>948</v>
      </c>
      <c r="E405" s="235"/>
      <c r="F405" s="644"/>
    </row>
    <row r="406" spans="1:6" s="132" customFormat="1" ht="18" customHeight="1">
      <c r="A406" s="153"/>
      <c r="B406" s="205" t="s">
        <v>943</v>
      </c>
      <c r="C406" s="121"/>
      <c r="D406" s="205"/>
      <c r="E406" s="203"/>
      <c r="F406" s="597"/>
    </row>
    <row r="407" spans="1:6" s="132" customFormat="1" ht="16.5" customHeight="1">
      <c r="A407" s="153"/>
      <c r="B407" s="45" t="s">
        <v>46</v>
      </c>
      <c r="C407" s="46" t="s">
        <v>284</v>
      </c>
      <c r="D407" s="47">
        <v>1</v>
      </c>
      <c r="E407" s="851"/>
      <c r="F407" s="598">
        <f>D407*E407</f>
        <v>0</v>
      </c>
    </row>
    <row r="408" spans="1:6" s="132" customFormat="1" ht="16.5" customHeight="1">
      <c r="A408" s="6"/>
      <c r="B408" s="1"/>
      <c r="C408" s="1"/>
      <c r="D408" s="1"/>
      <c r="E408" s="663"/>
      <c r="F408" s="593"/>
    </row>
    <row r="409" spans="1:6" s="132" customFormat="1" ht="12.75">
      <c r="A409" s="126" t="s">
        <v>932</v>
      </c>
      <c r="B409" s="31" t="s">
        <v>821</v>
      </c>
      <c r="C409" s="121"/>
      <c r="D409" s="205"/>
      <c r="E409" s="203"/>
      <c r="F409" s="597"/>
    </row>
    <row r="410" spans="1:6" s="132" customFormat="1" ht="12.75">
      <c r="A410" s="153"/>
      <c r="B410" s="205" t="s">
        <v>950</v>
      </c>
      <c r="E410" s="235"/>
      <c r="F410" s="644"/>
    </row>
    <row r="411" spans="1:6" s="132" customFormat="1" ht="18" customHeight="1">
      <c r="A411" s="153"/>
      <c r="B411" s="205" t="s">
        <v>951</v>
      </c>
      <c r="C411" s="121"/>
      <c r="D411" s="205"/>
      <c r="E411" s="203"/>
      <c r="F411" s="597"/>
    </row>
    <row r="412" spans="1:6" s="132" customFormat="1" ht="16.5" customHeight="1">
      <c r="A412" s="153"/>
      <c r="B412" s="45" t="s">
        <v>46</v>
      </c>
      <c r="C412" s="46" t="s">
        <v>284</v>
      </c>
      <c r="D412" s="47">
        <v>1</v>
      </c>
      <c r="E412" s="851"/>
      <c r="F412" s="598">
        <f>D412*E412</f>
        <v>0</v>
      </c>
    </row>
    <row r="413" spans="1:6" s="132" customFormat="1" ht="16.5" customHeight="1">
      <c r="A413" s="6"/>
      <c r="B413" s="1"/>
      <c r="C413" s="1"/>
      <c r="D413" s="1"/>
      <c r="E413" s="663"/>
      <c r="F413" s="593"/>
    </row>
    <row r="414" spans="1:6" s="132" customFormat="1" ht="12.75">
      <c r="A414" s="126" t="s">
        <v>935</v>
      </c>
      <c r="B414" s="31" t="s">
        <v>821</v>
      </c>
      <c r="C414" s="121"/>
      <c r="D414" s="205"/>
      <c r="E414" s="203"/>
      <c r="F414" s="597"/>
    </row>
    <row r="415" spans="1:6" s="132" customFormat="1" ht="12.75">
      <c r="A415" s="153"/>
      <c r="B415" s="205" t="s">
        <v>953</v>
      </c>
      <c r="E415" s="235"/>
      <c r="F415" s="644"/>
    </row>
    <row r="416" spans="1:6" s="132" customFormat="1" ht="18" customHeight="1">
      <c r="A416" s="153"/>
      <c r="B416" s="205" t="s">
        <v>954</v>
      </c>
      <c r="C416" s="121"/>
      <c r="D416" s="205"/>
      <c r="E416" s="203"/>
      <c r="F416" s="597"/>
    </row>
    <row r="417" spans="1:6" s="132" customFormat="1" ht="16.5" customHeight="1">
      <c r="A417" s="153"/>
      <c r="B417" s="45" t="s">
        <v>46</v>
      </c>
      <c r="C417" s="46" t="s">
        <v>284</v>
      </c>
      <c r="D417" s="47">
        <v>1</v>
      </c>
      <c r="E417" s="851"/>
      <c r="F417" s="598">
        <f>D417*E417</f>
        <v>0</v>
      </c>
    </row>
    <row r="418" spans="1:6" s="132" customFormat="1" ht="16.5" customHeight="1">
      <c r="A418" s="6"/>
      <c r="B418" s="1"/>
      <c r="C418" s="1"/>
      <c r="D418" s="1"/>
      <c r="E418" s="663"/>
      <c r="F418" s="593"/>
    </row>
    <row r="419" spans="1:6" s="132" customFormat="1" ht="12.75">
      <c r="A419" s="126" t="s">
        <v>938</v>
      </c>
      <c r="B419" s="31" t="s">
        <v>821</v>
      </c>
      <c r="C419" s="121"/>
      <c r="D419" s="205"/>
      <c r="E419" s="203"/>
      <c r="F419" s="597"/>
    </row>
    <row r="420" spans="1:6" s="132" customFormat="1" ht="12.75">
      <c r="A420" s="153"/>
      <c r="B420" s="205" t="s">
        <v>956</v>
      </c>
      <c r="E420" s="235"/>
      <c r="F420" s="644"/>
    </row>
    <row r="421" spans="1:6" s="132" customFormat="1" ht="18" customHeight="1">
      <c r="A421" s="153"/>
      <c r="B421" s="205" t="s">
        <v>957</v>
      </c>
      <c r="C421" s="121"/>
      <c r="D421" s="205"/>
      <c r="E421" s="203"/>
      <c r="F421" s="597"/>
    </row>
    <row r="422" spans="1:6" s="132" customFormat="1" ht="16.5" customHeight="1">
      <c r="A422" s="153"/>
      <c r="B422" s="45" t="s">
        <v>46</v>
      </c>
      <c r="C422" s="46" t="s">
        <v>284</v>
      </c>
      <c r="D422" s="47">
        <v>1</v>
      </c>
      <c r="E422" s="851"/>
      <c r="F422" s="598">
        <f>D422*E422</f>
        <v>0</v>
      </c>
    </row>
    <row r="423" spans="1:6" s="132" customFormat="1" ht="16.5" customHeight="1">
      <c r="A423" s="6"/>
      <c r="B423" s="1"/>
      <c r="C423" s="1"/>
      <c r="D423" s="1"/>
      <c r="E423" s="663"/>
      <c r="F423" s="593"/>
    </row>
    <row r="424" spans="1:6" s="132" customFormat="1" ht="12.75">
      <c r="A424" s="126" t="s">
        <v>941</v>
      </c>
      <c r="B424" s="31" t="s">
        <v>821</v>
      </c>
      <c r="C424" s="121"/>
      <c r="D424" s="205"/>
      <c r="E424" s="203"/>
      <c r="F424" s="597"/>
    </row>
    <row r="425" spans="1:6" s="132" customFormat="1" ht="12.75">
      <c r="A425" s="153"/>
      <c r="B425" s="205" t="s">
        <v>959</v>
      </c>
      <c r="E425" s="235"/>
      <c r="F425" s="644"/>
    </row>
    <row r="426" spans="1:6" s="132" customFormat="1" ht="18" customHeight="1">
      <c r="A426" s="153"/>
      <c r="B426" s="205" t="s">
        <v>960</v>
      </c>
      <c r="C426" s="121"/>
      <c r="D426" s="205"/>
      <c r="E426" s="203"/>
      <c r="F426" s="597"/>
    </row>
    <row r="427" spans="1:6" s="132" customFormat="1" ht="16.5" customHeight="1">
      <c r="A427" s="153"/>
      <c r="B427" s="45" t="s">
        <v>46</v>
      </c>
      <c r="C427" s="46" t="s">
        <v>284</v>
      </c>
      <c r="D427" s="47">
        <v>1</v>
      </c>
      <c r="E427" s="851"/>
      <c r="F427" s="598">
        <f>D427*E427</f>
        <v>0</v>
      </c>
    </row>
    <row r="428" spans="1:6" s="132" customFormat="1" ht="16.5" customHeight="1">
      <c r="A428" s="6"/>
      <c r="B428" s="1"/>
      <c r="C428" s="1"/>
      <c r="D428" s="1"/>
      <c r="E428" s="663"/>
      <c r="F428" s="593"/>
    </row>
    <row r="429" spans="1:6" s="132" customFormat="1" ht="12.75">
      <c r="A429" s="126" t="s">
        <v>944</v>
      </c>
      <c r="B429" s="31" t="s">
        <v>821</v>
      </c>
      <c r="C429" s="121"/>
      <c r="D429" s="205"/>
      <c r="E429" s="203"/>
      <c r="F429" s="597"/>
    </row>
    <row r="430" spans="1:6" s="132" customFormat="1" ht="12.75">
      <c r="A430" s="153"/>
      <c r="B430" s="205" t="s">
        <v>962</v>
      </c>
      <c r="E430" s="235"/>
      <c r="F430" s="644"/>
    </row>
    <row r="431" spans="1:6" s="132" customFormat="1" ht="18" customHeight="1">
      <c r="A431" s="153"/>
      <c r="B431" s="205" t="s">
        <v>963</v>
      </c>
      <c r="C431" s="121"/>
      <c r="D431" s="205"/>
      <c r="E431" s="203"/>
      <c r="F431" s="597"/>
    </row>
    <row r="432" spans="1:6" s="132" customFormat="1" ht="16.5" customHeight="1">
      <c r="A432" s="153"/>
      <c r="B432" s="45" t="s">
        <v>46</v>
      </c>
      <c r="C432" s="46" t="s">
        <v>284</v>
      </c>
      <c r="D432" s="47">
        <v>1</v>
      </c>
      <c r="E432" s="851"/>
      <c r="F432" s="598">
        <f>D432*E432</f>
        <v>0</v>
      </c>
    </row>
    <row r="433" spans="1:6" s="132" customFormat="1" ht="16.5" customHeight="1">
      <c r="A433" s="6"/>
      <c r="B433" s="1"/>
      <c r="C433" s="1"/>
      <c r="D433" s="1"/>
      <c r="E433" s="663"/>
      <c r="F433" s="593"/>
    </row>
    <row r="434" spans="1:6" s="132" customFormat="1" ht="12.75">
      <c r="A434" s="126" t="s">
        <v>947</v>
      </c>
      <c r="B434" s="31" t="s">
        <v>821</v>
      </c>
      <c r="C434" s="121"/>
      <c r="D434" s="205"/>
      <c r="E434" s="203"/>
      <c r="F434" s="597"/>
    </row>
    <row r="435" spans="1:6" s="132" customFormat="1" ht="12.75">
      <c r="A435" s="153"/>
      <c r="B435" s="205" t="s">
        <v>965</v>
      </c>
      <c r="E435" s="235"/>
      <c r="F435" s="644"/>
    </row>
    <row r="436" spans="1:6" s="132" customFormat="1" ht="18" customHeight="1">
      <c r="A436" s="153"/>
      <c r="B436" s="205" t="s">
        <v>966</v>
      </c>
      <c r="C436" s="121"/>
      <c r="D436" s="205"/>
      <c r="E436" s="203"/>
      <c r="F436" s="597"/>
    </row>
    <row r="437" spans="1:6" s="132" customFormat="1" ht="16.5" customHeight="1">
      <c r="A437" s="153"/>
      <c r="B437" s="45" t="s">
        <v>46</v>
      </c>
      <c r="C437" s="46" t="s">
        <v>284</v>
      </c>
      <c r="D437" s="47">
        <v>1</v>
      </c>
      <c r="E437" s="851"/>
      <c r="F437" s="598">
        <f>D437*E437</f>
        <v>0</v>
      </c>
    </row>
    <row r="438" spans="1:6" s="132" customFormat="1" ht="16.5" customHeight="1">
      <c r="A438" s="6"/>
      <c r="B438" s="1"/>
      <c r="C438" s="1"/>
      <c r="D438" s="1"/>
      <c r="E438" s="663"/>
      <c r="F438" s="593"/>
    </row>
    <row r="439" spans="1:6" s="132" customFormat="1" ht="12.75">
      <c r="A439" s="126" t="s">
        <v>949</v>
      </c>
      <c r="B439" s="31" t="s">
        <v>821</v>
      </c>
      <c r="C439" s="121"/>
      <c r="D439" s="205"/>
      <c r="E439" s="203"/>
      <c r="F439" s="597"/>
    </row>
    <row r="440" spans="1:6" s="132" customFormat="1" ht="12.75">
      <c r="A440" s="153"/>
      <c r="B440" s="205" t="s">
        <v>968</v>
      </c>
      <c r="E440" s="235"/>
      <c r="F440" s="644"/>
    </row>
    <row r="441" spans="1:6" s="132" customFormat="1" ht="18" customHeight="1">
      <c r="A441" s="153"/>
      <c r="B441" s="205" t="s">
        <v>972</v>
      </c>
      <c r="C441" s="121"/>
      <c r="D441" s="205"/>
      <c r="E441" s="203"/>
      <c r="F441" s="597"/>
    </row>
    <row r="442" spans="1:6" s="132" customFormat="1" ht="16.5" customHeight="1">
      <c r="A442" s="153"/>
      <c r="B442" s="45" t="s">
        <v>46</v>
      </c>
      <c r="C442" s="46" t="s">
        <v>284</v>
      </c>
      <c r="D442" s="47">
        <v>1</v>
      </c>
      <c r="E442" s="851"/>
      <c r="F442" s="598">
        <f>D442*E442</f>
        <v>0</v>
      </c>
    </row>
    <row r="443" spans="1:6" s="132" customFormat="1" ht="16.5" customHeight="1">
      <c r="A443" s="6"/>
      <c r="B443" s="1"/>
      <c r="C443" s="1"/>
      <c r="D443" s="1"/>
      <c r="E443" s="663"/>
      <c r="F443" s="593"/>
    </row>
    <row r="444" spans="1:6" s="132" customFormat="1" ht="12.75">
      <c r="A444" s="126" t="s">
        <v>952</v>
      </c>
      <c r="B444" s="31" t="s">
        <v>821</v>
      </c>
      <c r="C444" s="121"/>
      <c r="D444" s="205"/>
      <c r="E444" s="203"/>
      <c r="F444" s="597"/>
    </row>
    <row r="445" spans="1:6" s="132" customFormat="1" ht="12.75">
      <c r="A445" s="153"/>
      <c r="B445" s="205" t="s">
        <v>970</v>
      </c>
      <c r="E445" s="235"/>
      <c r="F445" s="644"/>
    </row>
    <row r="446" spans="1:6" s="132" customFormat="1" ht="18" customHeight="1">
      <c r="A446" s="153"/>
      <c r="B446" s="205" t="s">
        <v>971</v>
      </c>
      <c r="C446" s="121"/>
      <c r="D446" s="205"/>
      <c r="E446" s="203"/>
      <c r="F446" s="597"/>
    </row>
    <row r="447" spans="1:6" s="132" customFormat="1" ht="16.5" customHeight="1">
      <c r="A447" s="153"/>
      <c r="B447" s="45" t="s">
        <v>46</v>
      </c>
      <c r="C447" s="46" t="s">
        <v>284</v>
      </c>
      <c r="D447" s="47">
        <v>1</v>
      </c>
      <c r="E447" s="851"/>
      <c r="F447" s="598">
        <f>D447*E447</f>
        <v>0</v>
      </c>
    </row>
    <row r="448" spans="1:6" s="132" customFormat="1" ht="16.5" customHeight="1">
      <c r="A448" s="6"/>
      <c r="B448" s="1"/>
      <c r="C448" s="1"/>
      <c r="D448" s="1"/>
      <c r="E448" s="663"/>
      <c r="F448" s="593"/>
    </row>
    <row r="449" spans="1:6" s="132" customFormat="1" ht="12.75">
      <c r="A449" s="126" t="s">
        <v>955</v>
      </c>
      <c r="B449" s="31" t="s">
        <v>821</v>
      </c>
      <c r="C449" s="121"/>
      <c r="D449" s="205"/>
      <c r="E449" s="203"/>
      <c r="F449" s="597"/>
    </row>
    <row r="450" spans="1:6" s="132" customFormat="1" ht="12.75">
      <c r="A450" s="153"/>
      <c r="B450" s="205" t="s">
        <v>973</v>
      </c>
      <c r="E450" s="235"/>
      <c r="F450" s="644"/>
    </row>
    <row r="451" spans="1:6" s="132" customFormat="1" ht="18" customHeight="1">
      <c r="A451" s="153"/>
      <c r="B451" s="205" t="s">
        <v>974</v>
      </c>
      <c r="C451" s="121"/>
      <c r="D451" s="205"/>
      <c r="E451" s="203"/>
      <c r="F451" s="597"/>
    </row>
    <row r="452" spans="1:6" s="132" customFormat="1" ht="16.5" customHeight="1">
      <c r="A452" s="153"/>
      <c r="B452" s="45" t="s">
        <v>46</v>
      </c>
      <c r="C452" s="46" t="s">
        <v>284</v>
      </c>
      <c r="D452" s="47">
        <v>1</v>
      </c>
      <c r="E452" s="851"/>
      <c r="F452" s="598">
        <f>D452*E452</f>
        <v>0</v>
      </c>
    </row>
    <row r="453" spans="1:6" s="132" customFormat="1" ht="16.5" customHeight="1">
      <c r="A453" s="6"/>
      <c r="B453" s="1"/>
      <c r="C453" s="1"/>
      <c r="D453" s="1"/>
      <c r="E453" s="663"/>
      <c r="F453" s="593"/>
    </row>
    <row r="454" spans="1:6" s="132" customFormat="1" ht="12.75">
      <c r="A454" s="126" t="s">
        <v>958</v>
      </c>
      <c r="B454" s="31" t="s">
        <v>821</v>
      </c>
      <c r="C454" s="121"/>
      <c r="D454" s="205"/>
      <c r="E454" s="203"/>
      <c r="F454" s="597"/>
    </row>
    <row r="455" spans="1:6" s="132" customFormat="1" ht="12.75">
      <c r="A455" s="153"/>
      <c r="B455" s="205" t="s">
        <v>977</v>
      </c>
      <c r="E455" s="235"/>
      <c r="F455" s="644"/>
    </row>
    <row r="456" spans="1:6" s="132" customFormat="1" ht="18" customHeight="1">
      <c r="A456" s="153"/>
      <c r="B456" s="205" t="s">
        <v>978</v>
      </c>
      <c r="C456" s="121"/>
      <c r="D456" s="205"/>
      <c r="E456" s="203"/>
      <c r="F456" s="597"/>
    </row>
    <row r="457" spans="1:6" s="132" customFormat="1" ht="16.5" customHeight="1">
      <c r="A457" s="153"/>
      <c r="B457" s="45" t="s">
        <v>46</v>
      </c>
      <c r="C457" s="46" t="s">
        <v>284</v>
      </c>
      <c r="D457" s="47">
        <v>1</v>
      </c>
      <c r="E457" s="851"/>
      <c r="F457" s="598">
        <f>D457*E457</f>
        <v>0</v>
      </c>
    </row>
    <row r="458" spans="1:6" s="132" customFormat="1" ht="16.5" customHeight="1">
      <c r="A458" s="6"/>
      <c r="B458" s="1"/>
      <c r="C458" s="1"/>
      <c r="D458" s="1"/>
      <c r="E458" s="663"/>
      <c r="F458" s="593"/>
    </row>
    <row r="459" spans="1:6" s="132" customFormat="1" ht="12.75">
      <c r="A459" s="126" t="s">
        <v>961</v>
      </c>
      <c r="B459" s="31" t="s">
        <v>821</v>
      </c>
      <c r="C459" s="121"/>
      <c r="D459" s="205"/>
      <c r="E459" s="203"/>
      <c r="F459" s="597"/>
    </row>
    <row r="460" spans="1:6" s="132" customFormat="1" ht="12.75">
      <c r="A460" s="153"/>
      <c r="B460" s="205" t="s">
        <v>980</v>
      </c>
      <c r="E460" s="235"/>
      <c r="F460" s="644"/>
    </row>
    <row r="461" spans="1:6" s="132" customFormat="1" ht="18" customHeight="1">
      <c r="A461" s="153"/>
      <c r="B461" s="205" t="s">
        <v>971</v>
      </c>
      <c r="C461" s="121"/>
      <c r="D461" s="205"/>
      <c r="E461" s="203"/>
      <c r="F461" s="597"/>
    </row>
    <row r="462" spans="1:6" s="132" customFormat="1" ht="16.5" customHeight="1">
      <c r="A462" s="153"/>
      <c r="B462" s="45" t="s">
        <v>46</v>
      </c>
      <c r="C462" s="46" t="s">
        <v>284</v>
      </c>
      <c r="D462" s="47">
        <v>1</v>
      </c>
      <c r="E462" s="851"/>
      <c r="F462" s="598">
        <f>D462*E462</f>
        <v>0</v>
      </c>
    </row>
    <row r="463" spans="1:6" s="132" customFormat="1" ht="16.5" customHeight="1">
      <c r="A463" s="6"/>
      <c r="B463" s="1"/>
      <c r="C463" s="1"/>
      <c r="D463" s="1"/>
      <c r="E463" s="663"/>
      <c r="F463" s="593"/>
    </row>
    <row r="464" spans="1:6" s="132" customFormat="1" ht="12.75">
      <c r="A464" s="126" t="s">
        <v>964</v>
      </c>
      <c r="B464" s="31" t="s">
        <v>821</v>
      </c>
      <c r="C464" s="121"/>
      <c r="D464" s="205"/>
      <c r="E464" s="203"/>
      <c r="F464" s="597"/>
    </row>
    <row r="465" spans="1:6" s="132" customFormat="1" ht="12.75">
      <c r="A465" s="153"/>
      <c r="B465" s="205" t="s">
        <v>982</v>
      </c>
      <c r="E465" s="235"/>
      <c r="F465" s="644"/>
    </row>
    <row r="466" spans="1:6" s="132" customFormat="1" ht="18" customHeight="1">
      <c r="A466" s="153"/>
      <c r="B466" s="205" t="s">
        <v>983</v>
      </c>
      <c r="C466" s="121"/>
      <c r="D466" s="205"/>
      <c r="E466" s="203"/>
      <c r="F466" s="597"/>
    </row>
    <row r="467" spans="1:6" s="132" customFormat="1" ht="16.5" customHeight="1">
      <c r="A467" s="153"/>
      <c r="B467" s="45" t="s">
        <v>46</v>
      </c>
      <c r="C467" s="46" t="s">
        <v>284</v>
      </c>
      <c r="D467" s="47">
        <v>1</v>
      </c>
      <c r="E467" s="851"/>
      <c r="F467" s="598">
        <f>D467*E467</f>
        <v>0</v>
      </c>
    </row>
    <row r="468" spans="1:6" s="132" customFormat="1" ht="16.5" customHeight="1">
      <c r="A468" s="6"/>
      <c r="B468" s="1"/>
      <c r="C468" s="1"/>
      <c r="D468" s="1"/>
      <c r="E468" s="663"/>
      <c r="F468" s="593"/>
    </row>
    <row r="469" spans="1:6" s="132" customFormat="1" ht="12.75">
      <c r="A469" s="126" t="s">
        <v>967</v>
      </c>
      <c r="B469" s="31" t="s">
        <v>821</v>
      </c>
      <c r="C469" s="121"/>
      <c r="D469" s="205"/>
      <c r="E469" s="203"/>
      <c r="F469" s="597"/>
    </row>
    <row r="470" spans="1:6" s="132" customFormat="1" ht="12.75">
      <c r="A470" s="153"/>
      <c r="B470" s="205" t="s">
        <v>985</v>
      </c>
      <c r="E470" s="235"/>
      <c r="F470" s="644"/>
    </row>
    <row r="471" spans="1:6" s="132" customFormat="1" ht="18" customHeight="1">
      <c r="A471" s="153"/>
      <c r="B471" s="205" t="s">
        <v>986</v>
      </c>
      <c r="C471" s="121"/>
      <c r="D471" s="205"/>
      <c r="E471" s="203"/>
      <c r="F471" s="597"/>
    </row>
    <row r="472" spans="1:6" s="132" customFormat="1" ht="16.5" customHeight="1">
      <c r="A472" s="153"/>
      <c r="B472" s="45" t="s">
        <v>46</v>
      </c>
      <c r="C472" s="46" t="s">
        <v>284</v>
      </c>
      <c r="D472" s="47">
        <v>1</v>
      </c>
      <c r="E472" s="851"/>
      <c r="F472" s="598">
        <f>D472*E472</f>
        <v>0</v>
      </c>
    </row>
    <row r="473" spans="1:6" s="132" customFormat="1" ht="16.5" customHeight="1">
      <c r="A473" s="6"/>
      <c r="B473" s="1"/>
      <c r="C473" s="1"/>
      <c r="D473" s="1"/>
      <c r="E473" s="663"/>
      <c r="F473" s="593"/>
    </row>
    <row r="474" spans="1:6" s="132" customFormat="1" ht="12.75">
      <c r="A474" s="126" t="s">
        <v>969</v>
      </c>
      <c r="B474" s="31" t="s">
        <v>821</v>
      </c>
      <c r="C474" s="121"/>
      <c r="D474" s="205"/>
      <c r="E474" s="203"/>
      <c r="F474" s="597"/>
    </row>
    <row r="475" spans="1:6" s="132" customFormat="1" ht="12.75">
      <c r="A475" s="153"/>
      <c r="B475" s="205" t="s">
        <v>988</v>
      </c>
      <c r="E475" s="235"/>
      <c r="F475" s="644"/>
    </row>
    <row r="476" spans="1:6" s="132" customFormat="1" ht="18" customHeight="1">
      <c r="A476" s="153"/>
      <c r="B476" s="205" t="s">
        <v>989</v>
      </c>
      <c r="C476" s="121"/>
      <c r="D476" s="205"/>
      <c r="E476" s="203"/>
      <c r="F476" s="597"/>
    </row>
    <row r="477" spans="1:6" s="132" customFormat="1" ht="16.5" customHeight="1">
      <c r="A477" s="153"/>
      <c r="B477" s="45" t="s">
        <v>46</v>
      </c>
      <c r="C477" s="46" t="s">
        <v>284</v>
      </c>
      <c r="D477" s="47">
        <v>1</v>
      </c>
      <c r="E477" s="851"/>
      <c r="F477" s="598">
        <f>D477*E477</f>
        <v>0</v>
      </c>
    </row>
    <row r="478" spans="1:6" s="132" customFormat="1" ht="16.5" customHeight="1">
      <c r="A478" s="6"/>
      <c r="B478" s="1"/>
      <c r="C478" s="1"/>
      <c r="D478" s="1"/>
      <c r="E478" s="663"/>
      <c r="F478" s="593"/>
    </row>
    <row r="479" spans="1:6" s="132" customFormat="1" ht="12.75">
      <c r="A479" s="126" t="s">
        <v>975</v>
      </c>
      <c r="B479" s="31" t="s">
        <v>821</v>
      </c>
      <c r="C479" s="121"/>
      <c r="D479" s="205"/>
      <c r="E479" s="203"/>
      <c r="F479" s="597"/>
    </row>
    <row r="480" spans="1:6" s="132" customFormat="1" ht="12.75">
      <c r="A480" s="153"/>
      <c r="B480" s="205" t="s">
        <v>991</v>
      </c>
      <c r="E480" s="235"/>
      <c r="F480" s="644"/>
    </row>
    <row r="481" spans="1:6" s="132" customFormat="1" ht="18" customHeight="1">
      <c r="A481" s="153"/>
      <c r="B481" s="205" t="s">
        <v>992</v>
      </c>
      <c r="C481" s="121"/>
      <c r="D481" s="205"/>
      <c r="E481" s="203"/>
      <c r="F481" s="597"/>
    </row>
    <row r="482" spans="1:6" s="132" customFormat="1" ht="16.5" customHeight="1">
      <c r="A482" s="153"/>
      <c r="B482" s="45" t="s">
        <v>46</v>
      </c>
      <c r="C482" s="46" t="s">
        <v>284</v>
      </c>
      <c r="D482" s="47">
        <v>1</v>
      </c>
      <c r="E482" s="851"/>
      <c r="F482" s="598">
        <f>D482*E482</f>
        <v>0</v>
      </c>
    </row>
    <row r="483" spans="1:6" s="132" customFormat="1" ht="16.5" customHeight="1">
      <c r="A483" s="6"/>
      <c r="B483" s="1"/>
      <c r="C483" s="1"/>
      <c r="D483" s="1"/>
      <c r="E483" s="663"/>
      <c r="F483" s="593"/>
    </row>
    <row r="484" spans="1:6" s="132" customFormat="1" ht="12.75">
      <c r="A484" s="126" t="s">
        <v>976</v>
      </c>
      <c r="B484" s="31" t="s">
        <v>821</v>
      </c>
      <c r="C484" s="121"/>
      <c r="D484" s="205"/>
      <c r="E484" s="203"/>
      <c r="F484" s="597"/>
    </row>
    <row r="485" spans="1:6" s="132" customFormat="1" ht="12.75">
      <c r="A485" s="153"/>
      <c r="B485" s="205" t="s">
        <v>994</v>
      </c>
      <c r="E485" s="235"/>
      <c r="F485" s="644"/>
    </row>
    <row r="486" spans="1:6" s="132" customFormat="1" ht="18" customHeight="1">
      <c r="A486" s="153"/>
      <c r="B486" s="205" t="s">
        <v>995</v>
      </c>
      <c r="C486" s="121"/>
      <c r="D486" s="205"/>
      <c r="E486" s="203"/>
      <c r="F486" s="597"/>
    </row>
    <row r="487" spans="1:6" s="132" customFormat="1" ht="16.5" customHeight="1">
      <c r="A487" s="153"/>
      <c r="B487" s="45" t="s">
        <v>46</v>
      </c>
      <c r="C487" s="46" t="s">
        <v>284</v>
      </c>
      <c r="D487" s="47">
        <v>4</v>
      </c>
      <c r="E487" s="851"/>
      <c r="F487" s="598">
        <f>D487*E487</f>
        <v>0</v>
      </c>
    </row>
    <row r="488" spans="1:6" s="132" customFormat="1" ht="16.5" customHeight="1">
      <c r="A488" s="6"/>
      <c r="B488" s="1"/>
      <c r="C488" s="1"/>
      <c r="D488" s="1"/>
      <c r="E488" s="663"/>
      <c r="F488" s="593"/>
    </row>
    <row r="489" spans="1:6" s="132" customFormat="1" ht="12.75">
      <c r="A489" s="126" t="s">
        <v>979</v>
      </c>
      <c r="B489" s="31" t="s">
        <v>821</v>
      </c>
      <c r="C489" s="121"/>
      <c r="D489" s="205"/>
      <c r="E489" s="203"/>
      <c r="F489" s="597"/>
    </row>
    <row r="490" spans="1:6" s="132" customFormat="1" ht="12.75">
      <c r="A490" s="153"/>
      <c r="B490" s="205" t="s">
        <v>997</v>
      </c>
      <c r="E490" s="235"/>
      <c r="F490" s="644"/>
    </row>
    <row r="491" spans="1:6" s="132" customFormat="1" ht="18" customHeight="1">
      <c r="A491" s="153"/>
      <c r="B491" s="205" t="s">
        <v>995</v>
      </c>
      <c r="C491" s="121"/>
      <c r="D491" s="205"/>
      <c r="E491" s="203"/>
      <c r="F491" s="597"/>
    </row>
    <row r="492" spans="1:6" s="132" customFormat="1" ht="16.5" customHeight="1">
      <c r="A492" s="153"/>
      <c r="B492" s="45" t="s">
        <v>46</v>
      </c>
      <c r="C492" s="46" t="s">
        <v>284</v>
      </c>
      <c r="D492" s="47">
        <v>1</v>
      </c>
      <c r="E492" s="851"/>
      <c r="F492" s="598">
        <f>D492*E492</f>
        <v>0</v>
      </c>
    </row>
    <row r="493" spans="1:6" s="132" customFormat="1" ht="16.5" customHeight="1">
      <c r="A493" s="6"/>
      <c r="B493" s="1"/>
      <c r="C493" s="1"/>
      <c r="D493" s="1"/>
      <c r="E493" s="663"/>
      <c r="F493" s="593"/>
    </row>
    <row r="494" spans="1:6" s="132" customFormat="1" ht="12.75">
      <c r="A494" s="126" t="s">
        <v>981</v>
      </c>
      <c r="B494" s="31" t="s">
        <v>821</v>
      </c>
      <c r="C494" s="121"/>
      <c r="D494" s="205"/>
      <c r="E494" s="203"/>
      <c r="F494" s="597"/>
    </row>
    <row r="495" spans="1:6" s="132" customFormat="1" ht="12.75">
      <c r="A495" s="153"/>
      <c r="B495" s="205" t="s">
        <v>1000</v>
      </c>
      <c r="E495" s="235"/>
      <c r="F495" s="644"/>
    </row>
    <row r="496" spans="1:6" s="132" customFormat="1" ht="18" customHeight="1">
      <c r="A496" s="153"/>
      <c r="B496" s="205" t="s">
        <v>999</v>
      </c>
      <c r="C496" s="121"/>
      <c r="D496" s="205"/>
      <c r="E496" s="203"/>
      <c r="F496" s="597"/>
    </row>
    <row r="497" spans="1:6" s="132" customFormat="1" ht="16.5" customHeight="1">
      <c r="A497" s="153"/>
      <c r="B497" s="45" t="s">
        <v>46</v>
      </c>
      <c r="C497" s="46" t="s">
        <v>284</v>
      </c>
      <c r="D497" s="47">
        <v>1</v>
      </c>
      <c r="E497" s="851"/>
      <c r="F497" s="598">
        <f>D497*E497</f>
        <v>0</v>
      </c>
    </row>
    <row r="498" spans="1:6" s="132" customFormat="1" ht="16.5" customHeight="1">
      <c r="A498" s="6"/>
      <c r="B498" s="1"/>
      <c r="C498" s="1"/>
      <c r="D498" s="1"/>
      <c r="E498" s="663"/>
      <c r="F498" s="593"/>
    </row>
    <row r="499" spans="1:6" s="132" customFormat="1" ht="12.75">
      <c r="A499" s="126" t="s">
        <v>984</v>
      </c>
      <c r="B499" s="31" t="s">
        <v>821</v>
      </c>
      <c r="C499" s="121"/>
      <c r="D499" s="205"/>
      <c r="E499" s="203"/>
      <c r="F499" s="597"/>
    </row>
    <row r="500" spans="1:6" s="132" customFormat="1" ht="12.75">
      <c r="A500" s="153"/>
      <c r="B500" s="205" t="s">
        <v>1002</v>
      </c>
      <c r="E500" s="235"/>
      <c r="F500" s="644"/>
    </row>
    <row r="501" spans="1:6" s="132" customFormat="1" ht="18" customHeight="1">
      <c r="A501" s="153"/>
      <c r="B501" s="205" t="s">
        <v>1003</v>
      </c>
      <c r="C501" s="121"/>
      <c r="D501" s="205"/>
      <c r="E501" s="203"/>
      <c r="F501" s="597"/>
    </row>
    <row r="502" spans="1:6" s="132" customFormat="1" ht="16.5" customHeight="1">
      <c r="A502" s="153"/>
      <c r="B502" s="45" t="s">
        <v>46</v>
      </c>
      <c r="C502" s="46" t="s">
        <v>284</v>
      </c>
      <c r="D502" s="47">
        <v>1</v>
      </c>
      <c r="E502" s="851"/>
      <c r="F502" s="598">
        <f>D502*E502</f>
        <v>0</v>
      </c>
    </row>
    <row r="503" spans="1:6" s="132" customFormat="1" ht="16.5" customHeight="1">
      <c r="A503" s="6"/>
      <c r="B503" s="1"/>
      <c r="C503" s="1"/>
      <c r="D503" s="1"/>
      <c r="E503" s="663"/>
      <c r="F503" s="593"/>
    </row>
    <row r="504" spans="1:6" s="132" customFormat="1" ht="12.75">
      <c r="A504" s="126" t="s">
        <v>987</v>
      </c>
      <c r="B504" s="31" t="s">
        <v>821</v>
      </c>
      <c r="C504" s="121"/>
      <c r="D504" s="205"/>
      <c r="E504" s="203"/>
      <c r="F504" s="597"/>
    </row>
    <row r="505" spans="1:6" s="132" customFormat="1" ht="12.75">
      <c r="A505" s="153"/>
      <c r="B505" s="205" t="s">
        <v>1005</v>
      </c>
      <c r="E505" s="235"/>
      <c r="F505" s="644"/>
    </row>
    <row r="506" spans="1:6" s="132" customFormat="1" ht="18" customHeight="1">
      <c r="A506" s="153"/>
      <c r="B506" s="205" t="s">
        <v>1003</v>
      </c>
      <c r="C506" s="121"/>
      <c r="D506" s="205"/>
      <c r="E506" s="203"/>
      <c r="F506" s="597"/>
    </row>
    <row r="507" spans="1:6" s="132" customFormat="1" ht="16.5" customHeight="1">
      <c r="A507" s="153"/>
      <c r="B507" s="45" t="s">
        <v>46</v>
      </c>
      <c r="C507" s="46" t="s">
        <v>284</v>
      </c>
      <c r="D507" s="47">
        <v>1</v>
      </c>
      <c r="E507" s="851"/>
      <c r="F507" s="598">
        <f>D507*E507</f>
        <v>0</v>
      </c>
    </row>
    <row r="508" spans="1:6" s="132" customFormat="1" ht="16.5" customHeight="1">
      <c r="A508" s="6"/>
      <c r="B508" s="1"/>
      <c r="C508" s="1"/>
      <c r="D508" s="1"/>
      <c r="E508" s="663"/>
      <c r="F508" s="593"/>
    </row>
    <row r="509" spans="1:6" s="132" customFormat="1" ht="12.75">
      <c r="A509" s="126" t="s">
        <v>990</v>
      </c>
      <c r="B509" s="31" t="s">
        <v>821</v>
      </c>
      <c r="C509" s="121"/>
      <c r="D509" s="205"/>
      <c r="E509" s="203"/>
      <c r="F509" s="597"/>
    </row>
    <row r="510" spans="1:6" s="132" customFormat="1" ht="12.75">
      <c r="A510" s="153"/>
      <c r="B510" s="205" t="s">
        <v>1007</v>
      </c>
      <c r="E510" s="235"/>
      <c r="F510" s="644"/>
    </row>
    <row r="511" spans="1:6" s="132" customFormat="1" ht="18" customHeight="1">
      <c r="A511" s="153"/>
      <c r="B511" s="205" t="s">
        <v>1003</v>
      </c>
      <c r="C511" s="121"/>
      <c r="D511" s="205"/>
      <c r="E511" s="203"/>
      <c r="F511" s="597"/>
    </row>
    <row r="512" spans="1:6" s="132" customFormat="1" ht="16.5" customHeight="1">
      <c r="A512" s="153"/>
      <c r="B512" s="45" t="s">
        <v>46</v>
      </c>
      <c r="C512" s="46" t="s">
        <v>284</v>
      </c>
      <c r="D512" s="47">
        <v>2</v>
      </c>
      <c r="E512" s="851"/>
      <c r="F512" s="598">
        <f>D512*E512</f>
        <v>0</v>
      </c>
    </row>
    <row r="513" spans="1:6" s="132" customFormat="1" ht="16.5" customHeight="1">
      <c r="A513" s="6"/>
      <c r="B513" s="1"/>
      <c r="C513" s="1"/>
      <c r="D513" s="1"/>
      <c r="E513" s="663"/>
      <c r="F513" s="593"/>
    </row>
    <row r="514" spans="1:6" s="132" customFormat="1" ht="12.75">
      <c r="A514" s="126" t="s">
        <v>993</v>
      </c>
      <c r="B514" s="31" t="s">
        <v>821</v>
      </c>
      <c r="C514" s="121"/>
      <c r="D514" s="205"/>
      <c r="E514" s="203"/>
      <c r="F514" s="597"/>
    </row>
    <row r="515" spans="1:6" s="132" customFormat="1" ht="12.75">
      <c r="A515" s="153"/>
      <c r="B515" s="205" t="s">
        <v>1009</v>
      </c>
      <c r="E515" s="235"/>
      <c r="F515" s="644"/>
    </row>
    <row r="516" spans="1:6" s="132" customFormat="1" ht="18" customHeight="1">
      <c r="A516" s="153"/>
      <c r="B516" s="205" t="s">
        <v>3528</v>
      </c>
      <c r="C516" s="121"/>
      <c r="D516" s="205"/>
      <c r="E516" s="203"/>
      <c r="F516" s="597"/>
    </row>
    <row r="517" spans="1:6" s="132" customFormat="1" ht="16.5" customHeight="1">
      <c r="A517" s="153"/>
      <c r="B517" s="45" t="s">
        <v>46</v>
      </c>
      <c r="C517" s="46" t="s">
        <v>284</v>
      </c>
      <c r="D517" s="47">
        <v>1</v>
      </c>
      <c r="E517" s="851"/>
      <c r="F517" s="598">
        <f>D517*E517</f>
        <v>0</v>
      </c>
    </row>
    <row r="518" spans="1:6" s="132" customFormat="1" ht="16.5" customHeight="1">
      <c r="A518" s="6"/>
      <c r="B518" s="1"/>
      <c r="C518" s="1"/>
      <c r="D518" s="1"/>
      <c r="E518" s="663"/>
      <c r="F518" s="593"/>
    </row>
    <row r="519" spans="1:6" s="132" customFormat="1" ht="12.75">
      <c r="A519" s="126" t="s">
        <v>1010</v>
      </c>
      <c r="B519" s="31" t="s">
        <v>821</v>
      </c>
      <c r="C519" s="121"/>
      <c r="D519" s="205"/>
      <c r="E519" s="203"/>
      <c r="F519" s="597"/>
    </row>
    <row r="520" spans="1:6" s="132" customFormat="1" ht="12.75">
      <c r="A520" s="153"/>
      <c r="B520" s="205" t="s">
        <v>1011</v>
      </c>
      <c r="E520" s="235"/>
      <c r="F520" s="644"/>
    </row>
    <row r="521" spans="1:6" s="132" customFormat="1" ht="18" customHeight="1">
      <c r="A521" s="153"/>
      <c r="B521" s="205" t="s">
        <v>3527</v>
      </c>
      <c r="C521" s="121"/>
      <c r="D521" s="205"/>
      <c r="E521" s="203"/>
      <c r="F521" s="597"/>
    </row>
    <row r="522" spans="1:6" s="132" customFormat="1" ht="16.5" customHeight="1">
      <c r="A522" s="153"/>
      <c r="B522" s="45" t="s">
        <v>46</v>
      </c>
      <c r="C522" s="46" t="s">
        <v>284</v>
      </c>
      <c r="D522" s="47">
        <v>1</v>
      </c>
      <c r="E522" s="851"/>
      <c r="F522" s="598">
        <f>D522*E522</f>
        <v>0</v>
      </c>
    </row>
    <row r="523" spans="1:6" s="132" customFormat="1" ht="16.5" customHeight="1">
      <c r="A523" s="6"/>
      <c r="B523" s="1"/>
      <c r="C523" s="1"/>
      <c r="D523" s="1"/>
      <c r="E523" s="663"/>
      <c r="F523" s="593"/>
    </row>
    <row r="524" spans="1:6" s="132" customFormat="1" ht="12.75">
      <c r="A524" s="126" t="s">
        <v>996</v>
      </c>
      <c r="B524" s="31" t="s">
        <v>821</v>
      </c>
      <c r="C524" s="121"/>
      <c r="D524" s="205"/>
      <c r="E524" s="203"/>
      <c r="F524" s="597"/>
    </row>
    <row r="525" spans="1:6" s="132" customFormat="1" ht="12.75">
      <c r="A525" s="153"/>
      <c r="B525" s="205" t="s">
        <v>1013</v>
      </c>
      <c r="E525" s="235"/>
      <c r="F525" s="644"/>
    </row>
    <row r="526" spans="1:6" s="132" customFormat="1" ht="18" customHeight="1">
      <c r="A526" s="153"/>
      <c r="B526" s="205" t="s">
        <v>3527</v>
      </c>
      <c r="C526" s="121"/>
      <c r="D526" s="205"/>
      <c r="E526" s="203"/>
      <c r="F526" s="597"/>
    </row>
    <row r="527" spans="1:6" s="132" customFormat="1" ht="16.5" customHeight="1">
      <c r="A527" s="153"/>
      <c r="B527" s="45" t="s">
        <v>46</v>
      </c>
      <c r="C527" s="46" t="s">
        <v>284</v>
      </c>
      <c r="D527" s="47">
        <v>1</v>
      </c>
      <c r="E527" s="851"/>
      <c r="F527" s="598">
        <f>D527*E527</f>
        <v>0</v>
      </c>
    </row>
    <row r="528" spans="1:6" s="132" customFormat="1" ht="16.5" customHeight="1">
      <c r="A528" s="6"/>
      <c r="B528" s="1"/>
      <c r="C528" s="1"/>
      <c r="D528" s="1"/>
      <c r="E528" s="663"/>
      <c r="F528" s="593"/>
    </row>
    <row r="529" spans="1:6" s="132" customFormat="1" ht="12.75">
      <c r="A529" s="126" t="s">
        <v>998</v>
      </c>
      <c r="B529" s="31" t="s">
        <v>821</v>
      </c>
      <c r="C529" s="121"/>
      <c r="D529" s="205"/>
      <c r="E529" s="203"/>
      <c r="F529" s="597"/>
    </row>
    <row r="530" spans="1:6" s="132" customFormat="1" ht="12.75">
      <c r="A530" s="153"/>
      <c r="B530" s="205" t="s">
        <v>1015</v>
      </c>
      <c r="E530" s="235"/>
      <c r="F530" s="644"/>
    </row>
    <row r="531" spans="1:6" s="132" customFormat="1" ht="18" customHeight="1">
      <c r="A531" s="153"/>
      <c r="B531" s="205" t="s">
        <v>3526</v>
      </c>
      <c r="C531" s="121"/>
      <c r="D531" s="205"/>
      <c r="E531" s="203"/>
      <c r="F531" s="597"/>
    </row>
    <row r="532" spans="1:6" s="132" customFormat="1" ht="16.5" customHeight="1">
      <c r="A532" s="153"/>
      <c r="B532" s="45" t="s">
        <v>46</v>
      </c>
      <c r="C532" s="46" t="s">
        <v>284</v>
      </c>
      <c r="D532" s="47">
        <v>2</v>
      </c>
      <c r="E532" s="851"/>
      <c r="F532" s="598">
        <f>D532*E532</f>
        <v>0</v>
      </c>
    </row>
    <row r="533" spans="1:6" s="132" customFormat="1" ht="16.5" customHeight="1">
      <c r="A533" s="153"/>
      <c r="B533" s="31"/>
      <c r="C533" s="41"/>
      <c r="D533" s="38"/>
      <c r="E533" s="857"/>
      <c r="F533" s="605"/>
    </row>
    <row r="534" spans="1:6">
      <c r="B534" s="70" t="s">
        <v>771</v>
      </c>
      <c r="E534" s="663"/>
    </row>
    <row r="535" spans="1:6" s="132" customFormat="1" ht="16.5" customHeight="1">
      <c r="A535" s="6"/>
      <c r="B535" s="1"/>
      <c r="C535" s="1"/>
      <c r="D535" s="1"/>
      <c r="E535" s="663"/>
      <c r="F535" s="593"/>
    </row>
    <row r="536" spans="1:6" s="132" customFormat="1" ht="12.75">
      <c r="A536" s="126" t="s">
        <v>1001</v>
      </c>
      <c r="B536" s="31" t="s">
        <v>821</v>
      </c>
      <c r="C536" s="121"/>
      <c r="D536" s="205"/>
      <c r="E536" s="203"/>
      <c r="F536" s="597"/>
    </row>
    <row r="537" spans="1:6" s="132" customFormat="1" ht="12.75">
      <c r="A537" s="153"/>
      <c r="B537" s="205" t="s">
        <v>1016</v>
      </c>
      <c r="E537" s="235"/>
      <c r="F537" s="644"/>
    </row>
    <row r="538" spans="1:6" s="132" customFormat="1" ht="18" customHeight="1">
      <c r="A538" s="153"/>
      <c r="B538" s="205" t="s">
        <v>1017</v>
      </c>
      <c r="C538" s="121" t="s">
        <v>284</v>
      </c>
      <c r="D538" s="205">
        <v>1</v>
      </c>
      <c r="E538" s="750"/>
      <c r="F538" s="597"/>
    </row>
    <row r="539" spans="1:6" s="132" customFormat="1" ht="16.5" customHeight="1">
      <c r="A539" s="153"/>
      <c r="B539" s="45" t="s">
        <v>46</v>
      </c>
      <c r="C539" s="46"/>
      <c r="D539" s="47"/>
      <c r="E539" s="852"/>
      <c r="F539" s="598">
        <f>D538*E538*C89</f>
        <v>0</v>
      </c>
    </row>
    <row r="540" spans="1:6" s="132" customFormat="1" ht="16.5" customHeight="1">
      <c r="A540" s="153"/>
      <c r="B540" s="48" t="s">
        <v>47</v>
      </c>
      <c r="C540" s="49"/>
      <c r="D540" s="50"/>
      <c r="E540" s="853"/>
      <c r="F540" s="599">
        <f>D538*E538*C90</f>
        <v>0</v>
      </c>
    </row>
    <row r="541" spans="1:6" s="132" customFormat="1" ht="16.5" customHeight="1">
      <c r="A541" s="6"/>
      <c r="B541" s="1"/>
      <c r="C541" s="1"/>
      <c r="D541" s="1"/>
      <c r="E541" s="663"/>
      <c r="F541" s="593"/>
    </row>
    <row r="542" spans="1:6" s="132" customFormat="1" ht="12.75">
      <c r="A542" s="126" t="s">
        <v>1004</v>
      </c>
      <c r="B542" s="31" t="s">
        <v>821</v>
      </c>
      <c r="C542" s="121"/>
      <c r="D542" s="205"/>
      <c r="E542" s="203"/>
      <c r="F542" s="597"/>
    </row>
    <row r="543" spans="1:6" s="132" customFormat="1" ht="12.75">
      <c r="A543" s="153"/>
      <c r="B543" s="205" t="s">
        <v>1020</v>
      </c>
      <c r="E543" s="235"/>
      <c r="F543" s="644"/>
    </row>
    <row r="544" spans="1:6" s="132" customFormat="1" ht="18" customHeight="1">
      <c r="A544" s="153"/>
      <c r="B544" s="205" t="s">
        <v>1021</v>
      </c>
      <c r="C544" s="121" t="s">
        <v>284</v>
      </c>
      <c r="D544" s="205">
        <v>1</v>
      </c>
      <c r="E544" s="750"/>
      <c r="F544" s="597"/>
    </row>
    <row r="545" spans="1:6" s="132" customFormat="1" ht="16.5" customHeight="1">
      <c r="A545" s="153"/>
      <c r="B545" s="45" t="s">
        <v>46</v>
      </c>
      <c r="C545" s="46"/>
      <c r="D545" s="47"/>
      <c r="E545" s="852"/>
      <c r="F545" s="598">
        <f>D544*E544*C89</f>
        <v>0</v>
      </c>
    </row>
    <row r="546" spans="1:6" s="132" customFormat="1" ht="16.5" customHeight="1">
      <c r="A546" s="153"/>
      <c r="B546" s="48" t="s">
        <v>47</v>
      </c>
      <c r="C546" s="49"/>
      <c r="D546" s="50"/>
      <c r="E546" s="853"/>
      <c r="F546" s="599">
        <f>D544*E544*C90</f>
        <v>0</v>
      </c>
    </row>
    <row r="547" spans="1:6" s="132" customFormat="1" ht="16.5" customHeight="1">
      <c r="A547" s="6"/>
      <c r="B547" s="1"/>
      <c r="C547" s="1"/>
      <c r="D547" s="1"/>
      <c r="E547" s="663"/>
      <c r="F547" s="593"/>
    </row>
    <row r="548" spans="1:6" s="132" customFormat="1" ht="12.75">
      <c r="A548" s="126" t="s">
        <v>1006</v>
      </c>
      <c r="B548" s="31" t="s">
        <v>821</v>
      </c>
      <c r="C548" s="121"/>
      <c r="D548" s="205"/>
      <c r="E548" s="203"/>
      <c r="F548" s="597"/>
    </row>
    <row r="549" spans="1:6" s="132" customFormat="1" ht="12.75">
      <c r="A549" s="153"/>
      <c r="B549" s="205" t="s">
        <v>1024</v>
      </c>
      <c r="E549" s="235"/>
      <c r="F549" s="644"/>
    </row>
    <row r="550" spans="1:6" s="132" customFormat="1" ht="18" customHeight="1">
      <c r="A550" s="153"/>
      <c r="B550" s="205" t="s">
        <v>1023</v>
      </c>
      <c r="E550" s="235"/>
      <c r="F550" s="597"/>
    </row>
    <row r="551" spans="1:6" s="132" customFormat="1" ht="16.5" customHeight="1">
      <c r="A551" s="153"/>
      <c r="B551" s="45" t="s">
        <v>46</v>
      </c>
      <c r="C551" s="165" t="s">
        <v>284</v>
      </c>
      <c r="D551" s="208">
        <v>6</v>
      </c>
      <c r="E551" s="750"/>
      <c r="F551" s="598">
        <f>D551*E551</f>
        <v>0</v>
      </c>
    </row>
    <row r="552" spans="1:6" s="132" customFormat="1" ht="16.5" customHeight="1">
      <c r="A552" s="6"/>
      <c r="B552" s="1"/>
      <c r="C552" s="1"/>
      <c r="D552" s="1"/>
      <c r="E552" s="663"/>
      <c r="F552" s="593"/>
    </row>
    <row r="553" spans="1:6" s="132" customFormat="1" ht="12.75">
      <c r="A553" s="126" t="s">
        <v>1008</v>
      </c>
      <c r="B553" s="31" t="s">
        <v>821</v>
      </c>
      <c r="C553" s="121"/>
      <c r="D553" s="205"/>
      <c r="E553" s="203"/>
      <c r="F553" s="597"/>
    </row>
    <row r="554" spans="1:6" s="132" customFormat="1" ht="12.75">
      <c r="A554" s="153"/>
      <c r="B554" s="205" t="s">
        <v>1026</v>
      </c>
      <c r="E554" s="235"/>
      <c r="F554" s="644"/>
    </row>
    <row r="555" spans="1:6" s="132" customFormat="1" ht="18" customHeight="1">
      <c r="A555" s="153"/>
      <c r="B555" s="205" t="s">
        <v>1021</v>
      </c>
      <c r="E555" s="235"/>
      <c r="F555" s="597"/>
    </row>
    <row r="556" spans="1:6" s="132" customFormat="1" ht="16.5" customHeight="1">
      <c r="A556" s="153"/>
      <c r="B556" s="48" t="s">
        <v>47</v>
      </c>
      <c r="C556" s="209" t="s">
        <v>284</v>
      </c>
      <c r="D556" s="210">
        <v>1</v>
      </c>
      <c r="E556" s="750"/>
      <c r="F556" s="599">
        <f>D556*E556</f>
        <v>0</v>
      </c>
    </row>
    <row r="557" spans="1:6" s="132" customFormat="1" ht="16.5" customHeight="1">
      <c r="A557" s="6"/>
      <c r="B557" s="1"/>
      <c r="C557" s="1"/>
      <c r="D557" s="1"/>
      <c r="E557" s="663"/>
      <c r="F557" s="593"/>
    </row>
    <row r="558" spans="1:6" s="132" customFormat="1" ht="12.75">
      <c r="A558" s="126" t="s">
        <v>1010</v>
      </c>
      <c r="B558" s="31" t="s">
        <v>821</v>
      </c>
      <c r="C558" s="121"/>
      <c r="D558" s="205"/>
      <c r="E558" s="203"/>
      <c r="F558" s="597"/>
    </row>
    <row r="559" spans="1:6" s="132" customFormat="1" ht="12.75">
      <c r="A559" s="153"/>
      <c r="B559" s="205" t="s">
        <v>1028</v>
      </c>
      <c r="E559" s="235"/>
      <c r="F559" s="644"/>
    </row>
    <row r="560" spans="1:6" s="132" customFormat="1" ht="18" customHeight="1">
      <c r="A560" s="153"/>
      <c r="B560" s="205" t="s">
        <v>1029</v>
      </c>
      <c r="E560" s="235"/>
      <c r="F560" s="597"/>
    </row>
    <row r="561" spans="1:6" s="132" customFormat="1" ht="16.5" customHeight="1">
      <c r="A561" s="153"/>
      <c r="B561" s="48" t="s">
        <v>47</v>
      </c>
      <c r="C561" s="209" t="s">
        <v>284</v>
      </c>
      <c r="D561" s="210">
        <v>1</v>
      </c>
      <c r="E561" s="750"/>
      <c r="F561" s="599">
        <f>D561*E561</f>
        <v>0</v>
      </c>
    </row>
    <row r="562" spans="1:6" s="132" customFormat="1" ht="16.5" customHeight="1">
      <c r="A562" s="6"/>
      <c r="B562" s="1"/>
      <c r="C562" s="1"/>
      <c r="D562" s="1"/>
      <c r="E562" s="663"/>
      <c r="F562" s="593"/>
    </row>
    <row r="563" spans="1:6" s="132" customFormat="1" ht="12.75">
      <c r="A563" s="126" t="s">
        <v>1012</v>
      </c>
      <c r="B563" s="31" t="s">
        <v>821</v>
      </c>
      <c r="C563" s="121"/>
      <c r="D563" s="205"/>
      <c r="E563" s="203"/>
      <c r="F563" s="597"/>
    </row>
    <row r="564" spans="1:6" s="132" customFormat="1" ht="12.75">
      <c r="A564" s="153"/>
      <c r="B564" s="205" t="s">
        <v>1031</v>
      </c>
      <c r="E564" s="235"/>
      <c r="F564" s="644"/>
    </row>
    <row r="565" spans="1:6" s="132" customFormat="1" ht="18" customHeight="1">
      <c r="A565" s="153"/>
      <c r="B565" s="205" t="s">
        <v>1021</v>
      </c>
      <c r="E565" s="235"/>
      <c r="F565" s="597"/>
    </row>
    <row r="566" spans="1:6" s="132" customFormat="1" ht="16.5" customHeight="1">
      <c r="A566" s="153"/>
      <c r="B566" s="48" t="s">
        <v>47</v>
      </c>
      <c r="C566" s="209" t="s">
        <v>284</v>
      </c>
      <c r="D566" s="210">
        <v>1</v>
      </c>
      <c r="E566" s="750"/>
      <c r="F566" s="599">
        <f>D566*E566</f>
        <v>0</v>
      </c>
    </row>
    <row r="567" spans="1:6" s="132" customFormat="1" ht="16.5" customHeight="1">
      <c r="A567" s="6"/>
      <c r="B567" s="1"/>
      <c r="C567" s="1"/>
      <c r="D567" s="1"/>
      <c r="E567" s="663"/>
      <c r="F567" s="593"/>
    </row>
    <row r="568" spans="1:6" s="132" customFormat="1" ht="12.75">
      <c r="A568" s="126" t="s">
        <v>1014</v>
      </c>
      <c r="B568" s="31" t="s">
        <v>821</v>
      </c>
      <c r="C568" s="121"/>
      <c r="D568" s="205"/>
      <c r="E568" s="203"/>
      <c r="F568" s="597"/>
    </row>
    <row r="569" spans="1:6" s="132" customFormat="1" ht="12.75">
      <c r="A569" s="153"/>
      <c r="B569" s="205" t="s">
        <v>3525</v>
      </c>
      <c r="E569" s="235"/>
      <c r="F569" s="644"/>
    </row>
    <row r="570" spans="1:6" s="132" customFormat="1" ht="18" customHeight="1">
      <c r="A570" s="153"/>
      <c r="B570" s="205" t="s">
        <v>887</v>
      </c>
      <c r="E570" s="235"/>
      <c r="F570" s="597"/>
    </row>
    <row r="571" spans="1:6" s="132" customFormat="1" ht="16.5" customHeight="1">
      <c r="A571" s="153"/>
      <c r="B571" s="48" t="s">
        <v>47</v>
      </c>
      <c r="C571" s="209" t="s">
        <v>284</v>
      </c>
      <c r="D571" s="210">
        <v>1</v>
      </c>
      <c r="E571" s="750"/>
      <c r="F571" s="599">
        <f>D571*E571</f>
        <v>0</v>
      </c>
    </row>
    <row r="572" spans="1:6" s="132" customFormat="1" ht="16.5" customHeight="1">
      <c r="A572" s="6"/>
      <c r="B572" s="1"/>
      <c r="C572" s="1"/>
      <c r="D572" s="1"/>
      <c r="E572" s="663"/>
      <c r="F572" s="593"/>
    </row>
    <row r="573" spans="1:6" s="132" customFormat="1" ht="12.75">
      <c r="A573" s="126" t="s">
        <v>1018</v>
      </c>
      <c r="B573" s="31" t="s">
        <v>821</v>
      </c>
      <c r="C573" s="121"/>
      <c r="D573" s="205"/>
      <c r="E573" s="203"/>
      <c r="F573" s="597"/>
    </row>
    <row r="574" spans="1:6" s="132" customFormat="1" ht="12.75">
      <c r="A574" s="153"/>
      <c r="B574" s="205" t="s">
        <v>1034</v>
      </c>
      <c r="E574" s="235"/>
      <c r="F574" s="644"/>
    </row>
    <row r="575" spans="1:6" s="132" customFormat="1" ht="18" customHeight="1">
      <c r="A575" s="153"/>
      <c r="B575" s="205" t="s">
        <v>1035</v>
      </c>
      <c r="E575" s="235"/>
      <c r="F575" s="597"/>
    </row>
    <row r="576" spans="1:6" s="132" customFormat="1" ht="16.5" customHeight="1">
      <c r="A576" s="153"/>
      <c r="B576" s="45" t="s">
        <v>46</v>
      </c>
      <c r="C576" s="165" t="s">
        <v>284</v>
      </c>
      <c r="D576" s="208">
        <v>1</v>
      </c>
      <c r="E576" s="750"/>
      <c r="F576" s="598">
        <f>D576*E576</f>
        <v>0</v>
      </c>
    </row>
    <row r="577" spans="1:6" s="132" customFormat="1" ht="16.5" customHeight="1">
      <c r="A577" s="6"/>
      <c r="B577" s="1"/>
      <c r="C577" s="1"/>
      <c r="D577" s="1"/>
      <c r="E577" s="663"/>
      <c r="F577" s="593"/>
    </row>
    <row r="578" spans="1:6" s="132" customFormat="1" ht="12.75">
      <c r="A578" s="126" t="s">
        <v>1019</v>
      </c>
      <c r="B578" s="31" t="s">
        <v>821</v>
      </c>
      <c r="C578" s="121"/>
      <c r="D578" s="205"/>
      <c r="E578" s="203"/>
      <c r="F578" s="597"/>
    </row>
    <row r="579" spans="1:6" s="132" customFormat="1" ht="12.75">
      <c r="A579" s="153"/>
      <c r="B579" s="205" t="s">
        <v>1037</v>
      </c>
      <c r="E579" s="235"/>
      <c r="F579" s="644"/>
    </row>
    <row r="580" spans="1:6" s="132" customFormat="1" ht="18" customHeight="1">
      <c r="A580" s="153"/>
      <c r="B580" s="205" t="s">
        <v>733</v>
      </c>
      <c r="E580" s="235"/>
      <c r="F580" s="597"/>
    </row>
    <row r="581" spans="1:6" s="132" customFormat="1" ht="16.5" customHeight="1">
      <c r="A581" s="153"/>
      <c r="B581" s="45" t="s">
        <v>46</v>
      </c>
      <c r="C581" s="165" t="s">
        <v>284</v>
      </c>
      <c r="D581" s="208">
        <v>16</v>
      </c>
      <c r="E581" s="750"/>
      <c r="F581" s="598">
        <f>D581*E581</f>
        <v>0</v>
      </c>
    </row>
    <row r="582" spans="1:6" s="132" customFormat="1" ht="16.5" customHeight="1">
      <c r="A582" s="6"/>
      <c r="B582" s="1"/>
      <c r="C582" s="1"/>
      <c r="D582" s="1"/>
      <c r="E582" s="663"/>
      <c r="F582" s="593"/>
    </row>
    <row r="583" spans="1:6" s="132" customFormat="1" ht="12.75">
      <c r="A583" s="126" t="s">
        <v>1022</v>
      </c>
      <c r="B583" s="31" t="s">
        <v>821</v>
      </c>
      <c r="C583" s="121"/>
      <c r="D583" s="205"/>
      <c r="E583" s="203"/>
      <c r="F583" s="597"/>
    </row>
    <row r="584" spans="1:6" s="132" customFormat="1" ht="12.75">
      <c r="A584" s="153"/>
      <c r="B584" s="205" t="s">
        <v>1039</v>
      </c>
      <c r="E584" s="235"/>
      <c r="F584" s="644"/>
    </row>
    <row r="585" spans="1:6" s="132" customFormat="1" ht="18" customHeight="1">
      <c r="A585" s="153"/>
      <c r="B585" s="205" t="s">
        <v>1040</v>
      </c>
      <c r="E585" s="235"/>
      <c r="F585" s="597"/>
    </row>
    <row r="586" spans="1:6" s="132" customFormat="1" ht="16.5" customHeight="1">
      <c r="A586" s="153"/>
      <c r="B586" s="45" t="s">
        <v>46</v>
      </c>
      <c r="C586" s="165" t="s">
        <v>284</v>
      </c>
      <c r="D586" s="208">
        <v>7</v>
      </c>
      <c r="E586" s="750"/>
      <c r="F586" s="598">
        <f>D586*E586</f>
        <v>0</v>
      </c>
    </row>
    <row r="587" spans="1:6" s="132" customFormat="1" ht="16.5" customHeight="1">
      <c r="A587" s="6"/>
      <c r="B587" s="1"/>
      <c r="C587" s="1"/>
      <c r="D587" s="1"/>
      <c r="E587" s="663"/>
      <c r="F587" s="593"/>
    </row>
    <row r="588" spans="1:6" s="132" customFormat="1" ht="12.75">
      <c r="A588" s="126" t="s">
        <v>1025</v>
      </c>
      <c r="B588" s="31" t="s">
        <v>821</v>
      </c>
      <c r="C588" s="121"/>
      <c r="D588" s="205"/>
      <c r="E588" s="203"/>
      <c r="F588" s="597"/>
    </row>
    <row r="589" spans="1:6" s="132" customFormat="1" ht="12.75">
      <c r="A589" s="153"/>
      <c r="B589" s="205" t="s">
        <v>1042</v>
      </c>
      <c r="E589" s="235"/>
      <c r="F589" s="644"/>
    </row>
    <row r="590" spans="1:6" s="132" customFormat="1" ht="18" customHeight="1">
      <c r="A590" s="153"/>
      <c r="B590" s="205" t="s">
        <v>1035</v>
      </c>
      <c r="E590" s="235"/>
      <c r="F590" s="597"/>
    </row>
    <row r="591" spans="1:6" s="132" customFormat="1" ht="16.5" customHeight="1">
      <c r="A591" s="153"/>
      <c r="B591" s="48" t="s">
        <v>47</v>
      </c>
      <c r="C591" s="209" t="s">
        <v>284</v>
      </c>
      <c r="D591" s="210">
        <v>4</v>
      </c>
      <c r="E591" s="750"/>
      <c r="F591" s="599">
        <f>D591*E591</f>
        <v>0</v>
      </c>
    </row>
    <row r="592" spans="1:6" s="132" customFormat="1" ht="16.5" customHeight="1">
      <c r="A592" s="6"/>
      <c r="B592" s="1"/>
      <c r="C592" s="1"/>
      <c r="D592" s="1"/>
      <c r="E592" s="663"/>
      <c r="F592" s="593"/>
    </row>
    <row r="593" spans="1:6" s="132" customFormat="1" ht="12.75">
      <c r="A593" s="126" t="s">
        <v>1027</v>
      </c>
      <c r="B593" s="31" t="s">
        <v>821</v>
      </c>
      <c r="C593" s="121"/>
      <c r="D593" s="205"/>
      <c r="E593" s="203"/>
      <c r="F593" s="597"/>
    </row>
    <row r="594" spans="1:6" s="132" customFormat="1" ht="12.75">
      <c r="A594" s="153"/>
      <c r="B594" s="205" t="s">
        <v>1044</v>
      </c>
      <c r="E594" s="235"/>
      <c r="F594" s="644"/>
    </row>
    <row r="595" spans="1:6" s="132" customFormat="1" ht="18" customHeight="1">
      <c r="A595" s="153"/>
      <c r="B595" s="205" t="s">
        <v>1035</v>
      </c>
      <c r="E595" s="235"/>
      <c r="F595" s="597"/>
    </row>
    <row r="596" spans="1:6" s="132" customFormat="1" ht="16.5" customHeight="1">
      <c r="A596" s="153"/>
      <c r="B596" s="45" t="s">
        <v>46</v>
      </c>
      <c r="C596" s="165" t="s">
        <v>284</v>
      </c>
      <c r="D596" s="208">
        <v>1</v>
      </c>
      <c r="E596" s="750"/>
      <c r="F596" s="598">
        <f>D596*E596</f>
        <v>0</v>
      </c>
    </row>
    <row r="597" spans="1:6" s="132" customFormat="1" ht="16.5" customHeight="1">
      <c r="A597" s="6"/>
      <c r="B597" s="1"/>
      <c r="C597" s="1"/>
      <c r="D597" s="1"/>
      <c r="E597" s="663"/>
      <c r="F597" s="593"/>
    </row>
    <row r="598" spans="1:6" s="132" customFormat="1" ht="12.75">
      <c r="A598" s="126" t="s">
        <v>1030</v>
      </c>
      <c r="B598" s="31" t="s">
        <v>821</v>
      </c>
      <c r="C598" s="121"/>
      <c r="D598" s="205"/>
      <c r="E598" s="203"/>
      <c r="F598" s="597"/>
    </row>
    <row r="599" spans="1:6" s="132" customFormat="1" ht="12.75">
      <c r="A599" s="153"/>
      <c r="B599" s="205" t="s">
        <v>1046</v>
      </c>
      <c r="E599" s="235"/>
      <c r="F599" s="644"/>
    </row>
    <row r="600" spans="1:6" s="132" customFormat="1" ht="18" customHeight="1">
      <c r="A600" s="153"/>
      <c r="B600" s="205" t="s">
        <v>1040</v>
      </c>
      <c r="E600" s="235"/>
      <c r="F600" s="597"/>
    </row>
    <row r="601" spans="1:6" s="132" customFormat="1" ht="16.5" customHeight="1">
      <c r="A601" s="153"/>
      <c r="B601" s="45" t="s">
        <v>46</v>
      </c>
      <c r="C601" s="165" t="s">
        <v>284</v>
      </c>
      <c r="D601" s="208">
        <v>2</v>
      </c>
      <c r="E601" s="750"/>
      <c r="F601" s="598">
        <f>D601*E601</f>
        <v>0</v>
      </c>
    </row>
    <row r="602" spans="1:6" s="132" customFormat="1" ht="16.5" customHeight="1">
      <c r="A602" s="6"/>
      <c r="B602" s="1"/>
      <c r="C602" s="1"/>
      <c r="D602" s="1"/>
      <c r="E602" s="663"/>
      <c r="F602" s="593"/>
    </row>
    <row r="603" spans="1:6" s="132" customFormat="1" ht="12.75">
      <c r="A603" s="126" t="s">
        <v>1032</v>
      </c>
      <c r="B603" s="31" t="s">
        <v>821</v>
      </c>
      <c r="C603" s="121"/>
      <c r="D603" s="205"/>
      <c r="E603" s="203"/>
      <c r="F603" s="597"/>
    </row>
    <row r="604" spans="1:6" s="132" customFormat="1" ht="12.75">
      <c r="A604" s="153"/>
      <c r="B604" s="205" t="s">
        <v>1048</v>
      </c>
      <c r="E604" s="235"/>
      <c r="F604" s="644"/>
    </row>
    <row r="605" spans="1:6" s="132" customFormat="1" ht="18" customHeight="1">
      <c r="A605" s="153"/>
      <c r="B605" s="205" t="s">
        <v>1035</v>
      </c>
      <c r="E605" s="235"/>
      <c r="F605" s="597"/>
    </row>
    <row r="606" spans="1:6" s="132" customFormat="1" ht="16.5" customHeight="1">
      <c r="A606" s="153"/>
      <c r="B606" s="45" t="s">
        <v>46</v>
      </c>
      <c r="C606" s="165" t="s">
        <v>284</v>
      </c>
      <c r="D606" s="208">
        <v>1</v>
      </c>
      <c r="E606" s="750"/>
      <c r="F606" s="598">
        <f>D606*E606</f>
        <v>0</v>
      </c>
    </row>
    <row r="607" spans="1:6" s="132" customFormat="1" ht="16.5" customHeight="1">
      <c r="A607" s="6"/>
      <c r="B607" s="1"/>
      <c r="C607" s="1"/>
      <c r="D607" s="1"/>
      <c r="E607" s="663"/>
      <c r="F607" s="593"/>
    </row>
    <row r="608" spans="1:6" s="132" customFormat="1" ht="12.75">
      <c r="A608" s="126" t="s">
        <v>1033</v>
      </c>
      <c r="B608" s="31" t="s">
        <v>821</v>
      </c>
      <c r="C608" s="121"/>
      <c r="D608" s="205"/>
      <c r="E608" s="203"/>
      <c r="F608" s="597"/>
    </row>
    <row r="609" spans="1:6" s="132" customFormat="1" ht="12.75">
      <c r="A609" s="153"/>
      <c r="B609" s="205" t="s">
        <v>1050</v>
      </c>
      <c r="E609" s="235"/>
      <c r="F609" s="644"/>
    </row>
    <row r="610" spans="1:6" s="132" customFormat="1" ht="18" customHeight="1">
      <c r="A610" s="153"/>
      <c r="B610" s="205" t="s">
        <v>1035</v>
      </c>
      <c r="E610" s="235"/>
      <c r="F610" s="597"/>
    </row>
    <row r="611" spans="1:6" s="132" customFormat="1" ht="16.5" customHeight="1">
      <c r="A611" s="153"/>
      <c r="B611" s="45" t="s">
        <v>46</v>
      </c>
      <c r="C611" s="165" t="s">
        <v>284</v>
      </c>
      <c r="D611" s="208">
        <v>3</v>
      </c>
      <c r="E611" s="750"/>
      <c r="F611" s="598">
        <f>D611*E611</f>
        <v>0</v>
      </c>
    </row>
    <row r="612" spans="1:6" s="132" customFormat="1" ht="16.5" customHeight="1">
      <c r="A612" s="6"/>
      <c r="B612" s="1"/>
      <c r="C612" s="1"/>
      <c r="D612" s="1"/>
      <c r="E612" s="663"/>
      <c r="F612" s="593"/>
    </row>
    <row r="613" spans="1:6" s="132" customFormat="1" ht="12.75">
      <c r="A613" s="126" t="s">
        <v>1036</v>
      </c>
      <c r="B613" s="31" t="s">
        <v>821</v>
      </c>
      <c r="C613" s="121"/>
      <c r="D613" s="205"/>
      <c r="E613" s="203"/>
      <c r="F613" s="597"/>
    </row>
    <row r="614" spans="1:6" s="132" customFormat="1" ht="12.75">
      <c r="A614" s="153"/>
      <c r="B614" s="205" t="s">
        <v>1051</v>
      </c>
      <c r="E614" s="235"/>
      <c r="F614" s="644"/>
    </row>
    <row r="615" spans="1:6" s="132" customFormat="1" ht="18" customHeight="1">
      <c r="A615" s="153"/>
      <c r="B615" s="205" t="s">
        <v>1029</v>
      </c>
      <c r="E615" s="235"/>
      <c r="F615" s="597"/>
    </row>
    <row r="616" spans="1:6" s="132" customFormat="1" ht="16.5" customHeight="1">
      <c r="A616" s="153"/>
      <c r="B616" s="48" t="s">
        <v>47</v>
      </c>
      <c r="C616" s="209" t="s">
        <v>284</v>
      </c>
      <c r="D616" s="210">
        <v>1</v>
      </c>
      <c r="E616" s="750"/>
      <c r="F616" s="599">
        <f>D616*E616</f>
        <v>0</v>
      </c>
    </row>
    <row r="617" spans="1:6" s="132" customFormat="1" ht="16.5" customHeight="1">
      <c r="A617" s="6"/>
      <c r="B617" s="1"/>
      <c r="C617" s="1"/>
      <c r="D617" s="1"/>
      <c r="E617" s="663"/>
      <c r="F617" s="593"/>
    </row>
    <row r="618" spans="1:6" s="132" customFormat="1" ht="12.75">
      <c r="A618" s="126" t="s">
        <v>1038</v>
      </c>
      <c r="B618" s="31" t="s">
        <v>821</v>
      </c>
      <c r="C618" s="121"/>
      <c r="D618" s="205"/>
      <c r="E618" s="203"/>
      <c r="F618" s="597"/>
    </row>
    <row r="619" spans="1:6" s="132" customFormat="1" ht="12.75">
      <c r="A619" s="153"/>
      <c r="B619" s="205" t="s">
        <v>1052</v>
      </c>
      <c r="E619" s="235"/>
      <c r="F619" s="644"/>
    </row>
    <row r="620" spans="1:6" s="132" customFormat="1" ht="18" customHeight="1">
      <c r="A620" s="153"/>
      <c r="B620" s="205" t="s">
        <v>1053</v>
      </c>
      <c r="E620" s="235"/>
      <c r="F620" s="597"/>
    </row>
    <row r="621" spans="1:6" s="132" customFormat="1" ht="16.5" customHeight="1">
      <c r="A621" s="153"/>
      <c r="B621" s="48" t="s">
        <v>47</v>
      </c>
      <c r="C621" s="209" t="s">
        <v>284</v>
      </c>
      <c r="D621" s="210">
        <v>2</v>
      </c>
      <c r="E621" s="750"/>
      <c r="F621" s="599">
        <f>D621*E621</f>
        <v>0</v>
      </c>
    </row>
    <row r="622" spans="1:6" s="132" customFormat="1" ht="16.5" customHeight="1">
      <c r="A622" s="6"/>
      <c r="B622" s="1"/>
      <c r="C622" s="1"/>
      <c r="D622" s="1"/>
      <c r="E622" s="663"/>
      <c r="F622" s="593"/>
    </row>
    <row r="623" spans="1:6" s="132" customFormat="1" ht="12.75">
      <c r="A623" s="126" t="s">
        <v>1041</v>
      </c>
      <c r="B623" s="31" t="s">
        <v>821</v>
      </c>
      <c r="C623" s="121"/>
      <c r="D623" s="205"/>
      <c r="E623" s="203"/>
      <c r="F623" s="597"/>
    </row>
    <row r="624" spans="1:6" s="132" customFormat="1" ht="12.75">
      <c r="A624" s="153"/>
      <c r="B624" s="205" t="s">
        <v>1054</v>
      </c>
      <c r="E624" s="235"/>
      <c r="F624" s="644"/>
    </row>
    <row r="625" spans="1:6" s="132" customFormat="1" ht="18" customHeight="1">
      <c r="A625" s="153"/>
      <c r="B625" s="205" t="s">
        <v>1056</v>
      </c>
      <c r="E625" s="235"/>
      <c r="F625" s="597"/>
    </row>
    <row r="626" spans="1:6" s="132" customFormat="1" ht="16.5" customHeight="1">
      <c r="A626" s="153"/>
      <c r="B626" s="48" t="s">
        <v>47</v>
      </c>
      <c r="C626" s="209" t="s">
        <v>284</v>
      </c>
      <c r="D626" s="210">
        <v>1</v>
      </c>
      <c r="E626" s="750"/>
      <c r="F626" s="599">
        <f>D626*E626</f>
        <v>0</v>
      </c>
    </row>
    <row r="627" spans="1:6" s="132" customFormat="1" ht="16.5" customHeight="1">
      <c r="A627" s="6"/>
      <c r="B627" s="1"/>
      <c r="C627" s="1"/>
      <c r="D627" s="1"/>
      <c r="E627" s="663"/>
      <c r="F627" s="593"/>
    </row>
    <row r="628" spans="1:6" s="132" customFormat="1" ht="12.75">
      <c r="A628" s="126" t="s">
        <v>1043</v>
      </c>
      <c r="B628" s="31" t="s">
        <v>821</v>
      </c>
      <c r="C628" s="121"/>
      <c r="D628" s="205"/>
      <c r="E628" s="203"/>
      <c r="F628" s="597"/>
    </row>
    <row r="629" spans="1:6" s="132" customFormat="1" ht="12.75">
      <c r="A629" s="153"/>
      <c r="B629" s="205" t="s">
        <v>1055</v>
      </c>
      <c r="E629" s="235"/>
      <c r="F629" s="644"/>
    </row>
    <row r="630" spans="1:6" s="132" customFormat="1" ht="18" customHeight="1">
      <c r="A630" s="153"/>
      <c r="B630" s="205" t="s">
        <v>1035</v>
      </c>
      <c r="E630" s="235"/>
      <c r="F630" s="597"/>
    </row>
    <row r="631" spans="1:6" s="132" customFormat="1" ht="16.5" customHeight="1">
      <c r="A631" s="153"/>
      <c r="B631" s="48" t="s">
        <v>47</v>
      </c>
      <c r="C631" s="209" t="s">
        <v>284</v>
      </c>
      <c r="D631" s="210">
        <v>1</v>
      </c>
      <c r="E631" s="750"/>
      <c r="F631" s="599">
        <f>D631*E631</f>
        <v>0</v>
      </c>
    </row>
    <row r="632" spans="1:6" s="132" customFormat="1" ht="16.5" customHeight="1">
      <c r="A632" s="6"/>
      <c r="B632" s="1"/>
      <c r="C632" s="1"/>
      <c r="D632" s="1"/>
      <c r="E632" s="663"/>
      <c r="F632" s="593"/>
    </row>
    <row r="633" spans="1:6" s="132" customFormat="1" ht="12.75">
      <c r="A633" s="126" t="s">
        <v>1045</v>
      </c>
      <c r="B633" s="31" t="s">
        <v>821</v>
      </c>
      <c r="C633" s="121"/>
      <c r="D633" s="205"/>
      <c r="E633" s="203"/>
      <c r="F633" s="597"/>
    </row>
    <row r="634" spans="1:6" s="132" customFormat="1" ht="12.75">
      <c r="A634" s="153"/>
      <c r="B634" s="205" t="s">
        <v>1057</v>
      </c>
      <c r="E634" s="235"/>
      <c r="F634" s="644"/>
    </row>
    <row r="635" spans="1:6" s="132" customFormat="1" ht="18" customHeight="1">
      <c r="A635" s="153"/>
      <c r="B635" s="205" t="s">
        <v>735</v>
      </c>
      <c r="E635" s="235"/>
      <c r="F635" s="597"/>
    </row>
    <row r="636" spans="1:6" s="132" customFormat="1" ht="16.5" customHeight="1">
      <c r="A636" s="153"/>
      <c r="B636" s="48" t="s">
        <v>47</v>
      </c>
      <c r="C636" s="209" t="s">
        <v>284</v>
      </c>
      <c r="D636" s="210">
        <v>1</v>
      </c>
      <c r="E636" s="750"/>
      <c r="F636" s="599">
        <f>D636*E636</f>
        <v>0</v>
      </c>
    </row>
    <row r="637" spans="1:6" s="132" customFormat="1" ht="16.5" customHeight="1">
      <c r="A637" s="6"/>
      <c r="B637" s="1"/>
      <c r="C637" s="1"/>
      <c r="D637" s="1"/>
      <c r="E637" s="663"/>
      <c r="F637" s="593"/>
    </row>
    <row r="638" spans="1:6" s="132" customFormat="1" ht="12.75">
      <c r="A638" s="126" t="s">
        <v>1047</v>
      </c>
      <c r="B638" s="31" t="s">
        <v>821</v>
      </c>
      <c r="C638" s="121"/>
      <c r="D638" s="205"/>
      <c r="E638" s="203"/>
      <c r="F638" s="597"/>
    </row>
    <row r="639" spans="1:6" s="132" customFormat="1" ht="12.75">
      <c r="A639" s="153"/>
      <c r="B639" s="205" t="s">
        <v>1058</v>
      </c>
      <c r="E639" s="235"/>
      <c r="F639" s="644"/>
    </row>
    <row r="640" spans="1:6" s="132" customFormat="1" ht="18" customHeight="1">
      <c r="A640" s="153"/>
      <c r="B640" s="205" t="s">
        <v>883</v>
      </c>
      <c r="E640" s="235"/>
      <c r="F640" s="597"/>
    </row>
    <row r="641" spans="1:6" s="132" customFormat="1" ht="16.5" customHeight="1">
      <c r="A641" s="153"/>
      <c r="B641" s="45" t="s">
        <v>46</v>
      </c>
      <c r="C641" s="165" t="s">
        <v>284</v>
      </c>
      <c r="D641" s="208">
        <v>1</v>
      </c>
      <c r="E641" s="750"/>
      <c r="F641" s="598">
        <f>D641*E641</f>
        <v>0</v>
      </c>
    </row>
    <row r="642" spans="1:6" s="132" customFormat="1" ht="16.5" customHeight="1">
      <c r="A642" s="6"/>
      <c r="B642" s="1"/>
      <c r="C642" s="1"/>
      <c r="D642" s="1"/>
      <c r="E642" s="663"/>
      <c r="F642" s="593"/>
    </row>
    <row r="643" spans="1:6" s="132" customFormat="1" ht="12.75">
      <c r="A643" s="126" t="s">
        <v>1049</v>
      </c>
      <c r="B643" s="31" t="s">
        <v>821</v>
      </c>
      <c r="C643" s="121"/>
      <c r="D643" s="205"/>
      <c r="E643" s="203"/>
      <c r="F643" s="597"/>
    </row>
    <row r="644" spans="1:6" s="132" customFormat="1" ht="12.75">
      <c r="A644" s="153"/>
      <c r="B644" s="205" t="s">
        <v>1059</v>
      </c>
      <c r="E644" s="235"/>
      <c r="F644" s="644"/>
    </row>
    <row r="645" spans="1:6" s="132" customFormat="1" ht="18" customHeight="1">
      <c r="A645" s="153"/>
      <c r="B645" s="205" t="s">
        <v>883</v>
      </c>
      <c r="E645" s="235"/>
      <c r="F645" s="597"/>
    </row>
    <row r="646" spans="1:6" s="132" customFormat="1" ht="16.5" customHeight="1">
      <c r="A646" s="153"/>
      <c r="B646" s="45" t="s">
        <v>46</v>
      </c>
      <c r="C646" s="165" t="s">
        <v>284</v>
      </c>
      <c r="D646" s="208">
        <v>1</v>
      </c>
      <c r="E646" s="750"/>
      <c r="F646" s="598">
        <f>D646*E646</f>
        <v>0</v>
      </c>
    </row>
    <row r="647" spans="1:6" s="132" customFormat="1" ht="16.5" customHeight="1">
      <c r="A647" s="6"/>
      <c r="B647" s="1"/>
      <c r="C647" s="1"/>
      <c r="D647" s="1"/>
      <c r="E647" s="663"/>
      <c r="F647" s="593"/>
    </row>
    <row r="648" spans="1:6" s="132" customFormat="1" ht="12.75">
      <c r="A648" s="126" t="s">
        <v>3280</v>
      </c>
      <c r="B648" s="31" t="s">
        <v>821</v>
      </c>
      <c r="C648" s="121"/>
      <c r="D648" s="205"/>
      <c r="E648" s="203"/>
      <c r="F648" s="597"/>
    </row>
    <row r="649" spans="1:6" s="132" customFormat="1" ht="12.75">
      <c r="A649" s="153"/>
      <c r="B649" s="205" t="s">
        <v>1061</v>
      </c>
      <c r="E649" s="235"/>
      <c r="F649" s="644"/>
    </row>
    <row r="650" spans="1:6" s="132" customFormat="1" ht="18" customHeight="1">
      <c r="A650" s="153"/>
      <c r="B650" s="205" t="s">
        <v>1062</v>
      </c>
      <c r="E650" s="235"/>
      <c r="F650" s="597"/>
    </row>
    <row r="651" spans="1:6" s="132" customFormat="1" ht="16.5" customHeight="1">
      <c r="A651" s="153"/>
      <c r="B651" s="45" t="s">
        <v>46</v>
      </c>
      <c r="C651" s="165" t="s">
        <v>284</v>
      </c>
      <c r="D651" s="208">
        <v>6</v>
      </c>
      <c r="E651" s="750"/>
      <c r="F651" s="598">
        <f>D651*E651</f>
        <v>0</v>
      </c>
    </row>
    <row r="652" spans="1:6" s="132" customFormat="1" ht="16.5" customHeight="1">
      <c r="A652" s="6"/>
      <c r="B652" s="1"/>
      <c r="C652" s="1"/>
      <c r="D652" s="1"/>
      <c r="E652" s="663"/>
      <c r="F652" s="593"/>
    </row>
    <row r="653" spans="1:6" s="132" customFormat="1" ht="12.75">
      <c r="A653" s="126" t="s">
        <v>3281</v>
      </c>
      <c r="B653" s="31" t="s">
        <v>821</v>
      </c>
      <c r="C653" s="121"/>
      <c r="D653" s="205"/>
      <c r="E653" s="203"/>
      <c r="F653" s="597"/>
    </row>
    <row r="654" spans="1:6" s="132" customFormat="1" ht="12.75">
      <c r="A654" s="153"/>
      <c r="B654" s="205" t="s">
        <v>1064</v>
      </c>
      <c r="E654" s="235"/>
      <c r="F654" s="644"/>
    </row>
    <row r="655" spans="1:6" s="132" customFormat="1" ht="18" customHeight="1">
      <c r="A655" s="153"/>
      <c r="B655" s="205" t="s">
        <v>752</v>
      </c>
      <c r="E655" s="235"/>
      <c r="F655" s="597"/>
    </row>
    <row r="656" spans="1:6" s="132" customFormat="1" ht="16.5" customHeight="1">
      <c r="A656" s="153"/>
      <c r="B656" s="45" t="s">
        <v>46</v>
      </c>
      <c r="C656" s="165" t="s">
        <v>284</v>
      </c>
      <c r="D656" s="208">
        <v>2</v>
      </c>
      <c r="E656" s="750"/>
      <c r="F656" s="598">
        <f>D656*E656</f>
        <v>0</v>
      </c>
    </row>
    <row r="657" spans="1:6" s="132" customFormat="1" ht="16.5" customHeight="1">
      <c r="A657" s="6"/>
      <c r="B657" s="1"/>
      <c r="C657" s="1"/>
      <c r="D657" s="1"/>
      <c r="E657" s="663"/>
      <c r="F657" s="593"/>
    </row>
    <row r="658" spans="1:6" s="132" customFormat="1" ht="12.75">
      <c r="A658" s="126" t="s">
        <v>3282</v>
      </c>
      <c r="B658" s="31" t="s">
        <v>821</v>
      </c>
      <c r="C658" s="121"/>
      <c r="D658" s="205"/>
      <c r="E658" s="203"/>
      <c r="F658" s="597"/>
    </row>
    <row r="659" spans="1:6" s="132" customFormat="1" ht="12.75">
      <c r="A659" s="153"/>
      <c r="B659" s="205" t="s">
        <v>1066</v>
      </c>
      <c r="E659" s="235"/>
      <c r="F659" s="644"/>
    </row>
    <row r="660" spans="1:6" s="132" customFormat="1" ht="18" customHeight="1">
      <c r="A660" s="153"/>
      <c r="B660" s="205" t="s">
        <v>733</v>
      </c>
      <c r="E660" s="235"/>
      <c r="F660" s="597"/>
    </row>
    <row r="661" spans="1:6" s="132" customFormat="1" ht="16.5" customHeight="1">
      <c r="A661" s="153"/>
      <c r="B661" s="45" t="s">
        <v>46</v>
      </c>
      <c r="C661" s="165" t="s">
        <v>284</v>
      </c>
      <c r="D661" s="208">
        <v>20</v>
      </c>
      <c r="E661" s="750"/>
      <c r="F661" s="598">
        <f>D661*E661</f>
        <v>0</v>
      </c>
    </row>
    <row r="662" spans="1:6" s="132" customFormat="1" ht="16.5" customHeight="1">
      <c r="A662" s="6"/>
      <c r="B662" s="1"/>
      <c r="C662" s="1"/>
      <c r="D662" s="1"/>
      <c r="E662" s="663"/>
      <c r="F662" s="593"/>
    </row>
    <row r="663" spans="1:6" s="132" customFormat="1" ht="12.75">
      <c r="A663" s="126" t="s">
        <v>3283</v>
      </c>
      <c r="B663" s="31" t="s">
        <v>821</v>
      </c>
      <c r="C663" s="121"/>
      <c r="D663" s="205"/>
      <c r="E663" s="203"/>
      <c r="F663" s="597"/>
    </row>
    <row r="664" spans="1:6" s="132" customFormat="1" ht="12.75">
      <c r="A664" s="153"/>
      <c r="B664" s="205" t="s">
        <v>1068</v>
      </c>
      <c r="E664" s="235"/>
      <c r="F664" s="644"/>
    </row>
    <row r="665" spans="1:6" s="132" customFormat="1" ht="18" customHeight="1">
      <c r="A665" s="153"/>
      <c r="B665" s="205" t="s">
        <v>1069</v>
      </c>
      <c r="E665" s="235"/>
      <c r="F665" s="597"/>
    </row>
    <row r="666" spans="1:6" s="132" customFormat="1" ht="16.5" customHeight="1">
      <c r="A666" s="153"/>
      <c r="B666" s="45" t="s">
        <v>46</v>
      </c>
      <c r="C666" s="165" t="s">
        <v>284</v>
      </c>
      <c r="D666" s="208">
        <v>4</v>
      </c>
      <c r="E666" s="750"/>
      <c r="F666" s="598">
        <f>D666*E666</f>
        <v>0</v>
      </c>
    </row>
    <row r="667" spans="1:6" s="132" customFormat="1" ht="16.5" customHeight="1">
      <c r="A667" s="6"/>
      <c r="B667" s="1"/>
      <c r="C667" s="1"/>
      <c r="D667" s="1"/>
      <c r="E667" s="663"/>
      <c r="F667" s="593"/>
    </row>
    <row r="668" spans="1:6" s="132" customFormat="1" ht="12.75">
      <c r="A668" s="126" t="s">
        <v>3284</v>
      </c>
      <c r="B668" s="31" t="s">
        <v>821</v>
      </c>
      <c r="C668" s="121"/>
      <c r="D668" s="205"/>
      <c r="E668" s="203"/>
      <c r="F668" s="597"/>
    </row>
    <row r="669" spans="1:6" s="132" customFormat="1" ht="12.75">
      <c r="A669" s="153"/>
      <c r="B669" s="205" t="s">
        <v>1071</v>
      </c>
      <c r="E669" s="235"/>
      <c r="F669" s="644"/>
    </row>
    <row r="670" spans="1:6" s="132" customFormat="1" ht="18" customHeight="1">
      <c r="A670" s="153"/>
      <c r="B670" s="205" t="s">
        <v>1072</v>
      </c>
      <c r="E670" s="235"/>
      <c r="F670" s="597"/>
    </row>
    <row r="671" spans="1:6" s="132" customFormat="1" ht="16.5" customHeight="1">
      <c r="A671" s="153"/>
      <c r="B671" s="45" t="s">
        <v>46</v>
      </c>
      <c r="C671" s="165" t="s">
        <v>284</v>
      </c>
      <c r="D671" s="208">
        <v>4</v>
      </c>
      <c r="E671" s="750"/>
      <c r="F671" s="598">
        <f>D671*E671</f>
        <v>0</v>
      </c>
    </row>
    <row r="672" spans="1:6" s="132" customFormat="1" ht="16.5" customHeight="1">
      <c r="A672" s="6"/>
      <c r="B672" s="1"/>
      <c r="C672" s="1"/>
      <c r="D672" s="1"/>
      <c r="E672" s="663"/>
      <c r="F672" s="593"/>
    </row>
    <row r="673" spans="1:6" s="132" customFormat="1" ht="12.75">
      <c r="A673" s="126" t="s">
        <v>3285</v>
      </c>
      <c r="B673" s="31" t="s">
        <v>821</v>
      </c>
      <c r="C673" s="121"/>
      <c r="D673" s="205"/>
      <c r="E673" s="203"/>
      <c r="F673" s="597"/>
    </row>
    <row r="674" spans="1:6" s="132" customFormat="1" ht="12.75">
      <c r="A674" s="153"/>
      <c r="B674" s="205" t="s">
        <v>1075</v>
      </c>
      <c r="E674" s="235"/>
      <c r="F674" s="644"/>
    </row>
    <row r="675" spans="1:6" s="132" customFormat="1" ht="18" customHeight="1">
      <c r="A675" s="153"/>
      <c r="B675" s="205" t="s">
        <v>1074</v>
      </c>
      <c r="E675" s="235"/>
      <c r="F675" s="597"/>
    </row>
    <row r="676" spans="1:6" s="132" customFormat="1" ht="16.5" customHeight="1">
      <c r="A676" s="153"/>
      <c r="B676" s="48" t="s">
        <v>47</v>
      </c>
      <c r="C676" s="209" t="s">
        <v>284</v>
      </c>
      <c r="D676" s="210">
        <v>1</v>
      </c>
      <c r="E676" s="750"/>
      <c r="F676" s="599">
        <f>D676*E676</f>
        <v>0</v>
      </c>
    </row>
    <row r="677" spans="1:6" s="132" customFormat="1" ht="16.5" customHeight="1">
      <c r="A677" s="6"/>
      <c r="B677" s="1"/>
      <c r="C677" s="1"/>
      <c r="D677" s="1"/>
      <c r="E677" s="663"/>
      <c r="F677" s="593"/>
    </row>
    <row r="678" spans="1:6" s="132" customFormat="1" ht="12.75">
      <c r="A678" s="126" t="s">
        <v>3286</v>
      </c>
      <c r="B678" s="31" t="s">
        <v>821</v>
      </c>
      <c r="C678" s="121"/>
      <c r="D678" s="205"/>
      <c r="E678" s="203"/>
      <c r="F678" s="597"/>
    </row>
    <row r="679" spans="1:6" s="132" customFormat="1" ht="12.75">
      <c r="A679" s="153"/>
      <c r="B679" s="205" t="s">
        <v>1077</v>
      </c>
      <c r="E679" s="235"/>
      <c r="F679" s="644"/>
    </row>
    <row r="680" spans="1:6" s="132" customFormat="1" ht="18" customHeight="1">
      <c r="A680" s="153"/>
      <c r="B680" s="205" t="s">
        <v>1078</v>
      </c>
      <c r="E680" s="235"/>
      <c r="F680" s="597"/>
    </row>
    <row r="681" spans="1:6" s="132" customFormat="1" ht="16.5" customHeight="1">
      <c r="A681" s="153"/>
      <c r="B681" s="48" t="s">
        <v>47</v>
      </c>
      <c r="C681" s="209" t="s">
        <v>284</v>
      </c>
      <c r="D681" s="210">
        <v>1</v>
      </c>
      <c r="E681" s="750"/>
      <c r="F681" s="599">
        <f>D681*E681</f>
        <v>0</v>
      </c>
    </row>
    <row r="682" spans="1:6" s="132" customFormat="1" ht="16.5" customHeight="1">
      <c r="A682" s="6"/>
      <c r="B682" s="1"/>
      <c r="C682" s="1"/>
      <c r="D682" s="1"/>
      <c r="E682" s="663"/>
      <c r="F682" s="593"/>
    </row>
    <row r="683" spans="1:6" s="132" customFormat="1" ht="12.75">
      <c r="A683" s="126" t="s">
        <v>1060</v>
      </c>
      <c r="B683" s="31" t="s">
        <v>821</v>
      </c>
      <c r="C683" s="121"/>
      <c r="D683" s="205"/>
      <c r="E683" s="203"/>
      <c r="F683" s="597"/>
    </row>
    <row r="684" spans="1:6" s="132" customFormat="1" ht="12.75">
      <c r="A684" s="153"/>
      <c r="B684" s="205" t="s">
        <v>1080</v>
      </c>
      <c r="E684" s="235"/>
      <c r="F684" s="644"/>
    </row>
    <row r="685" spans="1:6" s="132" customFormat="1" ht="18" customHeight="1">
      <c r="A685" s="153"/>
      <c r="B685" s="205" t="s">
        <v>1081</v>
      </c>
      <c r="E685" s="235"/>
      <c r="F685" s="597"/>
    </row>
    <row r="686" spans="1:6" s="132" customFormat="1" ht="16.5" customHeight="1">
      <c r="A686" s="153"/>
      <c r="B686" s="48" t="s">
        <v>47</v>
      </c>
      <c r="C686" s="209" t="s">
        <v>284</v>
      </c>
      <c r="D686" s="210">
        <v>1</v>
      </c>
      <c r="E686" s="750"/>
      <c r="F686" s="599">
        <f>D686*E686</f>
        <v>0</v>
      </c>
    </row>
    <row r="687" spans="1:6" s="132" customFormat="1" ht="16.5" customHeight="1">
      <c r="A687" s="6"/>
      <c r="B687" s="1"/>
      <c r="C687" s="1"/>
      <c r="D687" s="1"/>
      <c r="E687" s="663"/>
      <c r="F687" s="593"/>
    </row>
    <row r="688" spans="1:6" s="132" customFormat="1" ht="12.75">
      <c r="A688" s="126" t="s">
        <v>1063</v>
      </c>
      <c r="B688" s="31" t="s">
        <v>821</v>
      </c>
      <c r="C688" s="121"/>
      <c r="D688" s="205"/>
      <c r="E688" s="203"/>
      <c r="F688" s="597"/>
    </row>
    <row r="689" spans="1:6" s="132" customFormat="1" ht="12.75">
      <c r="A689" s="153"/>
      <c r="B689" s="205" t="s">
        <v>1083</v>
      </c>
      <c r="E689" s="235"/>
      <c r="F689" s="644"/>
    </row>
    <row r="690" spans="1:6" s="132" customFormat="1" ht="18" customHeight="1">
      <c r="A690" s="153"/>
      <c r="B690" s="205" t="s">
        <v>1081</v>
      </c>
      <c r="E690" s="235"/>
      <c r="F690" s="597"/>
    </row>
    <row r="691" spans="1:6" s="132" customFormat="1" ht="16.5" customHeight="1">
      <c r="A691" s="153"/>
      <c r="B691" s="48" t="s">
        <v>47</v>
      </c>
      <c r="C691" s="209" t="s">
        <v>284</v>
      </c>
      <c r="D691" s="210">
        <v>1</v>
      </c>
      <c r="E691" s="750"/>
      <c r="F691" s="599">
        <f>D691*E691</f>
        <v>0</v>
      </c>
    </row>
    <row r="692" spans="1:6" s="132" customFormat="1" ht="16.5" customHeight="1">
      <c r="A692" s="6"/>
      <c r="B692" s="1"/>
      <c r="C692" s="1"/>
      <c r="D692" s="1"/>
      <c r="E692" s="663"/>
      <c r="F692" s="593"/>
    </row>
    <row r="693" spans="1:6" s="132" customFormat="1" ht="12.75">
      <c r="A693" s="126" t="s">
        <v>1065</v>
      </c>
      <c r="B693" s="31" t="s">
        <v>821</v>
      </c>
      <c r="C693" s="121"/>
      <c r="D693" s="205"/>
      <c r="E693" s="203"/>
      <c r="F693" s="597"/>
    </row>
    <row r="694" spans="1:6" s="132" customFormat="1" ht="12.75">
      <c r="A694" s="153"/>
      <c r="B694" s="205" t="s">
        <v>1085</v>
      </c>
      <c r="E694" s="235"/>
      <c r="F694" s="644"/>
    </row>
    <row r="695" spans="1:6" s="132" customFormat="1" ht="18" customHeight="1">
      <c r="A695" s="153"/>
      <c r="B695" s="205" t="s">
        <v>733</v>
      </c>
      <c r="E695" s="235"/>
      <c r="F695" s="597"/>
    </row>
    <row r="696" spans="1:6" s="132" customFormat="1" ht="16.5" customHeight="1">
      <c r="A696" s="153"/>
      <c r="B696" s="48" t="s">
        <v>47</v>
      </c>
      <c r="C696" s="209" t="s">
        <v>284</v>
      </c>
      <c r="D696" s="210">
        <v>2</v>
      </c>
      <c r="E696" s="750"/>
      <c r="F696" s="599">
        <f>D696*E696</f>
        <v>0</v>
      </c>
    </row>
    <row r="697" spans="1:6" s="132" customFormat="1" ht="16.5" customHeight="1">
      <c r="A697" s="6"/>
      <c r="B697" s="1"/>
      <c r="C697" s="1"/>
      <c r="D697" s="1"/>
      <c r="E697" s="663"/>
      <c r="F697" s="593"/>
    </row>
    <row r="698" spans="1:6" s="132" customFormat="1" ht="12.75">
      <c r="A698" s="126" t="s">
        <v>1067</v>
      </c>
      <c r="B698" s="31" t="s">
        <v>821</v>
      </c>
      <c r="C698" s="121"/>
      <c r="D698" s="205"/>
      <c r="E698" s="203"/>
      <c r="F698" s="597"/>
    </row>
    <row r="699" spans="1:6" s="132" customFormat="1" ht="12.75">
      <c r="A699" s="153"/>
      <c r="B699" s="205" t="s">
        <v>748</v>
      </c>
      <c r="E699" s="235"/>
      <c r="F699" s="644"/>
    </row>
    <row r="700" spans="1:6" s="132" customFormat="1" ht="18" customHeight="1">
      <c r="A700" s="153"/>
      <c r="B700" s="205" t="s">
        <v>1053</v>
      </c>
      <c r="E700" s="235"/>
      <c r="F700" s="597"/>
    </row>
    <row r="701" spans="1:6" s="132" customFormat="1" ht="16.5" customHeight="1">
      <c r="A701" s="153"/>
      <c r="B701" s="48" t="s">
        <v>47</v>
      </c>
      <c r="C701" s="209" t="s">
        <v>284</v>
      </c>
      <c r="D701" s="210">
        <v>1</v>
      </c>
      <c r="E701" s="750"/>
      <c r="F701" s="599">
        <f>D701*E701</f>
        <v>0</v>
      </c>
    </row>
    <row r="702" spans="1:6" s="132" customFormat="1" ht="16.5" customHeight="1">
      <c r="A702" s="6"/>
      <c r="B702" s="1"/>
      <c r="C702" s="1"/>
      <c r="D702" s="1"/>
      <c r="E702" s="663"/>
      <c r="F702" s="593"/>
    </row>
    <row r="703" spans="1:6" s="132" customFormat="1" ht="12.75">
      <c r="A703" s="126" t="s">
        <v>1070</v>
      </c>
      <c r="B703" s="31" t="s">
        <v>821</v>
      </c>
      <c r="C703" s="121"/>
      <c r="D703" s="205"/>
      <c r="E703" s="203"/>
      <c r="F703" s="597"/>
    </row>
    <row r="704" spans="1:6" s="132" customFormat="1" ht="12.75">
      <c r="A704" s="153"/>
      <c r="B704" s="205" t="s">
        <v>1088</v>
      </c>
      <c r="E704" s="235"/>
      <c r="F704" s="644"/>
    </row>
    <row r="705" spans="1:6" s="132" customFormat="1" ht="18" customHeight="1">
      <c r="A705" s="153"/>
      <c r="B705" s="205" t="s">
        <v>1053</v>
      </c>
      <c r="E705" s="235"/>
      <c r="F705" s="597"/>
    </row>
    <row r="706" spans="1:6" s="132" customFormat="1" ht="16.5" customHeight="1">
      <c r="A706" s="153"/>
      <c r="B706" s="48" t="s">
        <v>47</v>
      </c>
      <c r="C706" s="209" t="s">
        <v>284</v>
      </c>
      <c r="D706" s="210">
        <v>1</v>
      </c>
      <c r="E706" s="750"/>
      <c r="F706" s="599">
        <f>D706*E706</f>
        <v>0</v>
      </c>
    </row>
    <row r="707" spans="1:6" s="132" customFormat="1" ht="16.5" customHeight="1">
      <c r="A707" s="6"/>
      <c r="B707" s="1"/>
      <c r="C707" s="1"/>
      <c r="D707" s="1"/>
      <c r="E707" s="663"/>
      <c r="F707" s="593"/>
    </row>
    <row r="708" spans="1:6" s="132" customFormat="1" ht="12.75">
      <c r="A708" s="126" t="s">
        <v>1073</v>
      </c>
      <c r="B708" s="31" t="s">
        <v>821</v>
      </c>
      <c r="C708" s="121"/>
      <c r="D708" s="205"/>
      <c r="E708" s="203"/>
      <c r="F708" s="597"/>
    </row>
    <row r="709" spans="1:6" s="132" customFormat="1" ht="12.75">
      <c r="A709" s="153"/>
      <c r="B709" s="205" t="s">
        <v>1090</v>
      </c>
      <c r="E709" s="235"/>
      <c r="F709" s="644"/>
    </row>
    <row r="710" spans="1:6" s="132" customFormat="1" ht="18" customHeight="1">
      <c r="A710" s="153"/>
      <c r="B710" s="205" t="s">
        <v>1091</v>
      </c>
      <c r="E710" s="235"/>
      <c r="F710" s="597"/>
    </row>
    <row r="711" spans="1:6" s="132" customFormat="1" ht="16.5" customHeight="1">
      <c r="A711" s="153"/>
      <c r="B711" s="48" t="s">
        <v>47</v>
      </c>
      <c r="C711" s="209" t="s">
        <v>284</v>
      </c>
      <c r="D711" s="210">
        <v>1</v>
      </c>
      <c r="E711" s="750"/>
      <c r="F711" s="599">
        <f>D711*E711</f>
        <v>0</v>
      </c>
    </row>
    <row r="712" spans="1:6" s="132" customFormat="1" ht="16.5" customHeight="1">
      <c r="A712" s="6"/>
      <c r="B712" s="1"/>
      <c r="C712" s="1"/>
      <c r="D712" s="1"/>
      <c r="E712" s="663"/>
      <c r="F712" s="593"/>
    </row>
    <row r="713" spans="1:6" s="132" customFormat="1" ht="12.75">
      <c r="A713" s="126" t="s">
        <v>1076</v>
      </c>
      <c r="B713" s="31" t="s">
        <v>821</v>
      </c>
      <c r="C713" s="121"/>
      <c r="D713" s="205"/>
      <c r="E713" s="203"/>
      <c r="F713" s="597"/>
    </row>
    <row r="714" spans="1:6" s="132" customFormat="1" ht="12.75">
      <c r="A714" s="153"/>
      <c r="B714" s="205" t="s">
        <v>746</v>
      </c>
      <c r="E714" s="235"/>
      <c r="F714" s="644"/>
    </row>
    <row r="715" spans="1:6" s="132" customFormat="1" ht="18" customHeight="1">
      <c r="A715" s="153"/>
      <c r="B715" s="205" t="s">
        <v>1095</v>
      </c>
      <c r="E715" s="235"/>
      <c r="F715" s="597"/>
    </row>
    <row r="716" spans="1:6" s="132" customFormat="1" ht="16.5" customHeight="1">
      <c r="A716" s="153"/>
      <c r="B716" s="48" t="s">
        <v>47</v>
      </c>
      <c r="C716" s="209" t="s">
        <v>284</v>
      </c>
      <c r="D716" s="210">
        <v>1</v>
      </c>
      <c r="E716" s="750"/>
      <c r="F716" s="599">
        <f>D716*E716</f>
        <v>0</v>
      </c>
    </row>
    <row r="717" spans="1:6" s="132" customFormat="1" ht="16.5" customHeight="1">
      <c r="A717" s="6"/>
      <c r="B717" s="1"/>
      <c r="C717" s="1"/>
      <c r="D717" s="1"/>
      <c r="E717" s="663"/>
      <c r="F717" s="593"/>
    </row>
    <row r="718" spans="1:6" s="132" customFormat="1" ht="12.75">
      <c r="A718" s="126" t="s">
        <v>1079</v>
      </c>
      <c r="B718" s="31" t="s">
        <v>821</v>
      </c>
      <c r="C718" s="121"/>
      <c r="D718" s="205"/>
      <c r="E718" s="203"/>
      <c r="F718" s="597"/>
    </row>
    <row r="719" spans="1:6" s="132" customFormat="1" ht="12.75">
      <c r="A719" s="153"/>
      <c r="B719" s="205" t="s">
        <v>744</v>
      </c>
      <c r="E719" s="235"/>
      <c r="F719" s="644"/>
    </row>
    <row r="720" spans="1:6" s="132" customFormat="1" ht="18" customHeight="1">
      <c r="A720" s="153"/>
      <c r="B720" s="205" t="s">
        <v>1093</v>
      </c>
      <c r="E720" s="235"/>
      <c r="F720" s="597"/>
    </row>
    <row r="721" spans="1:6" s="132" customFormat="1" ht="16.5" customHeight="1">
      <c r="A721" s="153"/>
      <c r="B721" s="48" t="s">
        <v>47</v>
      </c>
      <c r="C721" s="209" t="s">
        <v>284</v>
      </c>
      <c r="D721" s="210">
        <v>1</v>
      </c>
      <c r="E721" s="750"/>
      <c r="F721" s="599">
        <f>D721*E721</f>
        <v>0</v>
      </c>
    </row>
    <row r="722" spans="1:6" s="132" customFormat="1" ht="16.5" customHeight="1">
      <c r="A722" s="6"/>
      <c r="B722" s="1"/>
      <c r="C722" s="1"/>
      <c r="D722" s="1"/>
      <c r="E722" s="663"/>
      <c r="F722" s="593"/>
    </row>
    <row r="723" spans="1:6" s="132" customFormat="1" ht="12.75">
      <c r="A723" s="126" t="s">
        <v>1082</v>
      </c>
      <c r="B723" s="31" t="s">
        <v>821</v>
      </c>
      <c r="C723" s="121"/>
      <c r="D723" s="205"/>
      <c r="E723" s="203"/>
      <c r="F723" s="597"/>
    </row>
    <row r="724" spans="1:6" s="132" customFormat="1" ht="12.75">
      <c r="A724" s="153"/>
      <c r="B724" s="205" t="s">
        <v>1097</v>
      </c>
      <c r="E724" s="235"/>
      <c r="F724" s="644"/>
    </row>
    <row r="725" spans="1:6" s="132" customFormat="1" ht="18" customHeight="1">
      <c r="A725" s="153"/>
      <c r="B725" s="205" t="s">
        <v>1098</v>
      </c>
      <c r="E725" s="235"/>
      <c r="F725" s="597"/>
    </row>
    <row r="726" spans="1:6" s="132" customFormat="1" ht="16.5" customHeight="1">
      <c r="A726" s="153"/>
      <c r="B726" s="45" t="s">
        <v>46</v>
      </c>
      <c r="C726" s="165" t="s">
        <v>284</v>
      </c>
      <c r="D726" s="208">
        <v>2</v>
      </c>
      <c r="E726" s="750"/>
      <c r="F726" s="598">
        <f>D726*E726</f>
        <v>0</v>
      </c>
    </row>
    <row r="727" spans="1:6" s="132" customFormat="1" ht="16.5" customHeight="1">
      <c r="A727" s="6"/>
      <c r="B727" s="1"/>
      <c r="C727" s="1"/>
      <c r="D727" s="1"/>
      <c r="E727" s="663"/>
      <c r="F727" s="593"/>
    </row>
    <row r="728" spans="1:6" s="132" customFormat="1" ht="12.75">
      <c r="A728" s="126" t="s">
        <v>1084</v>
      </c>
      <c r="B728" s="31" t="s">
        <v>821</v>
      </c>
      <c r="C728" s="121"/>
      <c r="D728" s="205"/>
      <c r="E728" s="203"/>
      <c r="F728" s="597"/>
    </row>
    <row r="729" spans="1:6" s="132" customFormat="1" ht="12.75">
      <c r="A729" s="153"/>
      <c r="B729" s="205" t="s">
        <v>1100</v>
      </c>
      <c r="E729" s="235"/>
      <c r="F729" s="644"/>
    </row>
    <row r="730" spans="1:6" s="132" customFormat="1" ht="18" customHeight="1">
      <c r="A730" s="153"/>
      <c r="B730" s="205" t="s">
        <v>1101</v>
      </c>
      <c r="E730" s="235"/>
      <c r="F730" s="597"/>
    </row>
    <row r="731" spans="1:6" s="132" customFormat="1" ht="16.5" customHeight="1">
      <c r="A731" s="153"/>
      <c r="B731" s="45" t="s">
        <v>46</v>
      </c>
      <c r="C731" s="165" t="s">
        <v>284</v>
      </c>
      <c r="D731" s="208">
        <v>4</v>
      </c>
      <c r="E731" s="750"/>
      <c r="F731" s="598">
        <f>D731*E731</f>
        <v>0</v>
      </c>
    </row>
    <row r="732" spans="1:6" s="132" customFormat="1" ht="16.5" customHeight="1">
      <c r="A732" s="6"/>
      <c r="B732" s="1"/>
      <c r="C732" s="1"/>
      <c r="D732" s="1"/>
      <c r="E732" s="663"/>
      <c r="F732" s="593"/>
    </row>
    <row r="733" spans="1:6" s="132" customFormat="1" ht="12.75">
      <c r="A733" s="126" t="s">
        <v>1086</v>
      </c>
      <c r="B733" s="31" t="s">
        <v>821</v>
      </c>
      <c r="C733" s="121"/>
      <c r="D733" s="205"/>
      <c r="E733" s="203"/>
      <c r="F733" s="597"/>
    </row>
    <row r="734" spans="1:6" s="132" customFormat="1" ht="12.75">
      <c r="A734" s="153"/>
      <c r="B734" s="205" t="s">
        <v>1103</v>
      </c>
      <c r="E734" s="235"/>
      <c r="F734" s="644"/>
    </row>
    <row r="735" spans="1:6" s="132" customFormat="1" ht="18" customHeight="1">
      <c r="A735" s="153"/>
      <c r="B735" s="205" t="s">
        <v>1101</v>
      </c>
      <c r="E735" s="235"/>
      <c r="F735" s="597"/>
    </row>
    <row r="736" spans="1:6" s="132" customFormat="1" ht="16.5" customHeight="1">
      <c r="A736" s="153"/>
      <c r="B736" s="48" t="s">
        <v>47</v>
      </c>
      <c r="C736" s="209" t="s">
        <v>284</v>
      </c>
      <c r="D736" s="210">
        <v>1</v>
      </c>
      <c r="E736" s="750"/>
      <c r="F736" s="599">
        <f>D736*E736</f>
        <v>0</v>
      </c>
    </row>
    <row r="737" spans="1:6" s="132" customFormat="1" ht="16.5" customHeight="1">
      <c r="A737" s="6"/>
      <c r="B737" s="1"/>
      <c r="C737" s="1"/>
      <c r="D737" s="1"/>
      <c r="E737" s="663"/>
      <c r="F737" s="593"/>
    </row>
    <row r="738" spans="1:6" s="132" customFormat="1" ht="12.75">
      <c r="A738" s="126" t="s">
        <v>1087</v>
      </c>
      <c r="B738" s="31" t="s">
        <v>821</v>
      </c>
      <c r="C738" s="121"/>
      <c r="D738" s="205"/>
      <c r="E738" s="203"/>
      <c r="F738" s="597"/>
    </row>
    <row r="739" spans="1:6" s="132" customFormat="1" ht="12.75">
      <c r="A739" s="153"/>
      <c r="B739" s="205" t="s">
        <v>1105</v>
      </c>
      <c r="E739" s="235"/>
      <c r="F739" s="644"/>
    </row>
    <row r="740" spans="1:6" s="132" customFormat="1" ht="18" customHeight="1">
      <c r="A740" s="153"/>
      <c r="B740" s="205" t="s">
        <v>1101</v>
      </c>
      <c r="E740" s="235"/>
      <c r="F740" s="597"/>
    </row>
    <row r="741" spans="1:6" s="132" customFormat="1" ht="16.5" customHeight="1">
      <c r="A741" s="153"/>
      <c r="B741" s="48" t="s">
        <v>47</v>
      </c>
      <c r="C741" s="209" t="s">
        <v>284</v>
      </c>
      <c r="D741" s="210">
        <v>1</v>
      </c>
      <c r="E741" s="750"/>
      <c r="F741" s="599">
        <f>D741*E741</f>
        <v>0</v>
      </c>
    </row>
    <row r="742" spans="1:6" s="132" customFormat="1" ht="16.5" customHeight="1">
      <c r="A742" s="6"/>
      <c r="B742" s="1"/>
      <c r="C742" s="1"/>
      <c r="D742" s="1"/>
      <c r="E742" s="663"/>
      <c r="F742" s="593"/>
    </row>
    <row r="743" spans="1:6" s="132" customFormat="1" ht="12.75">
      <c r="A743" s="126" t="s">
        <v>1089</v>
      </c>
      <c r="B743" s="31" t="s">
        <v>821</v>
      </c>
      <c r="C743" s="121"/>
      <c r="D743" s="205"/>
      <c r="E743" s="203"/>
      <c r="F743" s="597"/>
    </row>
    <row r="744" spans="1:6" s="132" customFormat="1" ht="12.75">
      <c r="A744" s="153"/>
      <c r="B744" s="205" t="s">
        <v>1107</v>
      </c>
      <c r="E744" s="235"/>
      <c r="F744" s="644"/>
    </row>
    <row r="745" spans="1:6" s="132" customFormat="1" ht="18" customHeight="1">
      <c r="A745" s="153"/>
      <c r="B745" s="205" t="s">
        <v>733</v>
      </c>
      <c r="E745" s="235"/>
      <c r="F745" s="597"/>
    </row>
    <row r="746" spans="1:6" s="132" customFormat="1" ht="16.5" customHeight="1">
      <c r="A746" s="153"/>
      <c r="B746" s="48" t="s">
        <v>47</v>
      </c>
      <c r="C746" s="209" t="s">
        <v>284</v>
      </c>
      <c r="D746" s="210">
        <v>1</v>
      </c>
      <c r="E746" s="750"/>
      <c r="F746" s="599">
        <f>D746*E746</f>
        <v>0</v>
      </c>
    </row>
    <row r="747" spans="1:6" s="132" customFormat="1" ht="16.5" customHeight="1">
      <c r="A747" s="6"/>
      <c r="B747" s="1"/>
      <c r="C747" s="1"/>
      <c r="D747" s="1"/>
      <c r="E747" s="663"/>
      <c r="F747" s="593"/>
    </row>
    <row r="748" spans="1:6" s="132" customFormat="1" ht="12.75">
      <c r="A748" s="126" t="s">
        <v>1092</v>
      </c>
      <c r="B748" s="31" t="s">
        <v>821</v>
      </c>
      <c r="C748" s="121"/>
      <c r="D748" s="205"/>
      <c r="E748" s="203"/>
      <c r="F748" s="597"/>
    </row>
    <row r="749" spans="1:6" s="132" customFormat="1" ht="12.75">
      <c r="A749" s="153"/>
      <c r="B749" s="205" t="s">
        <v>1109</v>
      </c>
      <c r="E749" s="235"/>
      <c r="F749" s="644"/>
    </row>
    <row r="750" spans="1:6" s="132" customFormat="1" ht="18" customHeight="1">
      <c r="A750" s="153"/>
      <c r="B750" s="205" t="s">
        <v>1101</v>
      </c>
      <c r="E750" s="235"/>
      <c r="F750" s="597"/>
    </row>
    <row r="751" spans="1:6" s="132" customFormat="1" ht="16.5" customHeight="1">
      <c r="A751" s="153"/>
      <c r="B751" s="48" t="s">
        <v>47</v>
      </c>
      <c r="C751" s="209" t="s">
        <v>284</v>
      </c>
      <c r="D751" s="210">
        <v>2</v>
      </c>
      <c r="E751" s="750"/>
      <c r="F751" s="599">
        <f>D751*E751</f>
        <v>0</v>
      </c>
    </row>
    <row r="752" spans="1:6" s="132" customFormat="1" ht="16.5" customHeight="1">
      <c r="A752" s="6"/>
      <c r="B752" s="1"/>
      <c r="C752" s="1"/>
      <c r="D752" s="1"/>
      <c r="E752" s="663"/>
      <c r="F752" s="593"/>
    </row>
    <row r="753" spans="1:6" s="132" customFormat="1" ht="12.75">
      <c r="A753" s="126" t="s">
        <v>1094</v>
      </c>
      <c r="B753" s="31" t="s">
        <v>821</v>
      </c>
      <c r="C753" s="121"/>
      <c r="D753" s="205"/>
      <c r="E753" s="203"/>
      <c r="F753" s="597"/>
    </row>
    <row r="754" spans="1:6" s="132" customFormat="1" ht="12.75">
      <c r="A754" s="153"/>
      <c r="B754" s="205" t="s">
        <v>1111</v>
      </c>
      <c r="E754" s="235"/>
      <c r="F754" s="644"/>
    </row>
    <row r="755" spans="1:6" s="132" customFormat="1" ht="18" customHeight="1">
      <c r="A755" s="153"/>
      <c r="B755" s="205" t="s">
        <v>752</v>
      </c>
      <c r="E755" s="235"/>
      <c r="F755" s="597"/>
    </row>
    <row r="756" spans="1:6" s="132" customFormat="1" ht="16.5" customHeight="1">
      <c r="A756" s="153"/>
      <c r="B756" s="45" t="s">
        <v>46</v>
      </c>
      <c r="C756" s="165" t="s">
        <v>284</v>
      </c>
      <c r="D756" s="208">
        <v>5</v>
      </c>
      <c r="E756" s="750"/>
      <c r="F756" s="598">
        <f>D756*E756</f>
        <v>0</v>
      </c>
    </row>
    <row r="757" spans="1:6" s="132" customFormat="1" ht="16.5" customHeight="1">
      <c r="A757" s="6"/>
      <c r="B757" s="1"/>
      <c r="C757" s="1"/>
      <c r="D757" s="1"/>
      <c r="E757" s="663"/>
      <c r="F757" s="593"/>
    </row>
    <row r="758" spans="1:6" s="132" customFormat="1" ht="12.75">
      <c r="A758" s="126" t="s">
        <v>1096</v>
      </c>
      <c r="B758" s="31" t="s">
        <v>821</v>
      </c>
      <c r="C758" s="121"/>
      <c r="D758" s="205"/>
      <c r="E758" s="203"/>
      <c r="F758" s="597"/>
    </row>
    <row r="759" spans="1:6" s="132" customFormat="1" ht="12.75">
      <c r="A759" s="153"/>
      <c r="B759" s="205" t="s">
        <v>1113</v>
      </c>
      <c r="E759" s="235"/>
      <c r="F759" s="644"/>
    </row>
    <row r="760" spans="1:6" s="132" customFormat="1" ht="18" customHeight="1">
      <c r="A760" s="153"/>
      <c r="B760" s="205" t="s">
        <v>733</v>
      </c>
      <c r="E760" s="235"/>
      <c r="F760" s="597"/>
    </row>
    <row r="761" spans="1:6" s="132" customFormat="1" ht="16.5" customHeight="1">
      <c r="A761" s="153"/>
      <c r="B761" s="45" t="s">
        <v>46</v>
      </c>
      <c r="C761" s="165" t="s">
        <v>284</v>
      </c>
      <c r="D761" s="208">
        <v>16</v>
      </c>
      <c r="E761" s="750"/>
      <c r="F761" s="598">
        <f>D761*E761</f>
        <v>0</v>
      </c>
    </row>
    <row r="762" spans="1:6" s="132" customFormat="1" ht="16.5" customHeight="1">
      <c r="A762" s="6"/>
      <c r="B762" s="1"/>
      <c r="C762" s="1"/>
      <c r="D762" s="1"/>
      <c r="E762" s="663"/>
      <c r="F762" s="593"/>
    </row>
    <row r="763" spans="1:6" s="132" customFormat="1" ht="12.75">
      <c r="A763" s="126" t="s">
        <v>1099</v>
      </c>
      <c r="B763" s="31" t="s">
        <v>821</v>
      </c>
      <c r="C763" s="121"/>
      <c r="D763" s="205"/>
      <c r="E763" s="203"/>
      <c r="F763" s="597"/>
    </row>
    <row r="764" spans="1:6" s="132" customFormat="1" ht="12.75">
      <c r="A764" s="153"/>
      <c r="B764" s="205" t="s">
        <v>1115</v>
      </c>
      <c r="E764" s="235"/>
      <c r="F764" s="644"/>
    </row>
    <row r="765" spans="1:6" s="132" customFormat="1" ht="18" customHeight="1">
      <c r="A765" s="153"/>
      <c r="B765" s="205" t="s">
        <v>1116</v>
      </c>
      <c r="E765" s="235"/>
      <c r="F765" s="597"/>
    </row>
    <row r="766" spans="1:6" s="132" customFormat="1" ht="16.5" customHeight="1">
      <c r="A766" s="153"/>
      <c r="B766" s="45" t="s">
        <v>46</v>
      </c>
      <c r="C766" s="165" t="s">
        <v>284</v>
      </c>
      <c r="D766" s="208">
        <v>4</v>
      </c>
      <c r="E766" s="750"/>
      <c r="F766" s="598">
        <f>D766*E766</f>
        <v>0</v>
      </c>
    </row>
    <row r="767" spans="1:6" s="132" customFormat="1" ht="16.5" customHeight="1">
      <c r="A767" s="6"/>
      <c r="B767" s="1"/>
      <c r="C767" s="1"/>
      <c r="D767" s="1"/>
      <c r="E767" s="663"/>
      <c r="F767" s="593"/>
    </row>
    <row r="768" spans="1:6" s="132" customFormat="1" ht="12.75">
      <c r="A768" s="126" t="s">
        <v>1102</v>
      </c>
      <c r="B768" s="31" t="s">
        <v>821</v>
      </c>
      <c r="C768" s="121"/>
      <c r="D768" s="205"/>
      <c r="E768" s="203"/>
      <c r="F768" s="597"/>
    </row>
    <row r="769" spans="1:6" s="132" customFormat="1" ht="12.75">
      <c r="A769" s="153"/>
      <c r="B769" s="205" t="s">
        <v>1118</v>
      </c>
      <c r="E769" s="235"/>
      <c r="F769" s="644"/>
    </row>
    <row r="770" spans="1:6" s="132" customFormat="1" ht="18" customHeight="1">
      <c r="A770" s="153"/>
      <c r="B770" s="205" t="s">
        <v>733</v>
      </c>
      <c r="E770" s="235"/>
      <c r="F770" s="597"/>
    </row>
    <row r="771" spans="1:6" s="132" customFormat="1" ht="16.5" customHeight="1">
      <c r="A771" s="153"/>
      <c r="B771" s="48" t="s">
        <v>47</v>
      </c>
      <c r="C771" s="209" t="s">
        <v>284</v>
      </c>
      <c r="D771" s="210">
        <v>3</v>
      </c>
      <c r="E771" s="750"/>
      <c r="F771" s="599">
        <f>D771*E771</f>
        <v>0</v>
      </c>
    </row>
    <row r="772" spans="1:6" s="132" customFormat="1" ht="16.5" customHeight="1">
      <c r="A772" s="6"/>
      <c r="B772" s="1"/>
      <c r="C772" s="1"/>
      <c r="D772" s="1"/>
      <c r="E772" s="663"/>
      <c r="F772" s="593"/>
    </row>
    <row r="773" spans="1:6" s="132" customFormat="1" ht="12.75">
      <c r="A773" s="126" t="s">
        <v>1104</v>
      </c>
      <c r="B773" s="31" t="s">
        <v>821</v>
      </c>
      <c r="C773" s="121"/>
      <c r="D773" s="205"/>
      <c r="E773" s="203"/>
      <c r="F773" s="597"/>
    </row>
    <row r="774" spans="1:6" s="132" customFormat="1" ht="12.75">
      <c r="A774" s="153"/>
      <c r="B774" s="205" t="s">
        <v>1120</v>
      </c>
      <c r="E774" s="235"/>
      <c r="F774" s="644"/>
    </row>
    <row r="775" spans="1:6" s="132" customFormat="1" ht="18" customHeight="1">
      <c r="A775" s="153"/>
      <c r="B775" s="205" t="s">
        <v>752</v>
      </c>
      <c r="E775" s="235"/>
      <c r="F775" s="597"/>
    </row>
    <row r="776" spans="1:6" s="132" customFormat="1" ht="16.5" customHeight="1">
      <c r="A776" s="153"/>
      <c r="B776" s="48" t="s">
        <v>47</v>
      </c>
      <c r="C776" s="209" t="s">
        <v>284</v>
      </c>
      <c r="D776" s="210">
        <v>1</v>
      </c>
      <c r="E776" s="750"/>
      <c r="F776" s="599">
        <f>D776*E776</f>
        <v>0</v>
      </c>
    </row>
    <row r="777" spans="1:6" s="132" customFormat="1" ht="16.5" customHeight="1">
      <c r="A777" s="6"/>
      <c r="B777" s="1"/>
      <c r="C777" s="1"/>
      <c r="D777" s="1"/>
      <c r="E777" s="663"/>
      <c r="F777" s="593"/>
    </row>
    <row r="778" spans="1:6" s="132" customFormat="1" ht="12.75">
      <c r="A778" s="126" t="s">
        <v>1106</v>
      </c>
      <c r="B778" s="31" t="s">
        <v>821</v>
      </c>
      <c r="C778" s="121"/>
      <c r="D778" s="205"/>
      <c r="E778" s="203"/>
      <c r="F778" s="597"/>
    </row>
    <row r="779" spans="1:6" s="132" customFormat="1" ht="12.75">
      <c r="A779" s="153"/>
      <c r="B779" s="205" t="s">
        <v>1122</v>
      </c>
      <c r="E779" s="235"/>
      <c r="F779" s="644"/>
    </row>
    <row r="780" spans="1:6" s="132" customFormat="1" ht="18" customHeight="1">
      <c r="A780" s="153"/>
      <c r="B780" s="205" t="s">
        <v>733</v>
      </c>
      <c r="E780" s="235"/>
      <c r="F780" s="597"/>
    </row>
    <row r="781" spans="1:6" s="132" customFormat="1" ht="16.5" customHeight="1">
      <c r="A781" s="153"/>
      <c r="B781" s="48" t="s">
        <v>47</v>
      </c>
      <c r="C781" s="209" t="s">
        <v>284</v>
      </c>
      <c r="D781" s="210">
        <v>3</v>
      </c>
      <c r="E781" s="750"/>
      <c r="F781" s="599">
        <f>D781*E781</f>
        <v>0</v>
      </c>
    </row>
    <row r="782" spans="1:6" s="132" customFormat="1" ht="16.5" customHeight="1">
      <c r="A782" s="6"/>
      <c r="B782" s="1"/>
      <c r="C782" s="1"/>
      <c r="D782" s="1"/>
      <c r="E782" s="663"/>
      <c r="F782" s="593"/>
    </row>
    <row r="783" spans="1:6" s="132" customFormat="1" ht="12.75">
      <c r="A783" s="126" t="s">
        <v>1108</v>
      </c>
      <c r="B783" s="31" t="s">
        <v>821</v>
      </c>
      <c r="C783" s="121"/>
      <c r="D783" s="205"/>
      <c r="E783" s="203"/>
      <c r="F783" s="597"/>
    </row>
    <row r="784" spans="1:6" s="132" customFormat="1" ht="12.75">
      <c r="A784" s="153"/>
      <c r="B784" s="205" t="s">
        <v>1124</v>
      </c>
      <c r="E784" s="235"/>
      <c r="F784" s="644"/>
    </row>
    <row r="785" spans="1:6" s="132" customFormat="1" ht="18" customHeight="1">
      <c r="A785" s="153"/>
      <c r="B785" s="205" t="s">
        <v>1101</v>
      </c>
      <c r="E785" s="235"/>
      <c r="F785" s="597"/>
    </row>
    <row r="786" spans="1:6" s="132" customFormat="1" ht="16.5" customHeight="1">
      <c r="A786" s="153"/>
      <c r="B786" s="48" t="s">
        <v>47</v>
      </c>
      <c r="C786" s="209" t="s">
        <v>284</v>
      </c>
      <c r="D786" s="210">
        <v>1</v>
      </c>
      <c r="E786" s="750"/>
      <c r="F786" s="599">
        <f>D786*E786</f>
        <v>0</v>
      </c>
    </row>
    <row r="787" spans="1:6" s="132" customFormat="1" ht="16.5" customHeight="1">
      <c r="A787" s="6"/>
      <c r="B787" s="1"/>
      <c r="C787" s="1"/>
      <c r="D787" s="1"/>
      <c r="E787" s="663"/>
      <c r="F787" s="593"/>
    </row>
    <row r="788" spans="1:6" s="132" customFormat="1" ht="12.75">
      <c r="A788" s="126" t="s">
        <v>1110</v>
      </c>
      <c r="B788" s="31" t="s">
        <v>821</v>
      </c>
      <c r="C788" s="121"/>
      <c r="D788" s="205"/>
      <c r="E788" s="203"/>
      <c r="F788" s="597"/>
    </row>
    <row r="789" spans="1:6" s="132" customFormat="1" ht="12.75">
      <c r="A789" s="153"/>
      <c r="B789" s="205" t="s">
        <v>1126</v>
      </c>
      <c r="E789" s="235"/>
      <c r="F789" s="644"/>
    </row>
    <row r="790" spans="1:6" s="132" customFormat="1" ht="18" customHeight="1">
      <c r="A790" s="153"/>
      <c r="B790" s="205" t="s">
        <v>1116</v>
      </c>
      <c r="E790" s="235"/>
      <c r="F790" s="597"/>
    </row>
    <row r="791" spans="1:6" s="132" customFormat="1" ht="16.5" customHeight="1">
      <c r="A791" s="153"/>
      <c r="B791" s="48" t="s">
        <v>47</v>
      </c>
      <c r="C791" s="209" t="s">
        <v>284</v>
      </c>
      <c r="D791" s="210">
        <v>1</v>
      </c>
      <c r="E791" s="750"/>
      <c r="F791" s="599">
        <f>D791*E791</f>
        <v>0</v>
      </c>
    </row>
    <row r="792" spans="1:6" s="132" customFormat="1" ht="16.5" customHeight="1">
      <c r="A792" s="6"/>
      <c r="B792" s="1"/>
      <c r="C792" s="1"/>
      <c r="D792" s="1"/>
      <c r="E792" s="663"/>
      <c r="F792" s="593"/>
    </row>
    <row r="793" spans="1:6" s="132" customFormat="1" ht="12.75">
      <c r="A793" s="126" t="s">
        <v>1112</v>
      </c>
      <c r="B793" s="31" t="s">
        <v>821</v>
      </c>
      <c r="C793" s="121"/>
      <c r="D793" s="205"/>
      <c r="E793" s="203"/>
      <c r="F793" s="597"/>
    </row>
    <row r="794" spans="1:6" s="132" customFormat="1" ht="12.75">
      <c r="A794" s="153"/>
      <c r="B794" s="205" t="s">
        <v>1128</v>
      </c>
      <c r="E794" s="235"/>
      <c r="F794" s="644"/>
    </row>
    <row r="795" spans="1:6" s="132" customFormat="1" ht="18" customHeight="1">
      <c r="A795" s="153"/>
      <c r="B795" s="205" t="s">
        <v>1129</v>
      </c>
      <c r="E795" s="235"/>
      <c r="F795" s="597"/>
    </row>
    <row r="796" spans="1:6" s="132" customFormat="1" ht="16.5" customHeight="1">
      <c r="A796" s="153"/>
      <c r="B796" s="48" t="s">
        <v>47</v>
      </c>
      <c r="C796" s="209" t="s">
        <v>284</v>
      </c>
      <c r="D796" s="210">
        <v>1</v>
      </c>
      <c r="E796" s="750"/>
      <c r="F796" s="599">
        <f>D796*E796</f>
        <v>0</v>
      </c>
    </row>
    <row r="797" spans="1:6" s="132" customFormat="1" ht="16.5" customHeight="1">
      <c r="A797" s="6"/>
      <c r="B797" s="1"/>
      <c r="C797" s="1"/>
      <c r="D797" s="1"/>
      <c r="E797" s="663"/>
      <c r="F797" s="593"/>
    </row>
    <row r="798" spans="1:6" s="132" customFormat="1" ht="12.75">
      <c r="A798" s="126" t="s">
        <v>1114</v>
      </c>
      <c r="B798" s="31" t="s">
        <v>821</v>
      </c>
      <c r="C798" s="121"/>
      <c r="D798" s="205"/>
      <c r="E798" s="203"/>
      <c r="F798" s="597"/>
    </row>
    <row r="799" spans="1:6" s="132" customFormat="1" ht="12.75">
      <c r="A799" s="153"/>
      <c r="B799" s="205" t="s">
        <v>1131</v>
      </c>
      <c r="E799" s="235"/>
      <c r="F799" s="644"/>
    </row>
    <row r="800" spans="1:6" s="132" customFormat="1" ht="18" customHeight="1">
      <c r="A800" s="153"/>
      <c r="B800" s="205" t="s">
        <v>1132</v>
      </c>
      <c r="E800" s="235"/>
      <c r="F800" s="597"/>
    </row>
    <row r="801" spans="1:6" s="132" customFormat="1" ht="16.5" customHeight="1">
      <c r="A801" s="153"/>
      <c r="B801" s="45" t="s">
        <v>46</v>
      </c>
      <c r="C801" s="165" t="s">
        <v>284</v>
      </c>
      <c r="D801" s="208">
        <v>1</v>
      </c>
      <c r="E801" s="750"/>
      <c r="F801" s="598">
        <f>D801*E801</f>
        <v>0</v>
      </c>
    </row>
    <row r="802" spans="1:6" s="132" customFormat="1" ht="16.5" customHeight="1">
      <c r="A802" s="6"/>
      <c r="B802" s="1"/>
      <c r="C802" s="1"/>
      <c r="D802" s="1"/>
      <c r="E802" s="663"/>
      <c r="F802" s="593"/>
    </row>
    <row r="803" spans="1:6" s="132" customFormat="1" ht="12.75">
      <c r="A803" s="126" t="s">
        <v>1117</v>
      </c>
      <c r="B803" s="31" t="s">
        <v>821</v>
      </c>
      <c r="C803" s="121"/>
      <c r="D803" s="205"/>
      <c r="E803" s="203"/>
      <c r="F803" s="597"/>
    </row>
    <row r="804" spans="1:6" s="132" customFormat="1" ht="12.75">
      <c r="A804" s="153"/>
      <c r="B804" s="205" t="s">
        <v>1134</v>
      </c>
      <c r="E804" s="235"/>
      <c r="F804" s="644"/>
    </row>
    <row r="805" spans="1:6" s="132" customFormat="1" ht="18" customHeight="1">
      <c r="A805" s="153"/>
      <c r="B805" s="205" t="s">
        <v>1101</v>
      </c>
      <c r="E805" s="235"/>
      <c r="F805" s="597"/>
    </row>
    <row r="806" spans="1:6" s="132" customFormat="1" ht="16.5" customHeight="1">
      <c r="A806" s="153"/>
      <c r="B806" s="45" t="s">
        <v>46</v>
      </c>
      <c r="C806" s="165" t="s">
        <v>284</v>
      </c>
      <c r="D806" s="208">
        <v>1</v>
      </c>
      <c r="E806" s="750"/>
      <c r="F806" s="598">
        <f>D806*E806</f>
        <v>0</v>
      </c>
    </row>
    <row r="807" spans="1:6" s="132" customFormat="1" ht="16.5" customHeight="1">
      <c r="A807" s="6"/>
      <c r="B807" s="1"/>
      <c r="C807" s="1"/>
      <c r="D807" s="1"/>
      <c r="E807" s="663"/>
      <c r="F807" s="593"/>
    </row>
    <row r="808" spans="1:6" s="132" customFormat="1" ht="12.75">
      <c r="A808" s="126" t="s">
        <v>1119</v>
      </c>
      <c r="B808" s="31" t="s">
        <v>821</v>
      </c>
      <c r="C808" s="121"/>
      <c r="D808" s="205"/>
      <c r="E808" s="203"/>
      <c r="F808" s="597"/>
    </row>
    <row r="809" spans="1:6" s="132" customFormat="1" ht="12.75">
      <c r="A809" s="153"/>
      <c r="B809" s="205" t="s">
        <v>1136</v>
      </c>
      <c r="E809" s="235"/>
      <c r="F809" s="644"/>
    </row>
    <row r="810" spans="1:6" s="132" customFormat="1" ht="18" customHeight="1">
      <c r="A810" s="153"/>
      <c r="B810" s="205" t="s">
        <v>733</v>
      </c>
      <c r="E810" s="235"/>
      <c r="F810" s="597"/>
    </row>
    <row r="811" spans="1:6" s="132" customFormat="1" ht="16.5" customHeight="1">
      <c r="A811" s="153"/>
      <c r="B811" s="45" t="s">
        <v>46</v>
      </c>
      <c r="C811" s="165" t="s">
        <v>284</v>
      </c>
      <c r="D811" s="208">
        <v>4</v>
      </c>
      <c r="E811" s="750"/>
      <c r="F811" s="598">
        <f>D811*E811</f>
        <v>0</v>
      </c>
    </row>
    <row r="812" spans="1:6" s="132" customFormat="1" ht="16.5" customHeight="1">
      <c r="A812" s="6"/>
      <c r="B812" s="1"/>
      <c r="C812" s="1"/>
      <c r="D812" s="1"/>
      <c r="E812" s="663"/>
      <c r="F812" s="593"/>
    </row>
    <row r="813" spans="1:6" s="132" customFormat="1" ht="12.75">
      <c r="A813" s="126" t="s">
        <v>1121</v>
      </c>
      <c r="B813" s="31" t="s">
        <v>821</v>
      </c>
      <c r="C813" s="121"/>
      <c r="D813" s="205"/>
      <c r="E813" s="203"/>
      <c r="F813" s="597"/>
    </row>
    <row r="814" spans="1:6" s="132" customFormat="1" ht="12.75">
      <c r="A814" s="153"/>
      <c r="B814" s="205" t="s">
        <v>1138</v>
      </c>
      <c r="E814" s="235"/>
      <c r="F814" s="644"/>
    </row>
    <row r="815" spans="1:6" s="132" customFormat="1" ht="18" customHeight="1">
      <c r="A815" s="153"/>
      <c r="B815" s="205" t="s">
        <v>733</v>
      </c>
      <c r="E815" s="235"/>
      <c r="F815" s="597"/>
    </row>
    <row r="816" spans="1:6" s="132" customFormat="1" ht="16.5" customHeight="1">
      <c r="A816" s="153"/>
      <c r="B816" s="45" t="s">
        <v>46</v>
      </c>
      <c r="C816" s="165" t="s">
        <v>284</v>
      </c>
      <c r="D816" s="208">
        <v>3</v>
      </c>
      <c r="E816" s="750"/>
      <c r="F816" s="598">
        <f>D816*E816</f>
        <v>0</v>
      </c>
    </row>
    <row r="817" spans="1:6" s="132" customFormat="1" ht="16.5" customHeight="1">
      <c r="A817" s="6"/>
      <c r="B817" s="1"/>
      <c r="C817" s="1"/>
      <c r="D817" s="1"/>
      <c r="E817" s="663"/>
      <c r="F817" s="593"/>
    </row>
    <row r="818" spans="1:6" s="132" customFormat="1" ht="12.75">
      <c r="A818" s="126" t="s">
        <v>1123</v>
      </c>
      <c r="B818" s="31" t="s">
        <v>821</v>
      </c>
      <c r="C818" s="121"/>
      <c r="D818" s="205"/>
      <c r="E818" s="203"/>
      <c r="F818" s="597"/>
    </row>
    <row r="819" spans="1:6" s="132" customFormat="1" ht="12.75">
      <c r="A819" s="153"/>
      <c r="B819" s="205" t="s">
        <v>1140</v>
      </c>
      <c r="E819" s="235"/>
      <c r="F819" s="644"/>
    </row>
    <row r="820" spans="1:6" s="132" customFormat="1" ht="18" customHeight="1">
      <c r="A820" s="153"/>
      <c r="B820" s="205" t="s">
        <v>733</v>
      </c>
      <c r="E820" s="235"/>
      <c r="F820" s="597"/>
    </row>
    <row r="821" spans="1:6" s="132" customFormat="1" ht="16.5" customHeight="1">
      <c r="A821" s="153"/>
      <c r="B821" s="45" t="s">
        <v>46</v>
      </c>
      <c r="C821" s="165" t="s">
        <v>284</v>
      </c>
      <c r="D821" s="208">
        <v>2</v>
      </c>
      <c r="E821" s="750"/>
      <c r="F821" s="598">
        <f>D821*E821</f>
        <v>0</v>
      </c>
    </row>
    <row r="822" spans="1:6" s="132" customFormat="1" ht="16.5" customHeight="1">
      <c r="A822" s="6"/>
      <c r="B822" s="1"/>
      <c r="C822" s="1"/>
      <c r="D822" s="1"/>
      <c r="E822" s="663"/>
      <c r="F822" s="593"/>
    </row>
    <row r="823" spans="1:6" s="132" customFormat="1" ht="12.75">
      <c r="A823" s="126" t="s">
        <v>1125</v>
      </c>
      <c r="B823" s="31" t="s">
        <v>821</v>
      </c>
      <c r="C823" s="121"/>
      <c r="D823" s="205"/>
      <c r="E823" s="203"/>
      <c r="F823" s="597"/>
    </row>
    <row r="824" spans="1:6" s="132" customFormat="1" ht="12.75">
      <c r="A824" s="153"/>
      <c r="B824" s="205" t="s">
        <v>1142</v>
      </c>
      <c r="E824" s="235"/>
      <c r="F824" s="644"/>
    </row>
    <row r="825" spans="1:6" s="132" customFormat="1" ht="18" customHeight="1">
      <c r="A825" s="153"/>
      <c r="B825" s="205" t="s">
        <v>738</v>
      </c>
      <c r="E825" s="235"/>
      <c r="F825" s="597"/>
    </row>
    <row r="826" spans="1:6" s="132" customFormat="1" ht="16.5" customHeight="1">
      <c r="A826" s="153"/>
      <c r="B826" s="45" t="s">
        <v>46</v>
      </c>
      <c r="C826" s="165" t="s">
        <v>284</v>
      </c>
      <c r="D826" s="208">
        <v>1</v>
      </c>
      <c r="E826" s="750"/>
      <c r="F826" s="598">
        <f>D826*E826</f>
        <v>0</v>
      </c>
    </row>
    <row r="827" spans="1:6" s="132" customFormat="1" ht="16.5" customHeight="1">
      <c r="A827" s="6"/>
      <c r="B827" s="1"/>
      <c r="C827" s="1"/>
      <c r="D827" s="1"/>
      <c r="E827" s="663"/>
      <c r="F827" s="593"/>
    </row>
    <row r="828" spans="1:6" s="132" customFormat="1" ht="12.75">
      <c r="A828" s="126" t="s">
        <v>1127</v>
      </c>
      <c r="B828" s="31" t="s">
        <v>821</v>
      </c>
      <c r="C828" s="121"/>
      <c r="D828" s="205"/>
      <c r="E828" s="203"/>
      <c r="F828" s="597"/>
    </row>
    <row r="829" spans="1:6" s="132" customFormat="1" ht="12.75">
      <c r="A829" s="153"/>
      <c r="B829" s="205" t="s">
        <v>1144</v>
      </c>
      <c r="E829" s="235"/>
      <c r="F829" s="644"/>
    </row>
    <row r="830" spans="1:6" s="132" customFormat="1" ht="18" customHeight="1">
      <c r="A830" s="153"/>
      <c r="B830" s="205" t="s">
        <v>738</v>
      </c>
      <c r="E830" s="235"/>
      <c r="F830" s="597"/>
    </row>
    <row r="831" spans="1:6" s="132" customFormat="1" ht="16.5" customHeight="1">
      <c r="A831" s="153"/>
      <c r="B831" s="45" t="s">
        <v>46</v>
      </c>
      <c r="C831" s="165" t="s">
        <v>284</v>
      </c>
      <c r="D831" s="208">
        <v>1</v>
      </c>
      <c r="E831" s="750"/>
      <c r="F831" s="598">
        <f>D831*E831</f>
        <v>0</v>
      </c>
    </row>
    <row r="832" spans="1:6" s="132" customFormat="1" ht="16.5" customHeight="1">
      <c r="A832" s="6"/>
      <c r="B832" s="1"/>
      <c r="C832" s="1"/>
      <c r="D832" s="1"/>
      <c r="E832" s="663"/>
      <c r="F832" s="593"/>
    </row>
    <row r="833" spans="1:6" s="132" customFormat="1" ht="12.75">
      <c r="A833" s="126" t="s">
        <v>1130</v>
      </c>
      <c r="B833" s="31" t="s">
        <v>821</v>
      </c>
      <c r="C833" s="121"/>
      <c r="D833" s="205"/>
      <c r="E833" s="203"/>
      <c r="F833" s="597"/>
    </row>
    <row r="834" spans="1:6" s="132" customFormat="1" ht="12.75">
      <c r="A834" s="153"/>
      <c r="B834" s="205" t="s">
        <v>1146</v>
      </c>
      <c r="E834" s="235"/>
      <c r="F834" s="644"/>
    </row>
    <row r="835" spans="1:6" s="132" customFormat="1" ht="18" customHeight="1">
      <c r="A835" s="153"/>
      <c r="B835" s="205" t="s">
        <v>738</v>
      </c>
      <c r="E835" s="235"/>
      <c r="F835" s="597"/>
    </row>
    <row r="836" spans="1:6" s="132" customFormat="1" ht="16.5" customHeight="1">
      <c r="A836" s="153"/>
      <c r="B836" s="45" t="s">
        <v>46</v>
      </c>
      <c r="C836" s="165" t="s">
        <v>284</v>
      </c>
      <c r="D836" s="208">
        <v>1</v>
      </c>
      <c r="E836" s="750"/>
      <c r="F836" s="598">
        <f>D836*E836</f>
        <v>0</v>
      </c>
    </row>
    <row r="837" spans="1:6" s="132" customFormat="1" ht="16.5" customHeight="1">
      <c r="A837" s="6"/>
      <c r="B837" s="1"/>
      <c r="C837" s="1"/>
      <c r="D837" s="1"/>
      <c r="E837" s="663"/>
      <c r="F837" s="593"/>
    </row>
    <row r="838" spans="1:6" s="132" customFormat="1" ht="12.75">
      <c r="A838" s="126" t="s">
        <v>1133</v>
      </c>
      <c r="B838" s="31" t="s">
        <v>821</v>
      </c>
      <c r="C838" s="121"/>
      <c r="D838" s="205"/>
      <c r="E838" s="203"/>
      <c r="F838" s="597"/>
    </row>
    <row r="839" spans="1:6" s="132" customFormat="1" ht="12.75">
      <c r="A839" s="153"/>
      <c r="B839" s="205" t="s">
        <v>1148</v>
      </c>
      <c r="E839" s="235"/>
      <c r="F839" s="644"/>
    </row>
    <row r="840" spans="1:6" s="132" customFormat="1" ht="18" customHeight="1">
      <c r="A840" s="153"/>
      <c r="B840" s="205" t="s">
        <v>731</v>
      </c>
      <c r="E840" s="235"/>
      <c r="F840" s="597"/>
    </row>
    <row r="841" spans="1:6" s="132" customFormat="1" ht="16.5" customHeight="1">
      <c r="A841" s="153"/>
      <c r="B841" s="45" t="s">
        <v>46</v>
      </c>
      <c r="C841" s="165" t="s">
        <v>284</v>
      </c>
      <c r="D841" s="208">
        <v>1</v>
      </c>
      <c r="E841" s="750"/>
      <c r="F841" s="598">
        <f>D841*E841</f>
        <v>0</v>
      </c>
    </row>
    <row r="842" spans="1:6" s="132" customFormat="1" ht="16.5" customHeight="1">
      <c r="A842" s="6"/>
      <c r="B842" s="1"/>
      <c r="C842" s="1"/>
      <c r="D842" s="1"/>
      <c r="E842" s="663"/>
      <c r="F842" s="593"/>
    </row>
    <row r="843" spans="1:6" s="132" customFormat="1" ht="12.75">
      <c r="A843" s="126" t="s">
        <v>1135</v>
      </c>
      <c r="B843" s="31" t="s">
        <v>821</v>
      </c>
      <c r="C843" s="121"/>
      <c r="D843" s="205"/>
      <c r="E843" s="203"/>
      <c r="F843" s="597"/>
    </row>
    <row r="844" spans="1:6" s="132" customFormat="1" ht="12.75">
      <c r="A844" s="153"/>
      <c r="B844" s="205" t="s">
        <v>1150</v>
      </c>
      <c r="E844" s="235"/>
      <c r="F844" s="644"/>
    </row>
    <row r="845" spans="1:6" s="132" customFormat="1" ht="18" customHeight="1">
      <c r="A845" s="153"/>
      <c r="B845" s="205" t="s">
        <v>1040</v>
      </c>
      <c r="E845" s="235"/>
      <c r="F845" s="597"/>
    </row>
    <row r="846" spans="1:6" s="132" customFormat="1" ht="16.5" customHeight="1">
      <c r="A846" s="153"/>
      <c r="B846" s="45" t="s">
        <v>46</v>
      </c>
      <c r="C846" s="165" t="s">
        <v>284</v>
      </c>
      <c r="D846" s="208">
        <v>1</v>
      </c>
      <c r="E846" s="750"/>
      <c r="F846" s="598">
        <f>D846*E846</f>
        <v>0</v>
      </c>
    </row>
    <row r="847" spans="1:6" s="132" customFormat="1" ht="16.5" customHeight="1">
      <c r="A847" s="6"/>
      <c r="B847" s="1"/>
      <c r="C847" s="1"/>
      <c r="D847" s="1"/>
      <c r="E847" s="663"/>
      <c r="F847" s="593"/>
    </row>
    <row r="848" spans="1:6" s="132" customFormat="1" ht="12.75">
      <c r="A848" s="126" t="s">
        <v>1137</v>
      </c>
      <c r="B848" s="31" t="s">
        <v>821</v>
      </c>
      <c r="C848" s="121"/>
      <c r="D848" s="205"/>
      <c r="E848" s="203"/>
      <c r="F848" s="597"/>
    </row>
    <row r="849" spans="1:6" s="132" customFormat="1" ht="12.75">
      <c r="A849" s="153"/>
      <c r="B849" s="205" t="s">
        <v>1152</v>
      </c>
      <c r="E849" s="235"/>
      <c r="F849" s="644"/>
    </row>
    <row r="850" spans="1:6" s="132" customFormat="1" ht="18" customHeight="1">
      <c r="A850" s="153"/>
      <c r="B850" s="205" t="s">
        <v>1116</v>
      </c>
      <c r="E850" s="235"/>
      <c r="F850" s="597"/>
    </row>
    <row r="851" spans="1:6" s="132" customFormat="1" ht="16.5" customHeight="1">
      <c r="A851" s="153"/>
      <c r="B851" s="45" t="s">
        <v>46</v>
      </c>
      <c r="C851" s="165" t="s">
        <v>284</v>
      </c>
      <c r="D851" s="208">
        <v>2</v>
      </c>
      <c r="E851" s="750"/>
      <c r="F851" s="598">
        <f>D851*E851</f>
        <v>0</v>
      </c>
    </row>
    <row r="852" spans="1:6" s="132" customFormat="1" ht="16.5" customHeight="1">
      <c r="A852" s="6"/>
      <c r="B852" s="1"/>
      <c r="C852" s="1"/>
      <c r="D852" s="1"/>
      <c r="E852" s="663"/>
      <c r="F852" s="593"/>
    </row>
    <row r="853" spans="1:6" s="132" customFormat="1" ht="12.75">
      <c r="A853" s="126" t="s">
        <v>1139</v>
      </c>
      <c r="B853" s="31" t="s">
        <v>821</v>
      </c>
      <c r="C853" s="121"/>
      <c r="D853" s="205"/>
      <c r="E853" s="203"/>
      <c r="F853" s="597"/>
    </row>
    <row r="854" spans="1:6" s="132" customFormat="1" ht="12.75">
      <c r="A854" s="153"/>
      <c r="B854" s="205" t="s">
        <v>1154</v>
      </c>
      <c r="E854" s="235"/>
      <c r="F854" s="644"/>
    </row>
    <row r="855" spans="1:6" s="132" customFormat="1" ht="18" customHeight="1">
      <c r="A855" s="153"/>
      <c r="B855" s="205" t="s">
        <v>738</v>
      </c>
      <c r="E855" s="235"/>
      <c r="F855" s="597"/>
    </row>
    <row r="856" spans="1:6" s="132" customFormat="1" ht="16.5" customHeight="1">
      <c r="A856" s="153"/>
      <c r="B856" s="45" t="s">
        <v>46</v>
      </c>
      <c r="C856" s="165" t="s">
        <v>284</v>
      </c>
      <c r="D856" s="208">
        <v>1</v>
      </c>
      <c r="E856" s="750"/>
      <c r="F856" s="598">
        <f>D856*E856</f>
        <v>0</v>
      </c>
    </row>
    <row r="857" spans="1:6" s="132" customFormat="1" ht="16.5" customHeight="1">
      <c r="A857" s="6"/>
      <c r="B857" s="1"/>
      <c r="C857" s="1"/>
      <c r="D857" s="1"/>
      <c r="E857" s="663"/>
      <c r="F857" s="593"/>
    </row>
    <row r="858" spans="1:6" s="132" customFormat="1" ht="12.75">
      <c r="A858" s="126" t="s">
        <v>1141</v>
      </c>
      <c r="B858" s="31" t="s">
        <v>821</v>
      </c>
      <c r="C858" s="121"/>
      <c r="D858" s="205"/>
      <c r="E858" s="203"/>
      <c r="F858" s="597"/>
    </row>
    <row r="859" spans="1:6" s="132" customFormat="1" ht="12.75">
      <c r="A859" s="153"/>
      <c r="B859" s="205" t="s">
        <v>1156</v>
      </c>
      <c r="E859" s="235"/>
      <c r="F859" s="644"/>
    </row>
    <row r="860" spans="1:6" s="132" customFormat="1" ht="18" customHeight="1">
      <c r="A860" s="153"/>
      <c r="B860" s="205" t="s">
        <v>1157</v>
      </c>
      <c r="E860" s="235"/>
      <c r="F860" s="597"/>
    </row>
    <row r="861" spans="1:6" s="132" customFormat="1" ht="16.5" customHeight="1">
      <c r="A861" s="153"/>
      <c r="B861" s="45" t="s">
        <v>46</v>
      </c>
      <c r="C861" s="165" t="s">
        <v>284</v>
      </c>
      <c r="D861" s="208">
        <v>1</v>
      </c>
      <c r="E861" s="750"/>
      <c r="F861" s="598">
        <f>D861*E861</f>
        <v>0</v>
      </c>
    </row>
    <row r="862" spans="1:6" s="132" customFormat="1" ht="16.5" customHeight="1">
      <c r="A862" s="153"/>
      <c r="B862" s="31"/>
      <c r="C862" s="41"/>
      <c r="D862" s="38"/>
      <c r="E862" s="857"/>
      <c r="F862" s="605"/>
    </row>
    <row r="863" spans="1:6">
      <c r="B863" s="70" t="s">
        <v>1158</v>
      </c>
      <c r="E863" s="663"/>
    </row>
    <row r="864" spans="1:6" s="132" customFormat="1" ht="16.5" customHeight="1">
      <c r="A864" s="6"/>
      <c r="B864" s="1"/>
      <c r="C864" s="1"/>
      <c r="D864" s="1"/>
      <c r="E864" s="663"/>
      <c r="F864" s="593"/>
    </row>
    <row r="865" spans="1:6" s="132" customFormat="1" ht="12.75">
      <c r="A865" s="126" t="s">
        <v>1143</v>
      </c>
      <c r="B865" s="31" t="s">
        <v>821</v>
      </c>
      <c r="C865" s="121"/>
      <c r="D865" s="205"/>
      <c r="E865" s="203"/>
      <c r="F865" s="597"/>
    </row>
    <row r="866" spans="1:6" s="132" customFormat="1" ht="12.75">
      <c r="A866" s="153"/>
      <c r="B866" s="205" t="s">
        <v>1160</v>
      </c>
      <c r="E866" s="235"/>
      <c r="F866" s="644"/>
    </row>
    <row r="867" spans="1:6" s="132" customFormat="1" ht="18" customHeight="1">
      <c r="A867" s="153"/>
      <c r="B867" s="205" t="s">
        <v>1161</v>
      </c>
      <c r="E867" s="235"/>
      <c r="F867" s="597"/>
    </row>
    <row r="868" spans="1:6" s="132" customFormat="1" ht="16.5" customHeight="1">
      <c r="A868" s="153"/>
      <c r="B868" s="45" t="s">
        <v>46</v>
      </c>
      <c r="C868" s="165" t="s">
        <v>284</v>
      </c>
      <c r="D868" s="208">
        <v>2</v>
      </c>
      <c r="E868" s="750"/>
      <c r="F868" s="598">
        <f>D868*E868</f>
        <v>0</v>
      </c>
    </row>
    <row r="869" spans="1:6" s="132" customFormat="1" ht="16.5" customHeight="1">
      <c r="A869" s="6"/>
      <c r="B869" s="1"/>
      <c r="C869" s="1"/>
      <c r="D869" s="1"/>
      <c r="E869" s="663"/>
      <c r="F869" s="593"/>
    </row>
    <row r="870" spans="1:6" s="132" customFormat="1" ht="12.75">
      <c r="A870" s="126" t="s">
        <v>1145</v>
      </c>
      <c r="B870" s="31" t="s">
        <v>821</v>
      </c>
      <c r="C870" s="121"/>
      <c r="D870" s="205"/>
      <c r="E870" s="203"/>
      <c r="F870" s="597"/>
    </row>
    <row r="871" spans="1:6" s="132" customFormat="1" ht="12.75">
      <c r="A871" s="153"/>
      <c r="B871" s="205" t="s">
        <v>1163</v>
      </c>
      <c r="E871" s="235"/>
      <c r="F871" s="644"/>
    </row>
    <row r="872" spans="1:6" s="132" customFormat="1" ht="18" customHeight="1">
      <c r="A872" s="153"/>
      <c r="B872" s="205" t="s">
        <v>1161</v>
      </c>
      <c r="E872" s="235"/>
      <c r="F872" s="597"/>
    </row>
    <row r="873" spans="1:6" s="132" customFormat="1" ht="16.5" customHeight="1">
      <c r="A873" s="153"/>
      <c r="B873" s="45" t="s">
        <v>46</v>
      </c>
      <c r="C873" s="165" t="s">
        <v>284</v>
      </c>
      <c r="D873" s="208">
        <v>2</v>
      </c>
      <c r="E873" s="750"/>
      <c r="F873" s="598">
        <f>D873*E873</f>
        <v>0</v>
      </c>
    </row>
    <row r="874" spans="1:6" s="132" customFormat="1" ht="16.5" customHeight="1">
      <c r="A874" s="6"/>
      <c r="B874" s="1"/>
      <c r="C874" s="1"/>
      <c r="D874" s="1"/>
      <c r="E874" s="663"/>
      <c r="F874" s="593"/>
    </row>
    <row r="875" spans="1:6" s="132" customFormat="1" ht="12.75">
      <c r="A875" s="126" t="s">
        <v>1147</v>
      </c>
      <c r="B875" s="31" t="s">
        <v>821</v>
      </c>
      <c r="C875" s="121"/>
      <c r="D875" s="205"/>
      <c r="E875" s="203"/>
      <c r="F875" s="597"/>
    </row>
    <row r="876" spans="1:6" s="132" customFormat="1" ht="12.75">
      <c r="A876" s="153"/>
      <c r="B876" s="205" t="s">
        <v>1164</v>
      </c>
      <c r="E876" s="235"/>
      <c r="F876" s="644"/>
    </row>
    <row r="877" spans="1:6" s="132" customFormat="1" ht="18" customHeight="1">
      <c r="A877" s="153"/>
      <c r="B877" s="205" t="s">
        <v>1165</v>
      </c>
      <c r="E877" s="235"/>
      <c r="F877" s="597"/>
    </row>
    <row r="878" spans="1:6" s="132" customFormat="1" ht="16.5" customHeight="1">
      <c r="A878" s="153"/>
      <c r="B878" s="48" t="s">
        <v>47</v>
      </c>
      <c r="C878" s="209" t="s">
        <v>284</v>
      </c>
      <c r="D878" s="210">
        <v>1</v>
      </c>
      <c r="E878" s="750"/>
      <c r="F878" s="599">
        <f>D878*E878</f>
        <v>0</v>
      </c>
    </row>
    <row r="879" spans="1:6" s="132" customFormat="1" ht="16.5" customHeight="1">
      <c r="A879" s="6"/>
      <c r="B879" s="1"/>
      <c r="C879" s="1"/>
      <c r="D879" s="1"/>
      <c r="E879" s="663"/>
      <c r="F879" s="593"/>
    </row>
    <row r="880" spans="1:6" s="132" customFormat="1" ht="12.75">
      <c r="A880" s="126" t="s">
        <v>1149</v>
      </c>
      <c r="B880" s="31" t="s">
        <v>821</v>
      </c>
      <c r="C880" s="121"/>
      <c r="D880" s="205"/>
      <c r="E880" s="203"/>
      <c r="F880" s="597"/>
    </row>
    <row r="881" spans="1:6" s="132" customFormat="1" ht="12.75">
      <c r="A881" s="153"/>
      <c r="B881" s="205" t="s">
        <v>1166</v>
      </c>
      <c r="E881" s="235"/>
      <c r="F881" s="644"/>
    </row>
    <row r="882" spans="1:6" s="132" customFormat="1" ht="18" customHeight="1">
      <c r="A882" s="153"/>
      <c r="B882" s="205" t="s">
        <v>1167</v>
      </c>
      <c r="E882" s="235"/>
      <c r="F882" s="597"/>
    </row>
    <row r="883" spans="1:6" s="132" customFormat="1" ht="16.5" customHeight="1">
      <c r="A883" s="153"/>
      <c r="B883" s="48" t="s">
        <v>47</v>
      </c>
      <c r="C883" s="209" t="s">
        <v>284</v>
      </c>
      <c r="D883" s="210">
        <v>1</v>
      </c>
      <c r="E883" s="750"/>
      <c r="F883" s="599">
        <f>D883*E883</f>
        <v>0</v>
      </c>
    </row>
    <row r="884" spans="1:6" s="132" customFormat="1" ht="16.5" customHeight="1">
      <c r="A884" s="6"/>
      <c r="B884" s="1"/>
      <c r="C884" s="1"/>
      <c r="D884" s="1"/>
      <c r="E884" s="663"/>
      <c r="F884" s="593"/>
    </row>
    <row r="885" spans="1:6" s="132" customFormat="1" ht="12.75">
      <c r="A885" s="126" t="s">
        <v>1151</v>
      </c>
      <c r="B885" s="31" t="s">
        <v>821</v>
      </c>
      <c r="C885" s="121"/>
      <c r="D885" s="205"/>
      <c r="E885" s="203"/>
      <c r="F885" s="597"/>
    </row>
    <row r="886" spans="1:6" s="132" customFormat="1" ht="12.75">
      <c r="A886" s="153"/>
      <c r="B886" s="205" t="s">
        <v>1169</v>
      </c>
      <c r="E886" s="235"/>
      <c r="F886" s="644"/>
    </row>
    <row r="887" spans="1:6" s="132" customFormat="1" ht="18" customHeight="1">
      <c r="A887" s="153"/>
      <c r="B887" s="205" t="s">
        <v>1168</v>
      </c>
      <c r="E887" s="235"/>
      <c r="F887" s="597"/>
    </row>
    <row r="888" spans="1:6" s="132" customFormat="1" ht="16.5" customHeight="1">
      <c r="A888" s="153"/>
      <c r="B888" s="48" t="s">
        <v>47</v>
      </c>
      <c r="C888" s="209" t="s">
        <v>284</v>
      </c>
      <c r="D888" s="210">
        <v>1</v>
      </c>
      <c r="E888" s="750"/>
      <c r="F888" s="599">
        <f>D888*E888</f>
        <v>0</v>
      </c>
    </row>
    <row r="889" spans="1:6" s="132" customFormat="1" ht="16.5" customHeight="1">
      <c r="A889" s="6"/>
      <c r="B889" s="1"/>
      <c r="C889" s="1"/>
      <c r="D889" s="1"/>
      <c r="E889" s="663"/>
      <c r="F889" s="593"/>
    </row>
    <row r="890" spans="1:6" s="132" customFormat="1" ht="12.75">
      <c r="A890" s="126" t="s">
        <v>1153</v>
      </c>
      <c r="B890" s="31" t="s">
        <v>821</v>
      </c>
      <c r="C890" s="121"/>
      <c r="D890" s="205"/>
      <c r="E890" s="203"/>
      <c r="F890" s="597"/>
    </row>
    <row r="891" spans="1:6" s="132" customFormat="1" ht="12.75">
      <c r="A891" s="153"/>
      <c r="B891" s="205" t="s">
        <v>1170</v>
      </c>
      <c r="E891" s="235"/>
      <c r="F891" s="644"/>
    </row>
    <row r="892" spans="1:6" s="132" customFormat="1" ht="18" customHeight="1">
      <c r="A892" s="153"/>
      <c r="B892" s="205" t="s">
        <v>1171</v>
      </c>
      <c r="E892" s="235"/>
      <c r="F892" s="597"/>
    </row>
    <row r="893" spans="1:6" s="132" customFormat="1" ht="16.5" customHeight="1">
      <c r="A893" s="153"/>
      <c r="B893" s="45" t="s">
        <v>46</v>
      </c>
      <c r="C893" s="165" t="s">
        <v>284</v>
      </c>
      <c r="D893" s="208">
        <v>1</v>
      </c>
      <c r="E893" s="750"/>
      <c r="F893" s="598">
        <f>D893*E893</f>
        <v>0</v>
      </c>
    </row>
    <row r="894" spans="1:6" s="132" customFormat="1" ht="16.5" customHeight="1">
      <c r="A894" s="6"/>
      <c r="B894" s="1"/>
      <c r="C894" s="1"/>
      <c r="D894" s="1"/>
      <c r="E894" s="663"/>
      <c r="F894" s="593"/>
    </row>
    <row r="895" spans="1:6" s="132" customFormat="1" ht="12.75">
      <c r="A895" s="126" t="s">
        <v>1155</v>
      </c>
      <c r="B895" s="31" t="s">
        <v>821</v>
      </c>
      <c r="C895" s="121"/>
      <c r="D895" s="205"/>
      <c r="E895" s="203"/>
      <c r="F895" s="597"/>
    </row>
    <row r="896" spans="1:6" s="132" customFormat="1" ht="12.75">
      <c r="A896" s="153"/>
      <c r="B896" s="205" t="s">
        <v>1172</v>
      </c>
      <c r="E896" s="235"/>
      <c r="F896" s="644"/>
    </row>
    <row r="897" spans="1:6" s="132" customFormat="1" ht="18" customHeight="1">
      <c r="A897" s="153"/>
      <c r="B897" s="205" t="s">
        <v>1173</v>
      </c>
      <c r="E897" s="235"/>
      <c r="F897" s="597"/>
    </row>
    <row r="898" spans="1:6" s="132" customFormat="1" ht="16.5" customHeight="1">
      <c r="A898" s="153"/>
      <c r="B898" s="45" t="s">
        <v>46</v>
      </c>
      <c r="C898" s="165" t="s">
        <v>284</v>
      </c>
      <c r="D898" s="208">
        <v>1</v>
      </c>
      <c r="E898" s="750"/>
      <c r="F898" s="598">
        <f>D898*E898</f>
        <v>0</v>
      </c>
    </row>
    <row r="899" spans="1:6" s="132" customFormat="1" ht="16.5" customHeight="1">
      <c r="A899" s="6"/>
      <c r="B899" s="1"/>
      <c r="C899" s="1"/>
      <c r="D899" s="1"/>
      <c r="E899" s="663"/>
      <c r="F899" s="593"/>
    </row>
    <row r="900" spans="1:6" s="132" customFormat="1" ht="12.75">
      <c r="A900" s="126" t="s">
        <v>1159</v>
      </c>
      <c r="B900" s="31" t="s">
        <v>821</v>
      </c>
      <c r="C900" s="121"/>
      <c r="D900" s="205"/>
      <c r="E900" s="203"/>
      <c r="F900" s="597"/>
    </row>
    <row r="901" spans="1:6" s="132" customFormat="1" ht="12.75">
      <c r="A901" s="153"/>
      <c r="B901" s="205" t="s">
        <v>1174</v>
      </c>
      <c r="E901" s="235"/>
      <c r="F901" s="644"/>
    </row>
    <row r="902" spans="1:6" s="132" customFormat="1" ht="18" customHeight="1">
      <c r="A902" s="153"/>
      <c r="B902" s="205" t="s">
        <v>1175</v>
      </c>
      <c r="E902" s="235"/>
      <c r="F902" s="597"/>
    </row>
    <row r="903" spans="1:6" s="132" customFormat="1" ht="16.5" customHeight="1">
      <c r="A903" s="153"/>
      <c r="B903" s="45" t="s">
        <v>46</v>
      </c>
      <c r="C903" s="165" t="s">
        <v>284</v>
      </c>
      <c r="D903" s="208">
        <v>1</v>
      </c>
      <c r="E903" s="750"/>
      <c r="F903" s="598">
        <f>D903*E903</f>
        <v>0</v>
      </c>
    </row>
    <row r="904" spans="1:6" s="132" customFormat="1" ht="16.5" customHeight="1">
      <c r="A904" s="6"/>
      <c r="B904" s="1"/>
      <c r="C904" s="1"/>
      <c r="D904" s="1"/>
      <c r="E904" s="663"/>
      <c r="F904" s="593"/>
    </row>
    <row r="905" spans="1:6" s="132" customFormat="1" ht="12.75">
      <c r="A905" s="126" t="s">
        <v>1162</v>
      </c>
      <c r="B905" s="31" t="s">
        <v>821</v>
      </c>
      <c r="C905" s="121"/>
      <c r="D905" s="205"/>
      <c r="E905" s="203"/>
      <c r="F905" s="597"/>
    </row>
    <row r="906" spans="1:6" s="132" customFormat="1" ht="12.75">
      <c r="A906" s="153"/>
      <c r="B906" s="205" t="s">
        <v>1176</v>
      </c>
      <c r="E906" s="235"/>
      <c r="F906" s="644"/>
    </row>
    <row r="907" spans="1:6" s="132" customFormat="1" ht="18" customHeight="1">
      <c r="A907" s="153"/>
      <c r="B907" s="205" t="s">
        <v>4659</v>
      </c>
      <c r="E907" s="235"/>
      <c r="F907" s="597"/>
    </row>
    <row r="908" spans="1:6" s="132" customFormat="1" ht="16.5" customHeight="1">
      <c r="A908" s="153"/>
      <c r="B908" s="45" t="s">
        <v>46</v>
      </c>
      <c r="C908" s="165" t="s">
        <v>284</v>
      </c>
      <c r="D908" s="208">
        <v>1</v>
      </c>
      <c r="E908" s="750"/>
      <c r="F908" s="598">
        <f>D908*E908</f>
        <v>0</v>
      </c>
    </row>
    <row r="909" spans="1:6" s="132" customFormat="1" ht="16.5" customHeight="1">
      <c r="A909" s="153"/>
      <c r="B909" s="31"/>
      <c r="C909" s="121"/>
      <c r="D909" s="205"/>
      <c r="E909" s="203"/>
      <c r="F909" s="605"/>
    </row>
    <row r="910" spans="1:6" s="132" customFormat="1" ht="16.5" customHeight="1">
      <c r="A910" s="153"/>
      <c r="B910" s="45" t="s">
        <v>46</v>
      </c>
      <c r="C910" s="165"/>
      <c r="D910" s="208"/>
      <c r="E910" s="225"/>
      <c r="F910" s="598">
        <f>SUM(F115+F120+F125+F130+F135+F140+F175+F180+F185+F190+F195+F200+F205+F210+F215+F220+F225+F230+F235+F240+F245+F250+F257+F262+F267+F272+F277+F282+F287+F292+F297+F302+F307+F312+F317+F322+F327+F332+F352+F357+F362+F367+F372+F377+F382+F387+F392+F397+F402+F407+F412+F417+F422+F427+F432+F437+F442+F447+F452+F457+F462+F467+F472+F477+F482+F487+F492+F497+F502+F507+F512+F517+F522+F527+F532+F539+F545+F551+F576+F581+F586+F596+F601+F606+F611+F641+F646+F651+F656+F661+F666+F671+F726+F731+F756+F761+F766+F801+F806+F811+F816+F821+F826+F831+F836+F841+F846+F851+F856+F861+F868+F873+F893+F898+F903+F908)</f>
        <v>0</v>
      </c>
    </row>
    <row r="911" spans="1:6" s="3" customFormat="1" ht="17.25" thickBot="1">
      <c r="A911" s="153"/>
      <c r="B911" s="48" t="s">
        <v>47</v>
      </c>
      <c r="C911" s="209"/>
      <c r="D911" s="210"/>
      <c r="E911" s="232"/>
      <c r="F911" s="599">
        <f>SUM(F100+F105+F110+F145+F150+F155+F160+F165+F170+F337+F342+F347+F540+F546+F556+F561+F566+F571+F591+F616+F621+F626+F631+F636+F676+F681+F686+F691+F696+F701+F706+F711+F716+F721+F736+F741+F746+F751+F771+F776+F781+F786+F791+F796+F878+F883+F888)</f>
        <v>0</v>
      </c>
    </row>
    <row r="912" spans="1:6" ht="17.25" thickBot="1">
      <c r="A912" s="116"/>
      <c r="B912" s="117" t="s">
        <v>715</v>
      </c>
      <c r="C912" s="118"/>
      <c r="D912" s="119"/>
      <c r="E912" s="230"/>
      <c r="F912" s="601">
        <f>SUM(F97:F908)</f>
        <v>0</v>
      </c>
    </row>
  </sheetData>
  <sheetProtection algorithmName="SHA-512" hashValue="1Giv0ka39buB8RLquWkX5x7adipL0JDGcJOVlXTahNb4eYJSkObsnwHhzju9XuO/HhFk8lxqArAdeSDxaQ/MLw==" saltValue="7LfuWPucNaJLZbO9zgY+1w==" spinCount="100000" sheet="1" objects="1" scenarios="1"/>
  <mergeCells count="80">
    <mergeCell ref="B72:E72"/>
    <mergeCell ref="B94:E94"/>
    <mergeCell ref="B66:E66"/>
    <mergeCell ref="B67:E67"/>
    <mergeCell ref="B70:E70"/>
    <mergeCell ref="B68:E68"/>
    <mergeCell ref="B69:E69"/>
    <mergeCell ref="B71:E71"/>
    <mergeCell ref="B91:E91"/>
    <mergeCell ref="B73:E73"/>
    <mergeCell ref="B74:E74"/>
    <mergeCell ref="B75:E75"/>
    <mergeCell ref="B76:E76"/>
    <mergeCell ref="B77:E77"/>
    <mergeCell ref="B78:E78"/>
    <mergeCell ref="B79:E79"/>
    <mergeCell ref="B54:E54"/>
    <mergeCell ref="B50:E50"/>
    <mergeCell ref="B51:E51"/>
    <mergeCell ref="B52:E52"/>
    <mergeCell ref="B65:E65"/>
    <mergeCell ref="B53:E53"/>
    <mergeCell ref="B56:E56"/>
    <mergeCell ref="B57:E57"/>
    <mergeCell ref="B58:E58"/>
    <mergeCell ref="B61:E61"/>
    <mergeCell ref="B62:E62"/>
    <mergeCell ref="B60:E60"/>
    <mergeCell ref="B63:E63"/>
    <mergeCell ref="B64:E64"/>
    <mergeCell ref="B59:E59"/>
    <mergeCell ref="B55:E55"/>
    <mergeCell ref="B44:E44"/>
    <mergeCell ref="B46:E46"/>
    <mergeCell ref="B47:E47"/>
    <mergeCell ref="B48:E48"/>
    <mergeCell ref="B49:E49"/>
    <mergeCell ref="B9:D9"/>
    <mergeCell ref="B10:D10"/>
    <mergeCell ref="B12:D12"/>
    <mergeCell ref="B27:E27"/>
    <mergeCell ref="B20:E20"/>
    <mergeCell ref="B22:E22"/>
    <mergeCell ref="B23:E23"/>
    <mergeCell ref="B24:E24"/>
    <mergeCell ref="B25:E25"/>
    <mergeCell ref="B26:E26"/>
    <mergeCell ref="B16:E16"/>
    <mergeCell ref="B17:E17"/>
    <mergeCell ref="B14:D14"/>
    <mergeCell ref="B18:E18"/>
    <mergeCell ref="B6:D6"/>
    <mergeCell ref="B5:E5"/>
    <mergeCell ref="B4:E4"/>
    <mergeCell ref="B7:D7"/>
    <mergeCell ref="B8:D8"/>
    <mergeCell ref="B85:E85"/>
    <mergeCell ref="B86:E86"/>
    <mergeCell ref="B87:E87"/>
    <mergeCell ref="B80:E80"/>
    <mergeCell ref="B81:E81"/>
    <mergeCell ref="B82:E82"/>
    <mergeCell ref="B83:E83"/>
    <mergeCell ref="B84:E84"/>
    <mergeCell ref="B28:E28"/>
    <mergeCell ref="B29:E29"/>
    <mergeCell ref="B30:E30"/>
    <mergeCell ref="B31:E31"/>
    <mergeCell ref="B45:E45"/>
    <mergeCell ref="B33:E33"/>
    <mergeCell ref="B34:E34"/>
    <mergeCell ref="B35:E35"/>
    <mergeCell ref="B37:E37"/>
    <mergeCell ref="B38:E38"/>
    <mergeCell ref="B39:E39"/>
    <mergeCell ref="B36:E36"/>
    <mergeCell ref="B40:E40"/>
    <mergeCell ref="B43:E43"/>
    <mergeCell ref="B41:E41"/>
    <mergeCell ref="B42:E42"/>
  </mergeCells>
  <pageMargins left="0.78740157480314965" right="0.39370078740157483" top="0.98425196850393704" bottom="0.98425196850393704" header="0.51181102362204722" footer="0.51181102362204722"/>
  <pageSetup paperSize="9" scale="76" firstPageNumber="0" orientation="portrait" r:id="rId1"/>
  <headerFooter alignWithMargins="0">
    <oddHeader>&amp;L&amp;"Calibri,Krepko"&amp;9&amp;UTehnološki park Velenje - TecHUB&amp;R&amp;9POPIS OBRTNIŠKIH DEL
B/4.0 STAVBNO POHIŠTVO</oddHeader>
    <oddFooter>&amp;R&amp;P</oddFooter>
  </headerFooter>
  <rowBreaks count="7" manualBreakCount="7">
    <brk id="91" max="5" man="1"/>
    <brk id="166" max="5" man="1"/>
    <brk id="226" max="5" man="1"/>
    <brk id="443" max="5" man="1"/>
    <brk id="627" max="5" man="1"/>
    <brk id="687" max="5" man="1"/>
    <brk id="747" max="5" man="1"/>
  </rowBreaks>
  <colBreaks count="1" manualBreakCount="1">
    <brk id="7"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FFE2A-5DFB-459F-965E-04CA04D54C6A}">
  <sheetPr>
    <tabColor theme="7" tint="0.59999389629810485"/>
  </sheetPr>
  <dimension ref="A1:G126"/>
  <sheetViews>
    <sheetView view="pageBreakPreview" topLeftCell="A110" zoomScaleNormal="100" zoomScaleSheetLayoutView="100" workbookViewId="0">
      <selection activeCell="F126" sqref="F126"/>
    </sheetView>
  </sheetViews>
  <sheetFormatPr defaultRowHeight="16.5"/>
  <cols>
    <col min="1" max="1" width="7.140625" style="6" customWidth="1"/>
    <col min="2" max="2" width="39.42578125" style="6" customWidth="1"/>
    <col min="3" max="3" width="8.42578125" style="1" customWidth="1"/>
    <col min="4" max="4" width="9.5703125" style="1" customWidth="1"/>
    <col min="5" max="5" width="12.42578125" style="226" customWidth="1"/>
    <col min="6" max="6" width="13.42578125" style="670" customWidth="1"/>
    <col min="7" max="7" width="18.85546875" style="124" customWidth="1"/>
    <col min="8" max="11" width="9.140625" style="1"/>
    <col min="12" max="12" width="7.140625" style="1" customWidth="1"/>
    <col min="13" max="256" width="9.140625" style="1"/>
    <col min="257" max="257" width="7.140625" style="1" customWidth="1"/>
    <col min="258" max="258" width="39.42578125" style="1" customWidth="1"/>
    <col min="259" max="259" width="8.42578125" style="1" customWidth="1"/>
    <col min="260" max="260" width="9.5703125" style="1" customWidth="1"/>
    <col min="261" max="261" width="12.42578125" style="1" customWidth="1"/>
    <col min="262" max="262" width="13.42578125" style="1" customWidth="1"/>
    <col min="263" max="263" width="18.85546875" style="1" customWidth="1"/>
    <col min="264" max="267" width="9.140625" style="1"/>
    <col min="268" max="268" width="7.140625" style="1" customWidth="1"/>
    <col min="269" max="512" width="9.140625" style="1"/>
    <col min="513" max="513" width="7.140625" style="1" customWidth="1"/>
    <col min="514" max="514" width="39.42578125" style="1" customWidth="1"/>
    <col min="515" max="515" width="8.42578125" style="1" customWidth="1"/>
    <col min="516" max="516" width="9.5703125" style="1" customWidth="1"/>
    <col min="517" max="517" width="12.42578125" style="1" customWidth="1"/>
    <col min="518" max="518" width="13.42578125" style="1" customWidth="1"/>
    <col min="519" max="519" width="18.85546875" style="1" customWidth="1"/>
    <col min="520" max="523" width="9.140625" style="1"/>
    <col min="524" max="524" width="7.140625" style="1" customWidth="1"/>
    <col min="525" max="768" width="9.140625" style="1"/>
    <col min="769" max="769" width="7.140625" style="1" customWidth="1"/>
    <col min="770" max="770" width="39.42578125" style="1" customWidth="1"/>
    <col min="771" max="771" width="8.42578125" style="1" customWidth="1"/>
    <col min="772" max="772" width="9.5703125" style="1" customWidth="1"/>
    <col min="773" max="773" width="12.42578125" style="1" customWidth="1"/>
    <col min="774" max="774" width="13.42578125" style="1" customWidth="1"/>
    <col min="775" max="775" width="18.85546875" style="1" customWidth="1"/>
    <col min="776" max="779" width="9.140625" style="1"/>
    <col min="780" max="780" width="7.140625" style="1" customWidth="1"/>
    <col min="781" max="1024" width="9.140625" style="1"/>
    <col min="1025" max="1025" width="7.140625" style="1" customWidth="1"/>
    <col min="1026" max="1026" width="39.42578125" style="1" customWidth="1"/>
    <col min="1027" max="1027" width="8.42578125" style="1" customWidth="1"/>
    <col min="1028" max="1028" width="9.5703125" style="1" customWidth="1"/>
    <col min="1029" max="1029" width="12.42578125" style="1" customWidth="1"/>
    <col min="1030" max="1030" width="13.42578125" style="1" customWidth="1"/>
    <col min="1031" max="1031" width="18.85546875" style="1" customWidth="1"/>
    <col min="1032" max="1035" width="9.140625" style="1"/>
    <col min="1036" max="1036" width="7.140625" style="1" customWidth="1"/>
    <col min="1037" max="1280" width="9.140625" style="1"/>
    <col min="1281" max="1281" width="7.140625" style="1" customWidth="1"/>
    <col min="1282" max="1282" width="39.42578125" style="1" customWidth="1"/>
    <col min="1283" max="1283" width="8.42578125" style="1" customWidth="1"/>
    <col min="1284" max="1284" width="9.5703125" style="1" customWidth="1"/>
    <col min="1285" max="1285" width="12.42578125" style="1" customWidth="1"/>
    <col min="1286" max="1286" width="13.42578125" style="1" customWidth="1"/>
    <col min="1287" max="1287" width="18.85546875" style="1" customWidth="1"/>
    <col min="1288" max="1291" width="9.140625" style="1"/>
    <col min="1292" max="1292" width="7.140625" style="1" customWidth="1"/>
    <col min="1293" max="1536" width="9.140625" style="1"/>
    <col min="1537" max="1537" width="7.140625" style="1" customWidth="1"/>
    <col min="1538" max="1538" width="39.42578125" style="1" customWidth="1"/>
    <col min="1539" max="1539" width="8.42578125" style="1" customWidth="1"/>
    <col min="1540" max="1540" width="9.5703125" style="1" customWidth="1"/>
    <col min="1541" max="1541" width="12.42578125" style="1" customWidth="1"/>
    <col min="1542" max="1542" width="13.42578125" style="1" customWidth="1"/>
    <col min="1543" max="1543" width="18.85546875" style="1" customWidth="1"/>
    <col min="1544" max="1547" width="9.140625" style="1"/>
    <col min="1548" max="1548" width="7.140625" style="1" customWidth="1"/>
    <col min="1549" max="1792" width="9.140625" style="1"/>
    <col min="1793" max="1793" width="7.140625" style="1" customWidth="1"/>
    <col min="1794" max="1794" width="39.42578125" style="1" customWidth="1"/>
    <col min="1795" max="1795" width="8.42578125" style="1" customWidth="1"/>
    <col min="1796" max="1796" width="9.5703125" style="1" customWidth="1"/>
    <col min="1797" max="1797" width="12.42578125" style="1" customWidth="1"/>
    <col min="1798" max="1798" width="13.42578125" style="1" customWidth="1"/>
    <col min="1799" max="1799" width="18.85546875" style="1" customWidth="1"/>
    <col min="1800" max="1803" width="9.140625" style="1"/>
    <col min="1804" max="1804" width="7.140625" style="1" customWidth="1"/>
    <col min="1805" max="2048" width="9.140625" style="1"/>
    <col min="2049" max="2049" width="7.140625" style="1" customWidth="1"/>
    <col min="2050" max="2050" width="39.42578125" style="1" customWidth="1"/>
    <col min="2051" max="2051" width="8.42578125" style="1" customWidth="1"/>
    <col min="2052" max="2052" width="9.5703125" style="1" customWidth="1"/>
    <col min="2053" max="2053" width="12.42578125" style="1" customWidth="1"/>
    <col min="2054" max="2054" width="13.42578125" style="1" customWidth="1"/>
    <col min="2055" max="2055" width="18.85546875" style="1" customWidth="1"/>
    <col min="2056" max="2059" width="9.140625" style="1"/>
    <col min="2060" max="2060" width="7.140625" style="1" customWidth="1"/>
    <col min="2061" max="2304" width="9.140625" style="1"/>
    <col min="2305" max="2305" width="7.140625" style="1" customWidth="1"/>
    <col min="2306" max="2306" width="39.42578125" style="1" customWidth="1"/>
    <col min="2307" max="2307" width="8.42578125" style="1" customWidth="1"/>
    <col min="2308" max="2308" width="9.5703125" style="1" customWidth="1"/>
    <col min="2309" max="2309" width="12.42578125" style="1" customWidth="1"/>
    <col min="2310" max="2310" width="13.42578125" style="1" customWidth="1"/>
    <col min="2311" max="2311" width="18.85546875" style="1" customWidth="1"/>
    <col min="2312" max="2315" width="9.140625" style="1"/>
    <col min="2316" max="2316" width="7.140625" style="1" customWidth="1"/>
    <col min="2317" max="2560" width="9.140625" style="1"/>
    <col min="2561" max="2561" width="7.140625" style="1" customWidth="1"/>
    <col min="2562" max="2562" width="39.42578125" style="1" customWidth="1"/>
    <col min="2563" max="2563" width="8.42578125" style="1" customWidth="1"/>
    <col min="2564" max="2564" width="9.5703125" style="1" customWidth="1"/>
    <col min="2565" max="2565" width="12.42578125" style="1" customWidth="1"/>
    <col min="2566" max="2566" width="13.42578125" style="1" customWidth="1"/>
    <col min="2567" max="2567" width="18.85546875" style="1" customWidth="1"/>
    <col min="2568" max="2571" width="9.140625" style="1"/>
    <col min="2572" max="2572" width="7.140625" style="1" customWidth="1"/>
    <col min="2573" max="2816" width="9.140625" style="1"/>
    <col min="2817" max="2817" width="7.140625" style="1" customWidth="1"/>
    <col min="2818" max="2818" width="39.42578125" style="1" customWidth="1"/>
    <col min="2819" max="2819" width="8.42578125" style="1" customWidth="1"/>
    <col min="2820" max="2820" width="9.5703125" style="1" customWidth="1"/>
    <col min="2821" max="2821" width="12.42578125" style="1" customWidth="1"/>
    <col min="2822" max="2822" width="13.42578125" style="1" customWidth="1"/>
    <col min="2823" max="2823" width="18.85546875" style="1" customWidth="1"/>
    <col min="2824" max="2827" width="9.140625" style="1"/>
    <col min="2828" max="2828" width="7.140625" style="1" customWidth="1"/>
    <col min="2829" max="3072" width="9.140625" style="1"/>
    <col min="3073" max="3073" width="7.140625" style="1" customWidth="1"/>
    <col min="3074" max="3074" width="39.42578125" style="1" customWidth="1"/>
    <col min="3075" max="3075" width="8.42578125" style="1" customWidth="1"/>
    <col min="3076" max="3076" width="9.5703125" style="1" customWidth="1"/>
    <col min="3077" max="3077" width="12.42578125" style="1" customWidth="1"/>
    <col min="3078" max="3078" width="13.42578125" style="1" customWidth="1"/>
    <col min="3079" max="3079" width="18.85546875" style="1" customWidth="1"/>
    <col min="3080" max="3083" width="9.140625" style="1"/>
    <col min="3084" max="3084" width="7.140625" style="1" customWidth="1"/>
    <col min="3085" max="3328" width="9.140625" style="1"/>
    <col min="3329" max="3329" width="7.140625" style="1" customWidth="1"/>
    <col min="3330" max="3330" width="39.42578125" style="1" customWidth="1"/>
    <col min="3331" max="3331" width="8.42578125" style="1" customWidth="1"/>
    <col min="3332" max="3332" width="9.5703125" style="1" customWidth="1"/>
    <col min="3333" max="3333" width="12.42578125" style="1" customWidth="1"/>
    <col min="3334" max="3334" width="13.42578125" style="1" customWidth="1"/>
    <col min="3335" max="3335" width="18.85546875" style="1" customWidth="1"/>
    <col min="3336" max="3339" width="9.140625" style="1"/>
    <col min="3340" max="3340" width="7.140625" style="1" customWidth="1"/>
    <col min="3341" max="3584" width="9.140625" style="1"/>
    <col min="3585" max="3585" width="7.140625" style="1" customWidth="1"/>
    <col min="3586" max="3586" width="39.42578125" style="1" customWidth="1"/>
    <col min="3587" max="3587" width="8.42578125" style="1" customWidth="1"/>
    <col min="3588" max="3588" width="9.5703125" style="1" customWidth="1"/>
    <col min="3589" max="3589" width="12.42578125" style="1" customWidth="1"/>
    <col min="3590" max="3590" width="13.42578125" style="1" customWidth="1"/>
    <col min="3591" max="3591" width="18.85546875" style="1" customWidth="1"/>
    <col min="3592" max="3595" width="9.140625" style="1"/>
    <col min="3596" max="3596" width="7.140625" style="1" customWidth="1"/>
    <col min="3597" max="3840" width="9.140625" style="1"/>
    <col min="3841" max="3841" width="7.140625" style="1" customWidth="1"/>
    <col min="3842" max="3842" width="39.42578125" style="1" customWidth="1"/>
    <col min="3843" max="3843" width="8.42578125" style="1" customWidth="1"/>
    <col min="3844" max="3844" width="9.5703125" style="1" customWidth="1"/>
    <col min="3845" max="3845" width="12.42578125" style="1" customWidth="1"/>
    <col min="3846" max="3846" width="13.42578125" style="1" customWidth="1"/>
    <col min="3847" max="3847" width="18.85546875" style="1" customWidth="1"/>
    <col min="3848" max="3851" width="9.140625" style="1"/>
    <col min="3852" max="3852" width="7.140625" style="1" customWidth="1"/>
    <col min="3853" max="4096" width="9.140625" style="1"/>
    <col min="4097" max="4097" width="7.140625" style="1" customWidth="1"/>
    <col min="4098" max="4098" width="39.42578125" style="1" customWidth="1"/>
    <col min="4099" max="4099" width="8.42578125" style="1" customWidth="1"/>
    <col min="4100" max="4100" width="9.5703125" style="1" customWidth="1"/>
    <col min="4101" max="4101" width="12.42578125" style="1" customWidth="1"/>
    <col min="4102" max="4102" width="13.42578125" style="1" customWidth="1"/>
    <col min="4103" max="4103" width="18.85546875" style="1" customWidth="1"/>
    <col min="4104" max="4107" width="9.140625" style="1"/>
    <col min="4108" max="4108" width="7.140625" style="1" customWidth="1"/>
    <col min="4109" max="4352" width="9.140625" style="1"/>
    <col min="4353" max="4353" width="7.140625" style="1" customWidth="1"/>
    <col min="4354" max="4354" width="39.42578125" style="1" customWidth="1"/>
    <col min="4355" max="4355" width="8.42578125" style="1" customWidth="1"/>
    <col min="4356" max="4356" width="9.5703125" style="1" customWidth="1"/>
    <col min="4357" max="4357" width="12.42578125" style="1" customWidth="1"/>
    <col min="4358" max="4358" width="13.42578125" style="1" customWidth="1"/>
    <col min="4359" max="4359" width="18.85546875" style="1" customWidth="1"/>
    <col min="4360" max="4363" width="9.140625" style="1"/>
    <col min="4364" max="4364" width="7.140625" style="1" customWidth="1"/>
    <col min="4365" max="4608" width="9.140625" style="1"/>
    <col min="4609" max="4609" width="7.140625" style="1" customWidth="1"/>
    <col min="4610" max="4610" width="39.42578125" style="1" customWidth="1"/>
    <col min="4611" max="4611" width="8.42578125" style="1" customWidth="1"/>
    <col min="4612" max="4612" width="9.5703125" style="1" customWidth="1"/>
    <col min="4613" max="4613" width="12.42578125" style="1" customWidth="1"/>
    <col min="4614" max="4614" width="13.42578125" style="1" customWidth="1"/>
    <col min="4615" max="4615" width="18.85546875" style="1" customWidth="1"/>
    <col min="4616" max="4619" width="9.140625" style="1"/>
    <col min="4620" max="4620" width="7.140625" style="1" customWidth="1"/>
    <col min="4621" max="4864" width="9.140625" style="1"/>
    <col min="4865" max="4865" width="7.140625" style="1" customWidth="1"/>
    <col min="4866" max="4866" width="39.42578125" style="1" customWidth="1"/>
    <col min="4867" max="4867" width="8.42578125" style="1" customWidth="1"/>
    <col min="4868" max="4868" width="9.5703125" style="1" customWidth="1"/>
    <col min="4869" max="4869" width="12.42578125" style="1" customWidth="1"/>
    <col min="4870" max="4870" width="13.42578125" style="1" customWidth="1"/>
    <col min="4871" max="4871" width="18.85546875" style="1" customWidth="1"/>
    <col min="4872" max="4875" width="9.140625" style="1"/>
    <col min="4876" max="4876" width="7.140625" style="1" customWidth="1"/>
    <col min="4877" max="5120" width="9.140625" style="1"/>
    <col min="5121" max="5121" width="7.140625" style="1" customWidth="1"/>
    <col min="5122" max="5122" width="39.42578125" style="1" customWidth="1"/>
    <col min="5123" max="5123" width="8.42578125" style="1" customWidth="1"/>
    <col min="5124" max="5124" width="9.5703125" style="1" customWidth="1"/>
    <col min="5125" max="5125" width="12.42578125" style="1" customWidth="1"/>
    <col min="5126" max="5126" width="13.42578125" style="1" customWidth="1"/>
    <col min="5127" max="5127" width="18.85546875" style="1" customWidth="1"/>
    <col min="5128" max="5131" width="9.140625" style="1"/>
    <col min="5132" max="5132" width="7.140625" style="1" customWidth="1"/>
    <col min="5133" max="5376" width="9.140625" style="1"/>
    <col min="5377" max="5377" width="7.140625" style="1" customWidth="1"/>
    <col min="5378" max="5378" width="39.42578125" style="1" customWidth="1"/>
    <col min="5379" max="5379" width="8.42578125" style="1" customWidth="1"/>
    <col min="5380" max="5380" width="9.5703125" style="1" customWidth="1"/>
    <col min="5381" max="5381" width="12.42578125" style="1" customWidth="1"/>
    <col min="5382" max="5382" width="13.42578125" style="1" customWidth="1"/>
    <col min="5383" max="5383" width="18.85546875" style="1" customWidth="1"/>
    <col min="5384" max="5387" width="9.140625" style="1"/>
    <col min="5388" max="5388" width="7.140625" style="1" customWidth="1"/>
    <col min="5389" max="5632" width="9.140625" style="1"/>
    <col min="5633" max="5633" width="7.140625" style="1" customWidth="1"/>
    <col min="5634" max="5634" width="39.42578125" style="1" customWidth="1"/>
    <col min="5635" max="5635" width="8.42578125" style="1" customWidth="1"/>
    <col min="5636" max="5636" width="9.5703125" style="1" customWidth="1"/>
    <col min="5637" max="5637" width="12.42578125" style="1" customWidth="1"/>
    <col min="5638" max="5638" width="13.42578125" style="1" customWidth="1"/>
    <col min="5639" max="5639" width="18.85546875" style="1" customWidth="1"/>
    <col min="5640" max="5643" width="9.140625" style="1"/>
    <col min="5644" max="5644" width="7.140625" style="1" customWidth="1"/>
    <col min="5645" max="5888" width="9.140625" style="1"/>
    <col min="5889" max="5889" width="7.140625" style="1" customWidth="1"/>
    <col min="5890" max="5890" width="39.42578125" style="1" customWidth="1"/>
    <col min="5891" max="5891" width="8.42578125" style="1" customWidth="1"/>
    <col min="5892" max="5892" width="9.5703125" style="1" customWidth="1"/>
    <col min="5893" max="5893" width="12.42578125" style="1" customWidth="1"/>
    <col min="5894" max="5894" width="13.42578125" style="1" customWidth="1"/>
    <col min="5895" max="5895" width="18.85546875" style="1" customWidth="1"/>
    <col min="5896" max="5899" width="9.140625" style="1"/>
    <col min="5900" max="5900" width="7.140625" style="1" customWidth="1"/>
    <col min="5901" max="6144" width="9.140625" style="1"/>
    <col min="6145" max="6145" width="7.140625" style="1" customWidth="1"/>
    <col min="6146" max="6146" width="39.42578125" style="1" customWidth="1"/>
    <col min="6147" max="6147" width="8.42578125" style="1" customWidth="1"/>
    <col min="6148" max="6148" width="9.5703125" style="1" customWidth="1"/>
    <col min="6149" max="6149" width="12.42578125" style="1" customWidth="1"/>
    <col min="6150" max="6150" width="13.42578125" style="1" customWidth="1"/>
    <col min="6151" max="6151" width="18.85546875" style="1" customWidth="1"/>
    <col min="6152" max="6155" width="9.140625" style="1"/>
    <col min="6156" max="6156" width="7.140625" style="1" customWidth="1"/>
    <col min="6157" max="6400" width="9.140625" style="1"/>
    <col min="6401" max="6401" width="7.140625" style="1" customWidth="1"/>
    <col min="6402" max="6402" width="39.42578125" style="1" customWidth="1"/>
    <col min="6403" max="6403" width="8.42578125" style="1" customWidth="1"/>
    <col min="6404" max="6404" width="9.5703125" style="1" customWidth="1"/>
    <col min="6405" max="6405" width="12.42578125" style="1" customWidth="1"/>
    <col min="6406" max="6406" width="13.42578125" style="1" customWidth="1"/>
    <col min="6407" max="6407" width="18.85546875" style="1" customWidth="1"/>
    <col min="6408" max="6411" width="9.140625" style="1"/>
    <col min="6412" max="6412" width="7.140625" style="1" customWidth="1"/>
    <col min="6413" max="6656" width="9.140625" style="1"/>
    <col min="6657" max="6657" width="7.140625" style="1" customWidth="1"/>
    <col min="6658" max="6658" width="39.42578125" style="1" customWidth="1"/>
    <col min="6659" max="6659" width="8.42578125" style="1" customWidth="1"/>
    <col min="6660" max="6660" width="9.5703125" style="1" customWidth="1"/>
    <col min="6661" max="6661" width="12.42578125" style="1" customWidth="1"/>
    <col min="6662" max="6662" width="13.42578125" style="1" customWidth="1"/>
    <col min="6663" max="6663" width="18.85546875" style="1" customWidth="1"/>
    <col min="6664" max="6667" width="9.140625" style="1"/>
    <col min="6668" max="6668" width="7.140625" style="1" customWidth="1"/>
    <col min="6669" max="6912" width="9.140625" style="1"/>
    <col min="6913" max="6913" width="7.140625" style="1" customWidth="1"/>
    <col min="6914" max="6914" width="39.42578125" style="1" customWidth="1"/>
    <col min="6915" max="6915" width="8.42578125" style="1" customWidth="1"/>
    <col min="6916" max="6916" width="9.5703125" style="1" customWidth="1"/>
    <col min="6917" max="6917" width="12.42578125" style="1" customWidth="1"/>
    <col min="6918" max="6918" width="13.42578125" style="1" customWidth="1"/>
    <col min="6919" max="6919" width="18.85546875" style="1" customWidth="1"/>
    <col min="6920" max="6923" width="9.140625" style="1"/>
    <col min="6924" max="6924" width="7.140625" style="1" customWidth="1"/>
    <col min="6925" max="7168" width="9.140625" style="1"/>
    <col min="7169" max="7169" width="7.140625" style="1" customWidth="1"/>
    <col min="7170" max="7170" width="39.42578125" style="1" customWidth="1"/>
    <col min="7171" max="7171" width="8.42578125" style="1" customWidth="1"/>
    <col min="7172" max="7172" width="9.5703125" style="1" customWidth="1"/>
    <col min="7173" max="7173" width="12.42578125" style="1" customWidth="1"/>
    <col min="7174" max="7174" width="13.42578125" style="1" customWidth="1"/>
    <col min="7175" max="7175" width="18.85546875" style="1" customWidth="1"/>
    <col min="7176" max="7179" width="9.140625" style="1"/>
    <col min="7180" max="7180" width="7.140625" style="1" customWidth="1"/>
    <col min="7181" max="7424" width="9.140625" style="1"/>
    <col min="7425" max="7425" width="7.140625" style="1" customWidth="1"/>
    <col min="7426" max="7426" width="39.42578125" style="1" customWidth="1"/>
    <col min="7427" max="7427" width="8.42578125" style="1" customWidth="1"/>
    <col min="7428" max="7428" width="9.5703125" style="1" customWidth="1"/>
    <col min="7429" max="7429" width="12.42578125" style="1" customWidth="1"/>
    <col min="7430" max="7430" width="13.42578125" style="1" customWidth="1"/>
    <col min="7431" max="7431" width="18.85546875" style="1" customWidth="1"/>
    <col min="7432" max="7435" width="9.140625" style="1"/>
    <col min="7436" max="7436" width="7.140625" style="1" customWidth="1"/>
    <col min="7437" max="7680" width="9.140625" style="1"/>
    <col min="7681" max="7681" width="7.140625" style="1" customWidth="1"/>
    <col min="7682" max="7682" width="39.42578125" style="1" customWidth="1"/>
    <col min="7683" max="7683" width="8.42578125" style="1" customWidth="1"/>
    <col min="7684" max="7684" width="9.5703125" style="1" customWidth="1"/>
    <col min="7685" max="7685" width="12.42578125" style="1" customWidth="1"/>
    <col min="7686" max="7686" width="13.42578125" style="1" customWidth="1"/>
    <col min="7687" max="7687" width="18.85546875" style="1" customWidth="1"/>
    <col min="7688" max="7691" width="9.140625" style="1"/>
    <col min="7692" max="7692" width="7.140625" style="1" customWidth="1"/>
    <col min="7693" max="7936" width="9.140625" style="1"/>
    <col min="7937" max="7937" width="7.140625" style="1" customWidth="1"/>
    <col min="7938" max="7938" width="39.42578125" style="1" customWidth="1"/>
    <col min="7939" max="7939" width="8.42578125" style="1" customWidth="1"/>
    <col min="7940" max="7940" width="9.5703125" style="1" customWidth="1"/>
    <col min="7941" max="7941" width="12.42578125" style="1" customWidth="1"/>
    <col min="7942" max="7942" width="13.42578125" style="1" customWidth="1"/>
    <col min="7943" max="7943" width="18.85546875" style="1" customWidth="1"/>
    <col min="7944" max="7947" width="9.140625" style="1"/>
    <col min="7948" max="7948" width="7.140625" style="1" customWidth="1"/>
    <col min="7949" max="8192" width="9.140625" style="1"/>
    <col min="8193" max="8193" width="7.140625" style="1" customWidth="1"/>
    <col min="8194" max="8194" width="39.42578125" style="1" customWidth="1"/>
    <col min="8195" max="8195" width="8.42578125" style="1" customWidth="1"/>
    <col min="8196" max="8196" width="9.5703125" style="1" customWidth="1"/>
    <col min="8197" max="8197" width="12.42578125" style="1" customWidth="1"/>
    <col min="8198" max="8198" width="13.42578125" style="1" customWidth="1"/>
    <col min="8199" max="8199" width="18.85546875" style="1" customWidth="1"/>
    <col min="8200" max="8203" width="9.140625" style="1"/>
    <col min="8204" max="8204" width="7.140625" style="1" customWidth="1"/>
    <col min="8205" max="8448" width="9.140625" style="1"/>
    <col min="8449" max="8449" width="7.140625" style="1" customWidth="1"/>
    <col min="8450" max="8450" width="39.42578125" style="1" customWidth="1"/>
    <col min="8451" max="8451" width="8.42578125" style="1" customWidth="1"/>
    <col min="8452" max="8452" width="9.5703125" style="1" customWidth="1"/>
    <col min="8453" max="8453" width="12.42578125" style="1" customWidth="1"/>
    <col min="8454" max="8454" width="13.42578125" style="1" customWidth="1"/>
    <col min="8455" max="8455" width="18.85546875" style="1" customWidth="1"/>
    <col min="8456" max="8459" width="9.140625" style="1"/>
    <col min="8460" max="8460" width="7.140625" style="1" customWidth="1"/>
    <col min="8461" max="8704" width="9.140625" style="1"/>
    <col min="8705" max="8705" width="7.140625" style="1" customWidth="1"/>
    <col min="8706" max="8706" width="39.42578125" style="1" customWidth="1"/>
    <col min="8707" max="8707" width="8.42578125" style="1" customWidth="1"/>
    <col min="8708" max="8708" width="9.5703125" style="1" customWidth="1"/>
    <col min="8709" max="8709" width="12.42578125" style="1" customWidth="1"/>
    <col min="8710" max="8710" width="13.42578125" style="1" customWidth="1"/>
    <col min="8711" max="8711" width="18.85546875" style="1" customWidth="1"/>
    <col min="8712" max="8715" width="9.140625" style="1"/>
    <col min="8716" max="8716" width="7.140625" style="1" customWidth="1"/>
    <col min="8717" max="8960" width="9.140625" style="1"/>
    <col min="8961" max="8961" width="7.140625" style="1" customWidth="1"/>
    <col min="8962" max="8962" width="39.42578125" style="1" customWidth="1"/>
    <col min="8963" max="8963" width="8.42578125" style="1" customWidth="1"/>
    <col min="8964" max="8964" width="9.5703125" style="1" customWidth="1"/>
    <col min="8965" max="8965" width="12.42578125" style="1" customWidth="1"/>
    <col min="8966" max="8966" width="13.42578125" style="1" customWidth="1"/>
    <col min="8967" max="8967" width="18.85546875" style="1" customWidth="1"/>
    <col min="8968" max="8971" width="9.140625" style="1"/>
    <col min="8972" max="8972" width="7.140625" style="1" customWidth="1"/>
    <col min="8973" max="9216" width="9.140625" style="1"/>
    <col min="9217" max="9217" width="7.140625" style="1" customWidth="1"/>
    <col min="9218" max="9218" width="39.42578125" style="1" customWidth="1"/>
    <col min="9219" max="9219" width="8.42578125" style="1" customWidth="1"/>
    <col min="9220" max="9220" width="9.5703125" style="1" customWidth="1"/>
    <col min="9221" max="9221" width="12.42578125" style="1" customWidth="1"/>
    <col min="9222" max="9222" width="13.42578125" style="1" customWidth="1"/>
    <col min="9223" max="9223" width="18.85546875" style="1" customWidth="1"/>
    <col min="9224" max="9227" width="9.140625" style="1"/>
    <col min="9228" max="9228" width="7.140625" style="1" customWidth="1"/>
    <col min="9229" max="9472" width="9.140625" style="1"/>
    <col min="9473" max="9473" width="7.140625" style="1" customWidth="1"/>
    <col min="9474" max="9474" width="39.42578125" style="1" customWidth="1"/>
    <col min="9475" max="9475" width="8.42578125" style="1" customWidth="1"/>
    <col min="9476" max="9476" width="9.5703125" style="1" customWidth="1"/>
    <col min="9477" max="9477" width="12.42578125" style="1" customWidth="1"/>
    <col min="9478" max="9478" width="13.42578125" style="1" customWidth="1"/>
    <col min="9479" max="9479" width="18.85546875" style="1" customWidth="1"/>
    <col min="9480" max="9483" width="9.140625" style="1"/>
    <col min="9484" max="9484" width="7.140625" style="1" customWidth="1"/>
    <col min="9485" max="9728" width="9.140625" style="1"/>
    <col min="9729" max="9729" width="7.140625" style="1" customWidth="1"/>
    <col min="9730" max="9730" width="39.42578125" style="1" customWidth="1"/>
    <col min="9731" max="9731" width="8.42578125" style="1" customWidth="1"/>
    <col min="9732" max="9732" width="9.5703125" style="1" customWidth="1"/>
    <col min="9733" max="9733" width="12.42578125" style="1" customWidth="1"/>
    <col min="9734" max="9734" width="13.42578125" style="1" customWidth="1"/>
    <col min="9735" max="9735" width="18.85546875" style="1" customWidth="1"/>
    <col min="9736" max="9739" width="9.140625" style="1"/>
    <col min="9740" max="9740" width="7.140625" style="1" customWidth="1"/>
    <col min="9741" max="9984" width="9.140625" style="1"/>
    <col min="9985" max="9985" width="7.140625" style="1" customWidth="1"/>
    <col min="9986" max="9986" width="39.42578125" style="1" customWidth="1"/>
    <col min="9987" max="9987" width="8.42578125" style="1" customWidth="1"/>
    <col min="9988" max="9988" width="9.5703125" style="1" customWidth="1"/>
    <col min="9989" max="9989" width="12.42578125" style="1" customWidth="1"/>
    <col min="9990" max="9990" width="13.42578125" style="1" customWidth="1"/>
    <col min="9991" max="9991" width="18.85546875" style="1" customWidth="1"/>
    <col min="9992" max="9995" width="9.140625" style="1"/>
    <col min="9996" max="9996" width="7.140625" style="1" customWidth="1"/>
    <col min="9997" max="10240" width="9.140625" style="1"/>
    <col min="10241" max="10241" width="7.140625" style="1" customWidth="1"/>
    <col min="10242" max="10242" width="39.42578125" style="1" customWidth="1"/>
    <col min="10243" max="10243" width="8.42578125" style="1" customWidth="1"/>
    <col min="10244" max="10244" width="9.5703125" style="1" customWidth="1"/>
    <col min="10245" max="10245" width="12.42578125" style="1" customWidth="1"/>
    <col min="10246" max="10246" width="13.42578125" style="1" customWidth="1"/>
    <col min="10247" max="10247" width="18.85546875" style="1" customWidth="1"/>
    <col min="10248" max="10251" width="9.140625" style="1"/>
    <col min="10252" max="10252" width="7.140625" style="1" customWidth="1"/>
    <col min="10253" max="10496" width="9.140625" style="1"/>
    <col min="10497" max="10497" width="7.140625" style="1" customWidth="1"/>
    <col min="10498" max="10498" width="39.42578125" style="1" customWidth="1"/>
    <col min="10499" max="10499" width="8.42578125" style="1" customWidth="1"/>
    <col min="10500" max="10500" width="9.5703125" style="1" customWidth="1"/>
    <col min="10501" max="10501" width="12.42578125" style="1" customWidth="1"/>
    <col min="10502" max="10502" width="13.42578125" style="1" customWidth="1"/>
    <col min="10503" max="10503" width="18.85546875" style="1" customWidth="1"/>
    <col min="10504" max="10507" width="9.140625" style="1"/>
    <col min="10508" max="10508" width="7.140625" style="1" customWidth="1"/>
    <col min="10509" max="10752" width="9.140625" style="1"/>
    <col min="10753" max="10753" width="7.140625" style="1" customWidth="1"/>
    <col min="10754" max="10754" width="39.42578125" style="1" customWidth="1"/>
    <col min="10755" max="10755" width="8.42578125" style="1" customWidth="1"/>
    <col min="10756" max="10756" width="9.5703125" style="1" customWidth="1"/>
    <col min="10757" max="10757" width="12.42578125" style="1" customWidth="1"/>
    <col min="10758" max="10758" width="13.42578125" style="1" customWidth="1"/>
    <col min="10759" max="10759" width="18.85546875" style="1" customWidth="1"/>
    <col min="10760" max="10763" width="9.140625" style="1"/>
    <col min="10764" max="10764" width="7.140625" style="1" customWidth="1"/>
    <col min="10765" max="11008" width="9.140625" style="1"/>
    <col min="11009" max="11009" width="7.140625" style="1" customWidth="1"/>
    <col min="11010" max="11010" width="39.42578125" style="1" customWidth="1"/>
    <col min="11011" max="11011" width="8.42578125" style="1" customWidth="1"/>
    <col min="11012" max="11012" width="9.5703125" style="1" customWidth="1"/>
    <col min="11013" max="11013" width="12.42578125" style="1" customWidth="1"/>
    <col min="11014" max="11014" width="13.42578125" style="1" customWidth="1"/>
    <col min="11015" max="11015" width="18.85546875" style="1" customWidth="1"/>
    <col min="11016" max="11019" width="9.140625" style="1"/>
    <col min="11020" max="11020" width="7.140625" style="1" customWidth="1"/>
    <col min="11021" max="11264" width="9.140625" style="1"/>
    <col min="11265" max="11265" width="7.140625" style="1" customWidth="1"/>
    <col min="11266" max="11266" width="39.42578125" style="1" customWidth="1"/>
    <col min="11267" max="11267" width="8.42578125" style="1" customWidth="1"/>
    <col min="11268" max="11268" width="9.5703125" style="1" customWidth="1"/>
    <col min="11269" max="11269" width="12.42578125" style="1" customWidth="1"/>
    <col min="11270" max="11270" width="13.42578125" style="1" customWidth="1"/>
    <col min="11271" max="11271" width="18.85546875" style="1" customWidth="1"/>
    <col min="11272" max="11275" width="9.140625" style="1"/>
    <col min="11276" max="11276" width="7.140625" style="1" customWidth="1"/>
    <col min="11277" max="11520" width="9.140625" style="1"/>
    <col min="11521" max="11521" width="7.140625" style="1" customWidth="1"/>
    <col min="11522" max="11522" width="39.42578125" style="1" customWidth="1"/>
    <col min="11523" max="11523" width="8.42578125" style="1" customWidth="1"/>
    <col min="11524" max="11524" width="9.5703125" style="1" customWidth="1"/>
    <col min="11525" max="11525" width="12.42578125" style="1" customWidth="1"/>
    <col min="11526" max="11526" width="13.42578125" style="1" customWidth="1"/>
    <col min="11527" max="11527" width="18.85546875" style="1" customWidth="1"/>
    <col min="11528" max="11531" width="9.140625" style="1"/>
    <col min="11532" max="11532" width="7.140625" style="1" customWidth="1"/>
    <col min="11533" max="11776" width="9.140625" style="1"/>
    <col min="11777" max="11777" width="7.140625" style="1" customWidth="1"/>
    <col min="11778" max="11778" width="39.42578125" style="1" customWidth="1"/>
    <col min="11779" max="11779" width="8.42578125" style="1" customWidth="1"/>
    <col min="11780" max="11780" width="9.5703125" style="1" customWidth="1"/>
    <col min="11781" max="11781" width="12.42578125" style="1" customWidth="1"/>
    <col min="11782" max="11782" width="13.42578125" style="1" customWidth="1"/>
    <col min="11783" max="11783" width="18.85546875" style="1" customWidth="1"/>
    <col min="11784" max="11787" width="9.140625" style="1"/>
    <col min="11788" max="11788" width="7.140625" style="1" customWidth="1"/>
    <col min="11789" max="12032" width="9.140625" style="1"/>
    <col min="12033" max="12033" width="7.140625" style="1" customWidth="1"/>
    <col min="12034" max="12034" width="39.42578125" style="1" customWidth="1"/>
    <col min="12035" max="12035" width="8.42578125" style="1" customWidth="1"/>
    <col min="12036" max="12036" width="9.5703125" style="1" customWidth="1"/>
    <col min="12037" max="12037" width="12.42578125" style="1" customWidth="1"/>
    <col min="12038" max="12038" width="13.42578125" style="1" customWidth="1"/>
    <col min="12039" max="12039" width="18.85546875" style="1" customWidth="1"/>
    <col min="12040" max="12043" width="9.140625" style="1"/>
    <col min="12044" max="12044" width="7.140625" style="1" customWidth="1"/>
    <col min="12045" max="12288" width="9.140625" style="1"/>
    <col min="12289" max="12289" width="7.140625" style="1" customWidth="1"/>
    <col min="12290" max="12290" width="39.42578125" style="1" customWidth="1"/>
    <col min="12291" max="12291" width="8.42578125" style="1" customWidth="1"/>
    <col min="12292" max="12292" width="9.5703125" style="1" customWidth="1"/>
    <col min="12293" max="12293" width="12.42578125" style="1" customWidth="1"/>
    <col min="12294" max="12294" width="13.42578125" style="1" customWidth="1"/>
    <col min="12295" max="12295" width="18.85546875" style="1" customWidth="1"/>
    <col min="12296" max="12299" width="9.140625" style="1"/>
    <col min="12300" max="12300" width="7.140625" style="1" customWidth="1"/>
    <col min="12301" max="12544" width="9.140625" style="1"/>
    <col min="12545" max="12545" width="7.140625" style="1" customWidth="1"/>
    <col min="12546" max="12546" width="39.42578125" style="1" customWidth="1"/>
    <col min="12547" max="12547" width="8.42578125" style="1" customWidth="1"/>
    <col min="12548" max="12548" width="9.5703125" style="1" customWidth="1"/>
    <col min="12549" max="12549" width="12.42578125" style="1" customWidth="1"/>
    <col min="12550" max="12550" width="13.42578125" style="1" customWidth="1"/>
    <col min="12551" max="12551" width="18.85546875" style="1" customWidth="1"/>
    <col min="12552" max="12555" width="9.140625" style="1"/>
    <col min="12556" max="12556" width="7.140625" style="1" customWidth="1"/>
    <col min="12557" max="12800" width="9.140625" style="1"/>
    <col min="12801" max="12801" width="7.140625" style="1" customWidth="1"/>
    <col min="12802" max="12802" width="39.42578125" style="1" customWidth="1"/>
    <col min="12803" max="12803" width="8.42578125" style="1" customWidth="1"/>
    <col min="12804" max="12804" width="9.5703125" style="1" customWidth="1"/>
    <col min="12805" max="12805" width="12.42578125" style="1" customWidth="1"/>
    <col min="12806" max="12806" width="13.42578125" style="1" customWidth="1"/>
    <col min="12807" max="12807" width="18.85546875" style="1" customWidth="1"/>
    <col min="12808" max="12811" width="9.140625" style="1"/>
    <col min="12812" max="12812" width="7.140625" style="1" customWidth="1"/>
    <col min="12813" max="13056" width="9.140625" style="1"/>
    <col min="13057" max="13057" width="7.140625" style="1" customWidth="1"/>
    <col min="13058" max="13058" width="39.42578125" style="1" customWidth="1"/>
    <col min="13059" max="13059" width="8.42578125" style="1" customWidth="1"/>
    <col min="13060" max="13060" width="9.5703125" style="1" customWidth="1"/>
    <col min="13061" max="13061" width="12.42578125" style="1" customWidth="1"/>
    <col min="13062" max="13062" width="13.42578125" style="1" customWidth="1"/>
    <col min="13063" max="13063" width="18.85546875" style="1" customWidth="1"/>
    <col min="13064" max="13067" width="9.140625" style="1"/>
    <col min="13068" max="13068" width="7.140625" style="1" customWidth="1"/>
    <col min="13069" max="13312" width="9.140625" style="1"/>
    <col min="13313" max="13313" width="7.140625" style="1" customWidth="1"/>
    <col min="13314" max="13314" width="39.42578125" style="1" customWidth="1"/>
    <col min="13315" max="13315" width="8.42578125" style="1" customWidth="1"/>
    <col min="13316" max="13316" width="9.5703125" style="1" customWidth="1"/>
    <col min="13317" max="13317" width="12.42578125" style="1" customWidth="1"/>
    <col min="13318" max="13318" width="13.42578125" style="1" customWidth="1"/>
    <col min="13319" max="13319" width="18.85546875" style="1" customWidth="1"/>
    <col min="13320" max="13323" width="9.140625" style="1"/>
    <col min="13324" max="13324" width="7.140625" style="1" customWidth="1"/>
    <col min="13325" max="13568" width="9.140625" style="1"/>
    <col min="13569" max="13569" width="7.140625" style="1" customWidth="1"/>
    <col min="13570" max="13570" width="39.42578125" style="1" customWidth="1"/>
    <col min="13571" max="13571" width="8.42578125" style="1" customWidth="1"/>
    <col min="13572" max="13572" width="9.5703125" style="1" customWidth="1"/>
    <col min="13573" max="13573" width="12.42578125" style="1" customWidth="1"/>
    <col min="13574" max="13574" width="13.42578125" style="1" customWidth="1"/>
    <col min="13575" max="13575" width="18.85546875" style="1" customWidth="1"/>
    <col min="13576" max="13579" width="9.140625" style="1"/>
    <col min="13580" max="13580" width="7.140625" style="1" customWidth="1"/>
    <col min="13581" max="13824" width="9.140625" style="1"/>
    <col min="13825" max="13825" width="7.140625" style="1" customWidth="1"/>
    <col min="13826" max="13826" width="39.42578125" style="1" customWidth="1"/>
    <col min="13827" max="13827" width="8.42578125" style="1" customWidth="1"/>
    <col min="13828" max="13828" width="9.5703125" style="1" customWidth="1"/>
    <col min="13829" max="13829" width="12.42578125" style="1" customWidth="1"/>
    <col min="13830" max="13830" width="13.42578125" style="1" customWidth="1"/>
    <col min="13831" max="13831" width="18.85546875" style="1" customWidth="1"/>
    <col min="13832" max="13835" width="9.140625" style="1"/>
    <col min="13836" max="13836" width="7.140625" style="1" customWidth="1"/>
    <col min="13837" max="14080" width="9.140625" style="1"/>
    <col min="14081" max="14081" width="7.140625" style="1" customWidth="1"/>
    <col min="14082" max="14082" width="39.42578125" style="1" customWidth="1"/>
    <col min="14083" max="14083" width="8.42578125" style="1" customWidth="1"/>
    <col min="14084" max="14084" width="9.5703125" style="1" customWidth="1"/>
    <col min="14085" max="14085" width="12.42578125" style="1" customWidth="1"/>
    <col min="14086" max="14086" width="13.42578125" style="1" customWidth="1"/>
    <col min="14087" max="14087" width="18.85546875" style="1" customWidth="1"/>
    <col min="14088" max="14091" width="9.140625" style="1"/>
    <col min="14092" max="14092" width="7.140625" style="1" customWidth="1"/>
    <col min="14093" max="14336" width="9.140625" style="1"/>
    <col min="14337" max="14337" width="7.140625" style="1" customWidth="1"/>
    <col min="14338" max="14338" width="39.42578125" style="1" customWidth="1"/>
    <col min="14339" max="14339" width="8.42578125" style="1" customWidth="1"/>
    <col min="14340" max="14340" width="9.5703125" style="1" customWidth="1"/>
    <col min="14341" max="14341" width="12.42578125" style="1" customWidth="1"/>
    <col min="14342" max="14342" width="13.42578125" style="1" customWidth="1"/>
    <col min="14343" max="14343" width="18.85546875" style="1" customWidth="1"/>
    <col min="14344" max="14347" width="9.140625" style="1"/>
    <col min="14348" max="14348" width="7.140625" style="1" customWidth="1"/>
    <col min="14349" max="14592" width="9.140625" style="1"/>
    <col min="14593" max="14593" width="7.140625" style="1" customWidth="1"/>
    <col min="14594" max="14594" width="39.42578125" style="1" customWidth="1"/>
    <col min="14595" max="14595" width="8.42578125" style="1" customWidth="1"/>
    <col min="14596" max="14596" width="9.5703125" style="1" customWidth="1"/>
    <col min="14597" max="14597" width="12.42578125" style="1" customWidth="1"/>
    <col min="14598" max="14598" width="13.42578125" style="1" customWidth="1"/>
    <col min="14599" max="14599" width="18.85546875" style="1" customWidth="1"/>
    <col min="14600" max="14603" width="9.140625" style="1"/>
    <col min="14604" max="14604" width="7.140625" style="1" customWidth="1"/>
    <col min="14605" max="14848" width="9.140625" style="1"/>
    <col min="14849" max="14849" width="7.140625" style="1" customWidth="1"/>
    <col min="14850" max="14850" width="39.42578125" style="1" customWidth="1"/>
    <col min="14851" max="14851" width="8.42578125" style="1" customWidth="1"/>
    <col min="14852" max="14852" width="9.5703125" style="1" customWidth="1"/>
    <col min="14853" max="14853" width="12.42578125" style="1" customWidth="1"/>
    <col min="14854" max="14854" width="13.42578125" style="1" customWidth="1"/>
    <col min="14855" max="14855" width="18.85546875" style="1" customWidth="1"/>
    <col min="14856" max="14859" width="9.140625" style="1"/>
    <col min="14860" max="14860" width="7.140625" style="1" customWidth="1"/>
    <col min="14861" max="15104" width="9.140625" style="1"/>
    <col min="15105" max="15105" width="7.140625" style="1" customWidth="1"/>
    <col min="15106" max="15106" width="39.42578125" style="1" customWidth="1"/>
    <col min="15107" max="15107" width="8.42578125" style="1" customWidth="1"/>
    <col min="15108" max="15108" width="9.5703125" style="1" customWidth="1"/>
    <col min="15109" max="15109" width="12.42578125" style="1" customWidth="1"/>
    <col min="15110" max="15110" width="13.42578125" style="1" customWidth="1"/>
    <col min="15111" max="15111" width="18.85546875" style="1" customWidth="1"/>
    <col min="15112" max="15115" width="9.140625" style="1"/>
    <col min="15116" max="15116" width="7.140625" style="1" customWidth="1"/>
    <col min="15117" max="15360" width="9.140625" style="1"/>
    <col min="15361" max="15361" width="7.140625" style="1" customWidth="1"/>
    <col min="15362" max="15362" width="39.42578125" style="1" customWidth="1"/>
    <col min="15363" max="15363" width="8.42578125" style="1" customWidth="1"/>
    <col min="15364" max="15364" width="9.5703125" style="1" customWidth="1"/>
    <col min="15365" max="15365" width="12.42578125" style="1" customWidth="1"/>
    <col min="15366" max="15366" width="13.42578125" style="1" customWidth="1"/>
    <col min="15367" max="15367" width="18.85546875" style="1" customWidth="1"/>
    <col min="15368" max="15371" width="9.140625" style="1"/>
    <col min="15372" max="15372" width="7.140625" style="1" customWidth="1"/>
    <col min="15373" max="15616" width="9.140625" style="1"/>
    <col min="15617" max="15617" width="7.140625" style="1" customWidth="1"/>
    <col min="15618" max="15618" width="39.42578125" style="1" customWidth="1"/>
    <col min="15619" max="15619" width="8.42578125" style="1" customWidth="1"/>
    <col min="15620" max="15620" width="9.5703125" style="1" customWidth="1"/>
    <col min="15621" max="15621" width="12.42578125" style="1" customWidth="1"/>
    <col min="15622" max="15622" width="13.42578125" style="1" customWidth="1"/>
    <col min="15623" max="15623" width="18.85546875" style="1" customWidth="1"/>
    <col min="15624" max="15627" width="9.140625" style="1"/>
    <col min="15628" max="15628" width="7.140625" style="1" customWidth="1"/>
    <col min="15629" max="15872" width="9.140625" style="1"/>
    <col min="15873" max="15873" width="7.140625" style="1" customWidth="1"/>
    <col min="15874" max="15874" width="39.42578125" style="1" customWidth="1"/>
    <col min="15875" max="15875" width="8.42578125" style="1" customWidth="1"/>
    <col min="15876" max="15876" width="9.5703125" style="1" customWidth="1"/>
    <col min="15877" max="15877" width="12.42578125" style="1" customWidth="1"/>
    <col min="15878" max="15878" width="13.42578125" style="1" customWidth="1"/>
    <col min="15879" max="15879" width="18.85546875" style="1" customWidth="1"/>
    <col min="15880" max="15883" width="9.140625" style="1"/>
    <col min="15884" max="15884" width="7.140625" style="1" customWidth="1"/>
    <col min="15885" max="16128" width="9.140625" style="1"/>
    <col min="16129" max="16129" width="7.140625" style="1" customWidth="1"/>
    <col min="16130" max="16130" width="39.42578125" style="1" customWidth="1"/>
    <col min="16131" max="16131" width="8.42578125" style="1" customWidth="1"/>
    <col min="16132" max="16132" width="9.5703125" style="1" customWidth="1"/>
    <col min="16133" max="16133" width="12.42578125" style="1" customWidth="1"/>
    <col min="16134" max="16134" width="13.42578125" style="1" customWidth="1"/>
    <col min="16135" max="16135" width="18.85546875" style="1" customWidth="1"/>
    <col min="16136" max="16139" width="9.140625" style="1"/>
    <col min="16140" max="16140" width="7.140625" style="1" customWidth="1"/>
    <col min="16141" max="16384" width="9.140625" style="1"/>
  </cols>
  <sheetData>
    <row r="1" spans="1:6">
      <c r="A1" s="538" t="s">
        <v>517</v>
      </c>
      <c r="B1" s="538" t="s">
        <v>168</v>
      </c>
      <c r="C1" s="540"/>
      <c r="D1" s="540"/>
      <c r="E1" s="545"/>
    </row>
    <row r="2" spans="1:6">
      <c r="A2" s="2"/>
      <c r="B2" s="2"/>
    </row>
    <row r="3" spans="1:6">
      <c r="A3" s="37"/>
      <c r="B3" s="1018" t="s">
        <v>3337</v>
      </c>
      <c r="C3" s="1018"/>
      <c r="D3" s="1018"/>
      <c r="E3" s="1018"/>
      <c r="F3" s="671"/>
    </row>
    <row r="4" spans="1:6" ht="310.5" customHeight="1">
      <c r="A4" s="37"/>
      <c r="B4" s="1014" t="s">
        <v>3455</v>
      </c>
      <c r="C4" s="1014"/>
      <c r="D4" s="1014"/>
      <c r="E4" s="1014"/>
      <c r="F4" s="672"/>
    </row>
    <row r="5" spans="1:6" ht="156" customHeight="1">
      <c r="A5" s="37"/>
      <c r="B5" s="1014" t="s">
        <v>3456</v>
      </c>
      <c r="C5" s="1014"/>
      <c r="D5" s="1014"/>
      <c r="E5" s="1014"/>
      <c r="F5" s="672"/>
    </row>
    <row r="6" spans="1:6" ht="143.25" customHeight="1">
      <c r="A6" s="37"/>
      <c r="B6" s="1014" t="s">
        <v>3445</v>
      </c>
      <c r="C6" s="1014"/>
      <c r="D6" s="1014"/>
      <c r="E6" s="1014"/>
      <c r="F6" s="672"/>
    </row>
    <row r="7" spans="1:6" ht="409.5" customHeight="1">
      <c r="A7" s="37"/>
      <c r="B7" s="1014" t="s">
        <v>3446</v>
      </c>
      <c r="C7" s="1014"/>
      <c r="D7" s="1014"/>
      <c r="E7" s="1014"/>
      <c r="F7" s="672"/>
    </row>
    <row r="8" spans="1:6" ht="78.75" customHeight="1">
      <c r="A8" s="37"/>
      <c r="B8" s="1014" t="s">
        <v>3447</v>
      </c>
      <c r="C8" s="1014"/>
      <c r="D8" s="1014"/>
      <c r="E8" s="1014"/>
      <c r="F8" s="672"/>
    </row>
    <row r="9" spans="1:6" ht="170.25" customHeight="1">
      <c r="A9" s="37"/>
      <c r="B9" s="1014"/>
      <c r="C9" s="1014"/>
      <c r="D9" s="1014"/>
      <c r="E9" s="1014"/>
      <c r="F9" s="672"/>
    </row>
    <row r="10" spans="1:6" ht="129.75" customHeight="1">
      <c r="A10" s="37"/>
      <c r="B10" s="1014" t="s">
        <v>3457</v>
      </c>
      <c r="C10" s="1014"/>
      <c r="D10" s="1014"/>
      <c r="E10" s="1014"/>
      <c r="F10" s="672"/>
    </row>
    <row r="11" spans="1:6" ht="295.5" customHeight="1">
      <c r="A11" s="37"/>
      <c r="B11" s="1014" t="s">
        <v>3458</v>
      </c>
      <c r="C11" s="1014"/>
      <c r="D11" s="1014"/>
      <c r="E11" s="1014"/>
      <c r="F11" s="672"/>
    </row>
    <row r="12" spans="1:6" ht="233.25" customHeight="1">
      <c r="A12" s="37"/>
      <c r="B12" s="1014" t="s">
        <v>3448</v>
      </c>
      <c r="C12" s="1014"/>
      <c r="D12" s="1014"/>
      <c r="E12" s="1014"/>
      <c r="F12" s="672"/>
    </row>
    <row r="13" spans="1:6" ht="360.75" customHeight="1">
      <c r="A13" s="37"/>
      <c r="B13" s="1014" t="s">
        <v>3449</v>
      </c>
      <c r="C13" s="1014"/>
      <c r="D13" s="1014"/>
      <c r="E13" s="1014"/>
      <c r="F13" s="672"/>
    </row>
    <row r="14" spans="1:6" ht="150.75" customHeight="1">
      <c r="A14" s="37"/>
      <c r="B14" s="1014"/>
      <c r="C14" s="1014"/>
      <c r="D14" s="1014"/>
      <c r="E14" s="1014"/>
      <c r="F14" s="672"/>
    </row>
    <row r="15" spans="1:6" ht="117.75" customHeight="1">
      <c r="A15" s="37"/>
      <c r="B15" s="1014" t="s">
        <v>3450</v>
      </c>
      <c r="C15" s="1014"/>
      <c r="D15" s="1014"/>
      <c r="E15" s="1014"/>
      <c r="F15" s="672"/>
    </row>
    <row r="16" spans="1:6" ht="94.5" customHeight="1">
      <c r="A16" s="37"/>
      <c r="B16" s="1014" t="s">
        <v>3451</v>
      </c>
      <c r="C16" s="1014"/>
      <c r="D16" s="1014"/>
      <c r="E16" s="1014"/>
      <c r="F16" s="672"/>
    </row>
    <row r="17" spans="1:6" ht="162" customHeight="1">
      <c r="A17" s="37"/>
      <c r="B17" s="1014"/>
      <c r="C17" s="1014"/>
      <c r="D17" s="1014"/>
      <c r="E17" s="1014"/>
      <c r="F17" s="672"/>
    </row>
    <row r="18" spans="1:6" ht="55.5" customHeight="1">
      <c r="A18" s="37"/>
      <c r="B18" s="1014" t="s">
        <v>3452</v>
      </c>
      <c r="C18" s="1014"/>
      <c r="D18" s="1014"/>
      <c r="E18" s="1014"/>
      <c r="F18" s="672"/>
    </row>
    <row r="19" spans="1:6" ht="160.5" customHeight="1">
      <c r="A19" s="2"/>
      <c r="B19" s="1035"/>
      <c r="C19" s="1035"/>
      <c r="D19" s="1035"/>
      <c r="E19" s="1035"/>
    </row>
    <row r="20" spans="1:6" ht="399" customHeight="1">
      <c r="A20" s="2"/>
      <c r="B20" s="1036" t="s">
        <v>3453</v>
      </c>
      <c r="C20" s="1036"/>
      <c r="D20" s="1036"/>
      <c r="E20" s="1036"/>
    </row>
    <row r="21" spans="1:6" ht="108.75" customHeight="1">
      <c r="A21" s="2"/>
      <c r="B21" s="1028" t="s">
        <v>3454</v>
      </c>
      <c r="C21" s="1028"/>
      <c r="D21" s="1028"/>
      <c r="E21" s="1028"/>
    </row>
    <row r="22" spans="1:6">
      <c r="A22" s="2"/>
      <c r="B22" s="2"/>
    </row>
    <row r="23" spans="1:6">
      <c r="A23" s="2"/>
      <c r="B23" s="541" t="s">
        <v>48</v>
      </c>
      <c r="C23" s="541">
        <f>'SKUPNA rekapitulacija'!C42</f>
        <v>0.81899999999999995</v>
      </c>
    </row>
    <row r="24" spans="1:6">
      <c r="A24" s="2"/>
      <c r="B24" s="542" t="s">
        <v>49</v>
      </c>
      <c r="C24" s="542">
        <f>'SKUPNA rekapitulacija'!C52</f>
        <v>0.18099999999999999</v>
      </c>
    </row>
    <row r="26" spans="1:6" s="3" customFormat="1">
      <c r="A26" s="4"/>
      <c r="B26" s="4" t="s">
        <v>2</v>
      </c>
      <c r="C26" s="5" t="s">
        <v>3</v>
      </c>
      <c r="D26" s="5" t="s">
        <v>4</v>
      </c>
      <c r="E26" s="228" t="s">
        <v>5</v>
      </c>
      <c r="F26" s="673" t="s">
        <v>6</v>
      </c>
    </row>
    <row r="27" spans="1:6" ht="17.25" thickTop="1">
      <c r="E27" s="663"/>
    </row>
    <row r="28" spans="1:6" s="132" customFormat="1" ht="105" customHeight="1">
      <c r="A28" s="126" t="s">
        <v>518</v>
      </c>
      <c r="B28" s="31" t="s">
        <v>562</v>
      </c>
      <c r="C28" s="121"/>
      <c r="D28" s="122"/>
      <c r="E28" s="203"/>
      <c r="F28" s="674"/>
    </row>
    <row r="29" spans="1:6" s="10" customFormat="1" ht="16.5" customHeight="1">
      <c r="A29" s="150" t="s">
        <v>265</v>
      </c>
      <c r="B29" s="31" t="s">
        <v>354</v>
      </c>
      <c r="C29" s="121"/>
      <c r="D29" s="122"/>
      <c r="E29" s="203"/>
      <c r="F29" s="675"/>
    </row>
    <row r="30" spans="1:6" s="10" customFormat="1" ht="16.5" customHeight="1">
      <c r="A30" s="77"/>
      <c r="B30" s="45" t="s">
        <v>46</v>
      </c>
      <c r="C30" s="46" t="s">
        <v>10</v>
      </c>
      <c r="D30" s="47">
        <v>60</v>
      </c>
      <c r="E30" s="851"/>
      <c r="F30" s="676">
        <f>E30*D30</f>
        <v>0</v>
      </c>
    </row>
    <row r="31" spans="1:6" s="10" customFormat="1" ht="16.5" customHeight="1">
      <c r="A31" s="126"/>
      <c r="B31" s="48" t="s">
        <v>47</v>
      </c>
      <c r="C31" s="49" t="s">
        <v>10</v>
      </c>
      <c r="D31" s="50">
        <v>60</v>
      </c>
      <c r="E31" s="851"/>
      <c r="F31" s="677">
        <f>E31*D31</f>
        <v>0</v>
      </c>
    </row>
    <row r="32" spans="1:6" s="10" customFormat="1" ht="16.5" customHeight="1">
      <c r="A32" s="150" t="s">
        <v>265</v>
      </c>
      <c r="B32" s="31" t="s">
        <v>375</v>
      </c>
      <c r="C32" s="121"/>
      <c r="D32" s="122"/>
      <c r="E32" s="203"/>
      <c r="F32" s="675"/>
    </row>
    <row r="33" spans="1:6" s="10" customFormat="1" ht="16.5" customHeight="1">
      <c r="A33" s="77"/>
      <c r="B33" s="45" t="s">
        <v>46</v>
      </c>
      <c r="C33" s="46" t="s">
        <v>10</v>
      </c>
      <c r="D33" s="47">
        <v>570</v>
      </c>
      <c r="E33" s="851"/>
      <c r="F33" s="676">
        <f>E33*D33</f>
        <v>0</v>
      </c>
    </row>
    <row r="34" spans="1:6" s="10" customFormat="1" ht="16.5" customHeight="1">
      <c r="A34" s="126"/>
      <c r="B34" s="48" t="s">
        <v>47</v>
      </c>
      <c r="C34" s="49" t="s">
        <v>10</v>
      </c>
      <c r="D34" s="50">
        <v>190</v>
      </c>
      <c r="E34" s="851"/>
      <c r="F34" s="677">
        <f>E34*D34</f>
        <v>0</v>
      </c>
    </row>
    <row r="35" spans="1:6">
      <c r="E35" s="663"/>
    </row>
    <row r="36" spans="1:6" s="132" customFormat="1" ht="118.5" customHeight="1">
      <c r="A36" s="126" t="s">
        <v>519</v>
      </c>
      <c r="B36" s="31" t="s">
        <v>3268</v>
      </c>
      <c r="C36" s="121"/>
      <c r="D36" s="122"/>
      <c r="E36" s="203"/>
      <c r="F36" s="674"/>
    </row>
    <row r="37" spans="1:6" s="10" customFormat="1" ht="16.5" customHeight="1">
      <c r="A37" s="150" t="s">
        <v>265</v>
      </c>
      <c r="B37" s="31" t="s">
        <v>375</v>
      </c>
      <c r="C37" s="121"/>
      <c r="D37" s="122"/>
      <c r="E37" s="203"/>
      <c r="F37" s="675"/>
    </row>
    <row r="38" spans="1:6" s="10" customFormat="1" ht="16.5" customHeight="1">
      <c r="A38" s="126"/>
      <c r="B38" s="48" t="s">
        <v>47</v>
      </c>
      <c r="C38" s="49" t="s">
        <v>10</v>
      </c>
      <c r="D38" s="50">
        <v>85</v>
      </c>
      <c r="E38" s="851"/>
      <c r="F38" s="677">
        <f>E38*D38</f>
        <v>0</v>
      </c>
    </row>
    <row r="39" spans="1:6">
      <c r="E39" s="663"/>
    </row>
    <row r="40" spans="1:6" s="132" customFormat="1" ht="105" customHeight="1">
      <c r="A40" s="126" t="s">
        <v>520</v>
      </c>
      <c r="B40" s="31" t="s">
        <v>563</v>
      </c>
      <c r="C40" s="121"/>
      <c r="D40" s="122"/>
      <c r="E40" s="203"/>
      <c r="F40" s="674"/>
    </row>
    <row r="41" spans="1:6" s="10" customFormat="1" ht="16.5" customHeight="1">
      <c r="A41" s="150" t="s">
        <v>265</v>
      </c>
      <c r="B41" s="31" t="s">
        <v>395</v>
      </c>
      <c r="C41" s="121"/>
      <c r="D41" s="122"/>
      <c r="E41" s="203"/>
      <c r="F41" s="675"/>
    </row>
    <row r="42" spans="1:6" s="10" customFormat="1" ht="16.5" customHeight="1">
      <c r="A42" s="77"/>
      <c r="B42" s="45" t="s">
        <v>46</v>
      </c>
      <c r="C42" s="46" t="s">
        <v>10</v>
      </c>
      <c r="D42" s="47">
        <v>1145</v>
      </c>
      <c r="E42" s="851"/>
      <c r="F42" s="676">
        <f>E42*D42</f>
        <v>0</v>
      </c>
    </row>
    <row r="43" spans="1:6">
      <c r="E43" s="663"/>
    </row>
    <row r="44" spans="1:6" s="132" customFormat="1" ht="105" customHeight="1">
      <c r="A44" s="126" t="s">
        <v>557</v>
      </c>
      <c r="B44" s="31" t="s">
        <v>564</v>
      </c>
      <c r="C44" s="121"/>
      <c r="D44" s="122"/>
      <c r="E44" s="203"/>
      <c r="F44" s="674"/>
    </row>
    <row r="45" spans="1:6" s="10" customFormat="1" ht="16.5" customHeight="1">
      <c r="A45" s="150" t="s">
        <v>265</v>
      </c>
      <c r="B45" s="31" t="s">
        <v>395</v>
      </c>
      <c r="C45" s="121"/>
      <c r="D45" s="122"/>
      <c r="E45" s="203"/>
      <c r="F45" s="675"/>
    </row>
    <row r="46" spans="1:6" s="10" customFormat="1" ht="16.5" customHeight="1">
      <c r="A46" s="77"/>
      <c r="B46" s="45" t="s">
        <v>46</v>
      </c>
      <c r="C46" s="46" t="s">
        <v>10</v>
      </c>
      <c r="D46" s="47">
        <v>6.5</v>
      </c>
      <c r="E46" s="851"/>
      <c r="F46" s="676">
        <f>E46*D46</f>
        <v>0</v>
      </c>
    </row>
    <row r="47" spans="1:6">
      <c r="E47" s="663"/>
    </row>
    <row r="48" spans="1:6" s="132" customFormat="1" ht="105" customHeight="1">
      <c r="A48" s="126" t="s">
        <v>558</v>
      </c>
      <c r="B48" s="31" t="s">
        <v>1674</v>
      </c>
      <c r="C48" s="121"/>
      <c r="D48" s="122"/>
      <c r="E48" s="203"/>
      <c r="F48" s="674"/>
    </row>
    <row r="49" spans="1:6" s="10" customFormat="1" ht="16.5" customHeight="1">
      <c r="A49" s="150" t="s">
        <v>265</v>
      </c>
      <c r="B49" s="31" t="s">
        <v>354</v>
      </c>
      <c r="C49" s="121" t="s">
        <v>10</v>
      </c>
      <c r="D49" s="122">
        <v>335</v>
      </c>
      <c r="E49" s="750"/>
      <c r="F49" s="675"/>
    </row>
    <row r="50" spans="1:6" s="10" customFormat="1" ht="16.5" customHeight="1">
      <c r="A50" s="77"/>
      <c r="B50" s="45" t="s">
        <v>46</v>
      </c>
      <c r="C50" s="46"/>
      <c r="D50" s="47"/>
      <c r="E50" s="852"/>
      <c r="F50" s="676">
        <f>D49*E49*C23</f>
        <v>0</v>
      </c>
    </row>
    <row r="51" spans="1:6" s="10" customFormat="1" ht="16.5" customHeight="1">
      <c r="A51" s="126"/>
      <c r="B51" s="48" t="s">
        <v>47</v>
      </c>
      <c r="C51" s="49"/>
      <c r="D51" s="50"/>
      <c r="E51" s="853"/>
      <c r="F51" s="677">
        <f>D49*E49*C24</f>
        <v>0</v>
      </c>
    </row>
    <row r="52" spans="1:6" s="10" customFormat="1" ht="16.5" customHeight="1">
      <c r="A52" s="150" t="s">
        <v>265</v>
      </c>
      <c r="B52" s="31" t="s">
        <v>395</v>
      </c>
      <c r="C52" s="121" t="s">
        <v>10</v>
      </c>
      <c r="D52" s="122">
        <v>4</v>
      </c>
      <c r="E52" s="750"/>
      <c r="F52" s="675"/>
    </row>
    <row r="53" spans="1:6" s="10" customFormat="1" ht="16.5" customHeight="1">
      <c r="A53" s="77"/>
      <c r="B53" s="45" t="s">
        <v>46</v>
      </c>
      <c r="C53" s="46"/>
      <c r="D53" s="47"/>
      <c r="E53" s="852"/>
      <c r="F53" s="676">
        <f>D52*E52</f>
        <v>0</v>
      </c>
    </row>
    <row r="54" spans="1:6">
      <c r="E54" s="663"/>
    </row>
    <row r="55" spans="1:6" s="132" customFormat="1" ht="147" customHeight="1">
      <c r="A55" s="126" t="s">
        <v>559</v>
      </c>
      <c r="B55" s="31" t="s">
        <v>1675</v>
      </c>
      <c r="C55" s="121"/>
      <c r="D55" s="122"/>
      <c r="E55" s="203"/>
      <c r="F55" s="674"/>
    </row>
    <row r="56" spans="1:6" s="10" customFormat="1" ht="16.5" customHeight="1">
      <c r="A56" s="150" t="s">
        <v>265</v>
      </c>
      <c r="B56" s="31" t="s">
        <v>375</v>
      </c>
      <c r="C56" s="121" t="s">
        <v>10</v>
      </c>
      <c r="D56" s="122">
        <v>3</v>
      </c>
      <c r="E56" s="750"/>
      <c r="F56" s="675"/>
    </row>
    <row r="57" spans="1:6" s="10" customFormat="1" ht="16.5" customHeight="1">
      <c r="A57" s="126"/>
      <c r="B57" s="48" t="s">
        <v>47</v>
      </c>
      <c r="C57" s="49"/>
      <c r="D57" s="50"/>
      <c r="E57" s="853"/>
      <c r="F57" s="677">
        <f>D56*E56</f>
        <v>0</v>
      </c>
    </row>
    <row r="58" spans="1:6">
      <c r="E58" s="663"/>
    </row>
    <row r="59" spans="1:6" s="132" customFormat="1" ht="102">
      <c r="A59" s="126" t="s">
        <v>565</v>
      </c>
      <c r="B59" s="31" t="s">
        <v>553</v>
      </c>
      <c r="C59" s="121"/>
      <c r="D59" s="122"/>
      <c r="E59" s="203"/>
      <c r="F59" s="674"/>
    </row>
    <row r="60" spans="1:6" s="10" customFormat="1" ht="16.5" customHeight="1">
      <c r="A60" s="150" t="s">
        <v>265</v>
      </c>
      <c r="B60" s="31" t="s">
        <v>375</v>
      </c>
      <c r="C60" s="121"/>
      <c r="D60" s="122"/>
      <c r="E60" s="203"/>
      <c r="F60" s="675"/>
    </row>
    <row r="61" spans="1:6" s="10" customFormat="1" ht="16.5" customHeight="1">
      <c r="A61" s="150"/>
      <c r="B61" s="31" t="s">
        <v>554</v>
      </c>
      <c r="C61" s="121"/>
      <c r="D61" s="122"/>
      <c r="E61" s="203"/>
      <c r="F61" s="675"/>
    </row>
    <row r="62" spans="1:6" s="10" customFormat="1" ht="16.5" customHeight="1">
      <c r="A62" s="77"/>
      <c r="B62" s="45" t="s">
        <v>46</v>
      </c>
      <c r="C62" s="46" t="s">
        <v>10</v>
      </c>
      <c r="D62" s="47">
        <v>12</v>
      </c>
      <c r="E62" s="851"/>
      <c r="F62" s="676">
        <f>E62*D62</f>
        <v>0</v>
      </c>
    </row>
    <row r="63" spans="1:6" s="10" customFormat="1" ht="16.5" customHeight="1">
      <c r="A63" s="150"/>
      <c r="B63" s="31" t="s">
        <v>555</v>
      </c>
      <c r="C63" s="121"/>
      <c r="D63" s="122"/>
      <c r="E63" s="203"/>
      <c r="F63" s="675"/>
    </row>
    <row r="64" spans="1:6" s="10" customFormat="1" ht="16.5" customHeight="1">
      <c r="A64" s="77"/>
      <c r="B64" s="45" t="s">
        <v>46</v>
      </c>
      <c r="C64" s="46" t="s">
        <v>10</v>
      </c>
      <c r="D64" s="47">
        <v>27.5</v>
      </c>
      <c r="E64" s="851"/>
      <c r="F64" s="676">
        <f>E64*D64</f>
        <v>0</v>
      </c>
    </row>
    <row r="65" spans="1:6" s="132" customFormat="1" ht="12.75">
      <c r="A65" s="153"/>
      <c r="B65" s="31"/>
      <c r="E65" s="235"/>
      <c r="F65" s="678"/>
    </row>
    <row r="66" spans="1:6" s="132" customFormat="1" ht="43.5" customHeight="1">
      <c r="A66" s="126" t="s">
        <v>566</v>
      </c>
      <c r="B66" s="31" t="s">
        <v>552</v>
      </c>
      <c r="C66" s="121"/>
      <c r="D66" s="122"/>
      <c r="E66" s="203"/>
      <c r="F66" s="674"/>
    </row>
    <row r="67" spans="1:6" s="10" customFormat="1" ht="16.5" customHeight="1">
      <c r="A67" s="150" t="s">
        <v>265</v>
      </c>
      <c r="B67" s="31" t="s">
        <v>354</v>
      </c>
      <c r="C67" s="121"/>
      <c r="D67" s="122"/>
      <c r="E67" s="203"/>
      <c r="F67" s="675"/>
    </row>
    <row r="68" spans="1:6" s="10" customFormat="1" ht="16.5" customHeight="1">
      <c r="A68" s="77"/>
      <c r="B68" s="45" t="s">
        <v>46</v>
      </c>
      <c r="C68" s="46" t="s">
        <v>10</v>
      </c>
      <c r="D68" s="47">
        <v>60</v>
      </c>
      <c r="E68" s="851"/>
      <c r="F68" s="676">
        <f>E68*D68</f>
        <v>0</v>
      </c>
    </row>
    <row r="69" spans="1:6" s="10" customFormat="1" ht="16.5" customHeight="1">
      <c r="A69" s="126"/>
      <c r="B69" s="48" t="s">
        <v>47</v>
      </c>
      <c r="C69" s="49" t="s">
        <v>10</v>
      </c>
      <c r="D69" s="50">
        <v>45</v>
      </c>
      <c r="E69" s="851"/>
      <c r="F69" s="677">
        <f>E69*D69</f>
        <v>0</v>
      </c>
    </row>
    <row r="70" spans="1:6" s="10" customFormat="1" ht="16.5" customHeight="1">
      <c r="A70" s="150" t="s">
        <v>265</v>
      </c>
      <c r="B70" s="31" t="s">
        <v>375</v>
      </c>
      <c r="C70" s="121"/>
      <c r="D70" s="122"/>
      <c r="E70" s="203"/>
      <c r="F70" s="675"/>
    </row>
    <row r="71" spans="1:6" s="10" customFormat="1" ht="16.5" customHeight="1">
      <c r="A71" s="77"/>
      <c r="B71" s="45" t="s">
        <v>46</v>
      </c>
      <c r="C71" s="46" t="s">
        <v>10</v>
      </c>
      <c r="D71" s="47">
        <v>490</v>
      </c>
      <c r="E71" s="851"/>
      <c r="F71" s="676">
        <f>E71*D71</f>
        <v>0</v>
      </c>
    </row>
    <row r="72" spans="1:6" s="10" customFormat="1" ht="16.5" customHeight="1">
      <c r="A72" s="126"/>
      <c r="B72" s="48" t="s">
        <v>47</v>
      </c>
      <c r="C72" s="49" t="s">
        <v>10</v>
      </c>
      <c r="D72" s="50">
        <v>255</v>
      </c>
      <c r="E72" s="851"/>
      <c r="F72" s="677">
        <f>E72*D72</f>
        <v>0</v>
      </c>
    </row>
    <row r="73" spans="1:6" s="10" customFormat="1" ht="16.5" customHeight="1">
      <c r="A73" s="150" t="s">
        <v>265</v>
      </c>
      <c r="B73" s="31" t="s">
        <v>395</v>
      </c>
      <c r="C73" s="121"/>
      <c r="D73" s="122"/>
      <c r="E73" s="203"/>
      <c r="F73" s="675"/>
    </row>
    <row r="74" spans="1:6" s="10" customFormat="1" ht="16.5" customHeight="1">
      <c r="A74" s="77"/>
      <c r="B74" s="45" t="s">
        <v>46</v>
      </c>
      <c r="C74" s="46" t="s">
        <v>10</v>
      </c>
      <c r="D74" s="47">
        <v>1150</v>
      </c>
      <c r="E74" s="851"/>
      <c r="F74" s="676">
        <f>E74*D74</f>
        <v>0</v>
      </c>
    </row>
    <row r="75" spans="1:6" s="132" customFormat="1" ht="12.75">
      <c r="A75" s="192"/>
      <c r="E75" s="235"/>
      <c r="F75" s="678"/>
    </row>
    <row r="76" spans="1:6" s="132" customFormat="1" ht="32.25" customHeight="1">
      <c r="A76" s="126" t="s">
        <v>567</v>
      </c>
      <c r="B76" s="31" t="s">
        <v>521</v>
      </c>
      <c r="C76" s="121"/>
      <c r="D76" s="122"/>
      <c r="E76" s="203"/>
      <c r="F76" s="674"/>
    </row>
    <row r="77" spans="1:6" s="10" customFormat="1" ht="16.5" customHeight="1">
      <c r="A77" s="150" t="s">
        <v>265</v>
      </c>
      <c r="B77" s="31" t="s">
        <v>354</v>
      </c>
      <c r="C77" s="121"/>
      <c r="D77" s="122"/>
      <c r="E77" s="203"/>
      <c r="F77" s="675"/>
    </row>
    <row r="78" spans="1:6" s="10" customFormat="1" ht="16.5" customHeight="1">
      <c r="A78" s="77"/>
      <c r="B78" s="45" t="s">
        <v>46</v>
      </c>
      <c r="C78" s="46" t="s">
        <v>10</v>
      </c>
      <c r="D78" s="47">
        <v>60</v>
      </c>
      <c r="E78" s="852"/>
      <c r="F78" s="676">
        <f>E78*D78</f>
        <v>0</v>
      </c>
    </row>
    <row r="79" spans="1:6" s="10" customFormat="1" ht="16.5" customHeight="1">
      <c r="A79" s="126"/>
      <c r="B79" s="48" t="s">
        <v>47</v>
      </c>
      <c r="C79" s="49" t="s">
        <v>10</v>
      </c>
      <c r="D79" s="50">
        <v>60</v>
      </c>
      <c r="E79" s="853"/>
      <c r="F79" s="677">
        <f>E79*D79</f>
        <v>0</v>
      </c>
    </row>
    <row r="80" spans="1:6" s="10" customFormat="1" ht="16.5" customHeight="1">
      <c r="A80" s="150" t="s">
        <v>265</v>
      </c>
      <c r="B80" s="31" t="s">
        <v>375</v>
      </c>
      <c r="C80" s="121"/>
      <c r="D80" s="122"/>
      <c r="E80" s="203"/>
      <c r="F80" s="675"/>
    </row>
    <row r="81" spans="1:6" s="10" customFormat="1" ht="16.5" customHeight="1">
      <c r="A81" s="77"/>
      <c r="B81" s="45" t="s">
        <v>46</v>
      </c>
      <c r="C81" s="46" t="s">
        <v>10</v>
      </c>
      <c r="D81" s="47">
        <v>570</v>
      </c>
      <c r="E81" s="851"/>
      <c r="F81" s="676">
        <f>E81*D81</f>
        <v>0</v>
      </c>
    </row>
    <row r="82" spans="1:6" s="10" customFormat="1" ht="16.5" customHeight="1">
      <c r="A82" s="126"/>
      <c r="B82" s="48" t="s">
        <v>47</v>
      </c>
      <c r="C82" s="49" t="s">
        <v>10</v>
      </c>
      <c r="D82" s="50">
        <v>275</v>
      </c>
      <c r="E82" s="851"/>
      <c r="F82" s="677">
        <f>E82*D82</f>
        <v>0</v>
      </c>
    </row>
    <row r="83" spans="1:6" s="10" customFormat="1" ht="16.5" customHeight="1">
      <c r="A83" s="150" t="s">
        <v>265</v>
      </c>
      <c r="B83" s="31" t="s">
        <v>395</v>
      </c>
      <c r="C83" s="121"/>
      <c r="D83" s="122"/>
      <c r="E83" s="203"/>
      <c r="F83" s="675"/>
    </row>
    <row r="84" spans="1:6" s="10" customFormat="1" ht="16.5" customHeight="1">
      <c r="A84" s="77"/>
      <c r="B84" s="45" t="s">
        <v>46</v>
      </c>
      <c r="C84" s="46" t="s">
        <v>10</v>
      </c>
      <c r="D84" s="47">
        <v>1490</v>
      </c>
      <c r="E84" s="851"/>
      <c r="F84" s="676">
        <f>E84*D84</f>
        <v>0</v>
      </c>
    </row>
    <row r="85" spans="1:6" s="132" customFormat="1" ht="12.75">
      <c r="A85" s="192"/>
      <c r="E85" s="235"/>
      <c r="F85" s="678"/>
    </row>
    <row r="86" spans="1:6" s="132" customFormat="1" ht="89.25">
      <c r="A86" s="126" t="s">
        <v>1733</v>
      </c>
      <c r="B86" s="31" t="s">
        <v>522</v>
      </c>
      <c r="C86" s="121"/>
      <c r="D86" s="122"/>
      <c r="E86" s="203"/>
      <c r="F86" s="674"/>
    </row>
    <row r="87" spans="1:6" s="10" customFormat="1" ht="16.5" customHeight="1">
      <c r="A87" s="150" t="s">
        <v>265</v>
      </c>
      <c r="B87" s="31" t="s">
        <v>354</v>
      </c>
      <c r="C87" s="121"/>
      <c r="D87" s="122"/>
      <c r="E87" s="203"/>
      <c r="F87" s="675"/>
    </row>
    <row r="88" spans="1:6" s="132" customFormat="1" ht="12.75">
      <c r="A88" s="164" t="s">
        <v>523</v>
      </c>
      <c r="B88" s="133" t="s">
        <v>540</v>
      </c>
      <c r="C88" s="121"/>
      <c r="D88" s="122"/>
      <c r="E88" s="203"/>
      <c r="F88" s="674"/>
    </row>
    <row r="89" spans="1:6" s="10" customFormat="1" ht="16.5" customHeight="1">
      <c r="A89" s="77"/>
      <c r="B89" s="45" t="s">
        <v>46</v>
      </c>
      <c r="C89" s="46" t="s">
        <v>10</v>
      </c>
      <c r="D89" s="47">
        <v>60</v>
      </c>
      <c r="E89" s="851"/>
      <c r="F89" s="676">
        <f>E89*D89</f>
        <v>0</v>
      </c>
    </row>
    <row r="90" spans="1:6" s="132" customFormat="1" ht="14.25" customHeight="1">
      <c r="A90" s="164" t="s">
        <v>524</v>
      </c>
      <c r="B90" s="133" t="s">
        <v>541</v>
      </c>
      <c r="C90" s="121"/>
      <c r="D90" s="122"/>
      <c r="E90" s="203"/>
      <c r="F90" s="674"/>
    </row>
    <row r="91" spans="1:6" s="10" customFormat="1" ht="16.5" customHeight="1">
      <c r="A91" s="126"/>
      <c r="B91" s="48" t="s">
        <v>47</v>
      </c>
      <c r="C91" s="49" t="s">
        <v>10</v>
      </c>
      <c r="D91" s="50">
        <v>12</v>
      </c>
      <c r="E91" s="851"/>
      <c r="F91" s="677">
        <f>E91*D91</f>
        <v>0</v>
      </c>
    </row>
    <row r="92" spans="1:6" s="132" customFormat="1" ht="12.75">
      <c r="A92" s="164" t="s">
        <v>525</v>
      </c>
      <c r="B92" s="133" t="s">
        <v>542</v>
      </c>
      <c r="C92" s="121"/>
      <c r="D92" s="122"/>
      <c r="E92" s="203"/>
      <c r="F92" s="674"/>
    </row>
    <row r="93" spans="1:6" s="10" customFormat="1" ht="16.5" customHeight="1">
      <c r="A93" s="126"/>
      <c r="B93" s="48" t="s">
        <v>47</v>
      </c>
      <c r="C93" s="49" t="s">
        <v>10</v>
      </c>
      <c r="D93" s="50">
        <v>31</v>
      </c>
      <c r="E93" s="851"/>
      <c r="F93" s="677">
        <f>E93*D93</f>
        <v>0</v>
      </c>
    </row>
    <row r="94" spans="1:6" s="132" customFormat="1" ht="12.75">
      <c r="A94" s="164" t="s">
        <v>526</v>
      </c>
      <c r="B94" s="133" t="s">
        <v>545</v>
      </c>
      <c r="C94" s="121"/>
      <c r="D94" s="122"/>
      <c r="E94" s="203"/>
      <c r="F94" s="674"/>
    </row>
    <row r="95" spans="1:6" s="10" customFormat="1" ht="16.5" customHeight="1">
      <c r="A95" s="126"/>
      <c r="B95" s="48" t="s">
        <v>47</v>
      </c>
      <c r="C95" s="49" t="s">
        <v>10</v>
      </c>
      <c r="D95" s="50">
        <v>66</v>
      </c>
      <c r="E95" s="851"/>
      <c r="F95" s="677">
        <f>E95*D95</f>
        <v>0</v>
      </c>
    </row>
    <row r="96" spans="1:6" s="132" customFormat="1" ht="14.25" customHeight="1">
      <c r="A96" s="164" t="s">
        <v>544</v>
      </c>
      <c r="B96" s="133" t="s">
        <v>543</v>
      </c>
      <c r="C96" s="121"/>
      <c r="D96" s="122"/>
      <c r="E96" s="203"/>
      <c r="F96" s="674"/>
    </row>
    <row r="97" spans="1:6" s="10" customFormat="1" ht="16.5" customHeight="1">
      <c r="A97" s="126"/>
      <c r="B97" s="48" t="s">
        <v>47</v>
      </c>
      <c r="C97" s="49" t="s">
        <v>10</v>
      </c>
      <c r="D97" s="50">
        <v>17</v>
      </c>
      <c r="E97" s="851"/>
      <c r="F97" s="677">
        <f>E97*D97</f>
        <v>0</v>
      </c>
    </row>
    <row r="98" spans="1:6" s="10" customFormat="1" ht="16.5" customHeight="1">
      <c r="A98" s="150" t="s">
        <v>265</v>
      </c>
      <c r="B98" s="31" t="s">
        <v>375</v>
      </c>
      <c r="C98" s="121"/>
      <c r="D98" s="122"/>
      <c r="E98" s="203"/>
      <c r="F98" s="675"/>
    </row>
    <row r="99" spans="1:6" s="132" customFormat="1" ht="12.75">
      <c r="A99" s="164" t="s">
        <v>523</v>
      </c>
      <c r="B99" s="133" t="s">
        <v>1676</v>
      </c>
      <c r="C99" s="121"/>
      <c r="D99" s="122"/>
      <c r="E99" s="203"/>
      <c r="F99" s="674"/>
    </row>
    <row r="100" spans="1:6" s="10" customFormat="1" ht="16.5" customHeight="1">
      <c r="A100" s="126"/>
      <c r="B100" s="48" t="s">
        <v>47</v>
      </c>
      <c r="C100" s="49" t="s">
        <v>10</v>
      </c>
      <c r="D100" s="50">
        <v>3</v>
      </c>
      <c r="E100" s="851"/>
      <c r="F100" s="677">
        <f>E100*D100</f>
        <v>0</v>
      </c>
    </row>
    <row r="101" spans="1:6" s="132" customFormat="1" ht="12.75">
      <c r="A101" s="164" t="s">
        <v>524</v>
      </c>
      <c r="B101" s="133" t="s">
        <v>541</v>
      </c>
      <c r="C101" s="121"/>
      <c r="D101" s="122"/>
      <c r="E101" s="203"/>
      <c r="F101" s="674"/>
    </row>
    <row r="102" spans="1:6" s="10" customFormat="1" ht="16.5" customHeight="1">
      <c r="A102" s="77"/>
      <c r="B102" s="45" t="s">
        <v>46</v>
      </c>
      <c r="C102" s="46" t="s">
        <v>10</v>
      </c>
      <c r="D102" s="47">
        <v>100</v>
      </c>
      <c r="E102" s="851"/>
      <c r="F102" s="676">
        <f>E102*D102</f>
        <v>0</v>
      </c>
    </row>
    <row r="103" spans="1:6" s="10" customFormat="1" ht="16.5" customHeight="1">
      <c r="A103" s="126"/>
      <c r="B103" s="48" t="s">
        <v>47</v>
      </c>
      <c r="C103" s="49" t="s">
        <v>10</v>
      </c>
      <c r="D103" s="50">
        <v>22</v>
      </c>
      <c r="E103" s="851"/>
      <c r="F103" s="677">
        <f>E103*D103</f>
        <v>0</v>
      </c>
    </row>
    <row r="104" spans="1:6" s="132" customFormat="1" ht="14.25" customHeight="1">
      <c r="A104" s="164" t="s">
        <v>525</v>
      </c>
      <c r="B104" s="133" t="s">
        <v>545</v>
      </c>
      <c r="C104" s="121"/>
      <c r="D104" s="122"/>
      <c r="E104" s="203"/>
      <c r="F104" s="674"/>
    </row>
    <row r="105" spans="1:6" s="10" customFormat="1" ht="16.5" customHeight="1">
      <c r="A105" s="77"/>
      <c r="B105" s="45" t="s">
        <v>46</v>
      </c>
      <c r="C105" s="46" t="s">
        <v>10</v>
      </c>
      <c r="D105" s="47">
        <v>375</v>
      </c>
      <c r="E105" s="851"/>
      <c r="F105" s="676">
        <f>E105*D105</f>
        <v>0</v>
      </c>
    </row>
    <row r="106" spans="1:6" s="10" customFormat="1" ht="16.5" customHeight="1">
      <c r="A106" s="126"/>
      <c r="B106" s="48" t="s">
        <v>47</v>
      </c>
      <c r="C106" s="49" t="s">
        <v>10</v>
      </c>
      <c r="D106" s="50">
        <v>235</v>
      </c>
      <c r="E106" s="851"/>
      <c r="F106" s="677">
        <f>E106*D106</f>
        <v>0</v>
      </c>
    </row>
    <row r="107" spans="1:6" s="132" customFormat="1" ht="12.75">
      <c r="A107" s="164" t="s">
        <v>526</v>
      </c>
      <c r="B107" s="133" t="s">
        <v>543</v>
      </c>
      <c r="C107" s="121"/>
      <c r="D107" s="122"/>
      <c r="E107" s="203"/>
      <c r="F107" s="674"/>
    </row>
    <row r="108" spans="1:6" s="10" customFormat="1" ht="16.5" customHeight="1">
      <c r="A108" s="126"/>
      <c r="B108" s="48" t="s">
        <v>47</v>
      </c>
      <c r="C108" s="49" t="s">
        <v>10</v>
      </c>
      <c r="D108" s="50">
        <v>6</v>
      </c>
      <c r="E108" s="851"/>
      <c r="F108" s="677">
        <f>E108*D108</f>
        <v>0</v>
      </c>
    </row>
    <row r="109" spans="1:6" s="10" customFormat="1" ht="16.5" customHeight="1">
      <c r="A109" s="150" t="s">
        <v>265</v>
      </c>
      <c r="B109" s="31" t="s">
        <v>395</v>
      </c>
      <c r="C109" s="121"/>
      <c r="D109" s="122"/>
      <c r="E109" s="203"/>
      <c r="F109" s="675"/>
    </row>
    <row r="110" spans="1:6" s="132" customFormat="1" ht="12.75">
      <c r="A110" s="164" t="s">
        <v>523</v>
      </c>
      <c r="B110" s="133" t="s">
        <v>1677</v>
      </c>
      <c r="C110" s="121"/>
      <c r="D110" s="122"/>
      <c r="E110" s="203"/>
      <c r="F110" s="674"/>
    </row>
    <row r="111" spans="1:6" s="10" customFormat="1" ht="16.5" customHeight="1">
      <c r="A111" s="77"/>
      <c r="B111" s="45" t="s">
        <v>46</v>
      </c>
      <c r="C111" s="46" t="s">
        <v>10</v>
      </c>
      <c r="D111" s="47">
        <v>3</v>
      </c>
      <c r="E111" s="851"/>
      <c r="F111" s="676">
        <f>E111*D111</f>
        <v>0</v>
      </c>
    </row>
    <row r="112" spans="1:6" s="132" customFormat="1" ht="12.75">
      <c r="A112" s="164" t="s">
        <v>524</v>
      </c>
      <c r="B112" s="133" t="s">
        <v>543</v>
      </c>
      <c r="C112" s="121"/>
      <c r="D112" s="122"/>
      <c r="E112" s="203"/>
      <c r="F112" s="674"/>
    </row>
    <row r="113" spans="1:6" s="10" customFormat="1" ht="16.5" customHeight="1">
      <c r="A113" s="77"/>
      <c r="B113" s="45" t="s">
        <v>46</v>
      </c>
      <c r="C113" s="46" t="s">
        <v>10</v>
      </c>
      <c r="D113" s="47">
        <v>55</v>
      </c>
      <c r="E113" s="851"/>
      <c r="F113" s="676">
        <f>E113*D113</f>
        <v>0</v>
      </c>
    </row>
    <row r="114" spans="1:6" s="132" customFormat="1" ht="14.25" customHeight="1">
      <c r="A114" s="164" t="s">
        <v>525</v>
      </c>
      <c r="B114" s="133" t="s">
        <v>568</v>
      </c>
      <c r="C114" s="121"/>
      <c r="D114" s="122"/>
      <c r="E114" s="203"/>
      <c r="F114" s="674"/>
    </row>
    <row r="115" spans="1:6" s="10" customFormat="1" ht="16.5" customHeight="1">
      <c r="A115" s="77"/>
      <c r="B115" s="45" t="s">
        <v>46</v>
      </c>
      <c r="C115" s="46" t="s">
        <v>10</v>
      </c>
      <c r="D115" s="47">
        <v>1091</v>
      </c>
      <c r="E115" s="851"/>
      <c r="F115" s="676">
        <f>E115*D115</f>
        <v>0</v>
      </c>
    </row>
    <row r="116" spans="1:6" s="132" customFormat="1" ht="14.25" customHeight="1">
      <c r="A116" s="164" t="s">
        <v>526</v>
      </c>
      <c r="B116" s="133" t="s">
        <v>1511</v>
      </c>
      <c r="C116" s="121" t="s">
        <v>10</v>
      </c>
      <c r="D116" s="122">
        <v>335</v>
      </c>
      <c r="E116" s="750"/>
      <c r="F116" s="674"/>
    </row>
    <row r="117" spans="1:6" s="10" customFormat="1" ht="16.5" customHeight="1">
      <c r="A117" s="77"/>
      <c r="B117" s="45" t="s">
        <v>46</v>
      </c>
      <c r="C117" s="46"/>
      <c r="D117" s="47"/>
      <c r="E117" s="852"/>
      <c r="F117" s="676">
        <f>D116*E116*C23</f>
        <v>0</v>
      </c>
    </row>
    <row r="118" spans="1:6" s="10" customFormat="1" ht="16.5" customHeight="1">
      <c r="A118" s="126"/>
      <c r="B118" s="48" t="s">
        <v>47</v>
      </c>
      <c r="C118" s="49"/>
      <c r="D118" s="50"/>
      <c r="E118" s="853"/>
      <c r="F118" s="677">
        <f>D116*E116*C24</f>
        <v>0</v>
      </c>
    </row>
    <row r="119" spans="1:6" s="132" customFormat="1" ht="12.75">
      <c r="A119" s="192"/>
      <c r="E119" s="235"/>
      <c r="F119" s="678"/>
    </row>
    <row r="120" spans="1:6" s="132" customFormat="1" ht="89.25">
      <c r="A120" s="126" t="s">
        <v>3269</v>
      </c>
      <c r="B120" s="31" t="s">
        <v>556</v>
      </c>
      <c r="C120" s="121"/>
      <c r="D120" s="122"/>
      <c r="E120" s="203"/>
      <c r="F120" s="674"/>
    </row>
    <row r="121" spans="1:6" s="10" customFormat="1" ht="16.5" customHeight="1">
      <c r="A121" s="150" t="s">
        <v>265</v>
      </c>
      <c r="B121" s="31" t="s">
        <v>375</v>
      </c>
      <c r="C121" s="121"/>
      <c r="D121" s="122"/>
      <c r="E121" s="203"/>
      <c r="F121" s="675"/>
    </row>
    <row r="122" spans="1:6" s="10" customFormat="1" ht="16.5" customHeight="1">
      <c r="A122" s="77"/>
      <c r="B122" s="45" t="s">
        <v>46</v>
      </c>
      <c r="C122" s="46" t="s">
        <v>9</v>
      </c>
      <c r="D122" s="47">
        <v>9</v>
      </c>
      <c r="E122" s="851"/>
      <c r="F122" s="676">
        <f>E122*D122</f>
        <v>0</v>
      </c>
    </row>
    <row r="123" spans="1:6" s="10" customFormat="1" ht="15" customHeight="1">
      <c r="A123" s="193"/>
      <c r="B123" s="31"/>
      <c r="C123" s="127"/>
      <c r="D123" s="30"/>
      <c r="E123" s="156"/>
      <c r="F123" s="679"/>
    </row>
    <row r="124" spans="1:6" s="10" customFormat="1" ht="16.5" customHeight="1">
      <c r="A124" s="193"/>
      <c r="B124" s="45" t="s">
        <v>46</v>
      </c>
      <c r="C124" s="46"/>
      <c r="D124" s="47"/>
      <c r="E124" s="201"/>
      <c r="F124" s="676">
        <f>SUM(F30+F33+F42+F46+F50+F53+F62+F64+F68+F71+F74+F78+F81+F84+F89+F102+F105+F111+F113+F115+F117+F122)</f>
        <v>0</v>
      </c>
    </row>
    <row r="125" spans="1:6" s="10" customFormat="1" ht="16.5" customHeight="1" thickBot="1">
      <c r="A125" s="193"/>
      <c r="B125" s="48" t="s">
        <v>47</v>
      </c>
      <c r="C125" s="49"/>
      <c r="D125" s="50"/>
      <c r="E125" s="202"/>
      <c r="F125" s="677">
        <f>SUM(F31+F34+F38+F51+F57+F69+F72+F79+F82+F91+F93+F95+F97+F100+F103+F106+F108+F118)</f>
        <v>0</v>
      </c>
    </row>
    <row r="126" spans="1:6" s="3" customFormat="1" ht="17.25" thickBot="1">
      <c r="A126" s="116"/>
      <c r="B126" s="117" t="s">
        <v>168</v>
      </c>
      <c r="C126" s="118"/>
      <c r="D126" s="119"/>
      <c r="E126" s="230"/>
      <c r="F126" s="680">
        <f>SUM(F28:F122)</f>
        <v>0</v>
      </c>
    </row>
  </sheetData>
  <sheetProtection algorithmName="SHA-512" hashValue="lktKwRgDV2Pd3K0MtPzJT4voogBgJ10DK+ow53hoHuvDG5HlGb8IqRsF/8XmcF7gIfYJuzXDbcYz0PFX+Du9Ng==" saltValue="Y5t82EbwQZz+cguxkEUEog==" spinCount="100000" sheet="1" objects="1" scenarios="1"/>
  <mergeCells count="19">
    <mergeCell ref="B3:E3"/>
    <mergeCell ref="B4:E4"/>
    <mergeCell ref="B5:E5"/>
    <mergeCell ref="B6:E6"/>
    <mergeCell ref="B7:E7"/>
    <mergeCell ref="B8:E8"/>
    <mergeCell ref="B9:E9"/>
    <mergeCell ref="B10:E10"/>
    <mergeCell ref="B11:E11"/>
    <mergeCell ref="B12:E12"/>
    <mergeCell ref="B18:E18"/>
    <mergeCell ref="B19:E19"/>
    <mergeCell ref="B20:E20"/>
    <mergeCell ref="B21:E21"/>
    <mergeCell ref="B13:E13"/>
    <mergeCell ref="B14:E14"/>
    <mergeCell ref="B15:E15"/>
    <mergeCell ref="B16:E16"/>
    <mergeCell ref="B17:E17"/>
  </mergeCells>
  <pageMargins left="0.78740157480314965" right="0.39370078740157483" top="0.98425196850393704" bottom="0.98425196850393704" header="0.51181102362204722" footer="0.51181102362204722"/>
  <pageSetup paperSize="9" scale="82" firstPageNumber="0" orientation="portrait" r:id="rId1"/>
  <headerFooter alignWithMargins="0">
    <oddHeader>&amp;L&amp;"Calibri,Krepko"&amp;9&amp;UTehnološki park Velenje - TecHUB&amp;R&amp;9POPIS OBRTNIŠKIH DEL
B/5.0 ESTRIH</oddHeader>
    <oddFooter>&amp;R&amp;P</oddFooter>
  </headerFooter>
  <colBreaks count="1" manualBreakCount="1">
    <brk id="8"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247BC-31C7-4CE0-8776-59C7F51D7001}">
  <sheetPr>
    <tabColor theme="7" tint="0.59999389629810485"/>
  </sheetPr>
  <dimension ref="A1:F68"/>
  <sheetViews>
    <sheetView view="pageBreakPreview" topLeftCell="A59" zoomScaleNormal="100" zoomScaleSheetLayoutView="100" workbookViewId="0">
      <selection activeCell="E66" sqref="E66"/>
    </sheetView>
  </sheetViews>
  <sheetFormatPr defaultRowHeight="16.5"/>
  <cols>
    <col min="1" max="1" width="7.140625" style="6" customWidth="1"/>
    <col min="2" max="2" width="70.5703125" style="1" customWidth="1"/>
    <col min="3" max="3" width="7.140625" style="1" customWidth="1"/>
    <col min="4" max="4" width="11.42578125" style="1" customWidth="1"/>
    <col min="5" max="6" width="11.5703125" style="226" customWidth="1"/>
    <col min="7" max="10" width="9.140625" style="1"/>
    <col min="11" max="11" width="7.140625" style="1" customWidth="1"/>
    <col min="12" max="255" width="9.140625" style="1"/>
    <col min="256" max="256" width="7.140625" style="1" customWidth="1"/>
    <col min="257" max="257" width="39.42578125" style="1" customWidth="1"/>
    <col min="258" max="258" width="8.42578125" style="1" customWidth="1"/>
    <col min="259" max="259" width="11.42578125" style="1" customWidth="1"/>
    <col min="260" max="261" width="11.5703125" style="1" customWidth="1"/>
    <col min="262" max="262" width="18.85546875" style="1" customWidth="1"/>
    <col min="263" max="266" width="9.140625" style="1"/>
    <col min="267" max="267" width="7.140625" style="1" customWidth="1"/>
    <col min="268" max="511" width="9.140625" style="1"/>
    <col min="512" max="512" width="7.140625" style="1" customWidth="1"/>
    <col min="513" max="513" width="39.42578125" style="1" customWidth="1"/>
    <col min="514" max="514" width="8.42578125" style="1" customWidth="1"/>
    <col min="515" max="515" width="11.42578125" style="1" customWidth="1"/>
    <col min="516" max="517" width="11.5703125" style="1" customWidth="1"/>
    <col min="518" max="518" width="18.85546875" style="1" customWidth="1"/>
    <col min="519" max="522" width="9.140625" style="1"/>
    <col min="523" max="523" width="7.140625" style="1" customWidth="1"/>
    <col min="524" max="767" width="9.140625" style="1"/>
    <col min="768" max="768" width="7.140625" style="1" customWidth="1"/>
    <col min="769" max="769" width="39.42578125" style="1" customWidth="1"/>
    <col min="770" max="770" width="8.42578125" style="1" customWidth="1"/>
    <col min="771" max="771" width="11.42578125" style="1" customWidth="1"/>
    <col min="772" max="773" width="11.5703125" style="1" customWidth="1"/>
    <col min="774" max="774" width="18.85546875" style="1" customWidth="1"/>
    <col min="775" max="778" width="9.140625" style="1"/>
    <col min="779" max="779" width="7.140625" style="1" customWidth="1"/>
    <col min="780" max="1023" width="9.140625" style="1"/>
    <col min="1024" max="1024" width="7.140625" style="1" customWidth="1"/>
    <col min="1025" max="1025" width="39.42578125" style="1" customWidth="1"/>
    <col min="1026" max="1026" width="8.42578125" style="1" customWidth="1"/>
    <col min="1027" max="1027" width="11.42578125" style="1" customWidth="1"/>
    <col min="1028" max="1029" width="11.5703125" style="1" customWidth="1"/>
    <col min="1030" max="1030" width="18.85546875" style="1" customWidth="1"/>
    <col min="1031" max="1034" width="9.140625" style="1"/>
    <col min="1035" max="1035" width="7.140625" style="1" customWidth="1"/>
    <col min="1036" max="1279" width="9.140625" style="1"/>
    <col min="1280" max="1280" width="7.140625" style="1" customWidth="1"/>
    <col min="1281" max="1281" width="39.42578125" style="1" customWidth="1"/>
    <col min="1282" max="1282" width="8.42578125" style="1" customWidth="1"/>
    <col min="1283" max="1283" width="11.42578125" style="1" customWidth="1"/>
    <col min="1284" max="1285" width="11.5703125" style="1" customWidth="1"/>
    <col min="1286" max="1286" width="18.85546875" style="1" customWidth="1"/>
    <col min="1287" max="1290" width="9.140625" style="1"/>
    <col min="1291" max="1291" width="7.140625" style="1" customWidth="1"/>
    <col min="1292" max="1535" width="9.140625" style="1"/>
    <col min="1536" max="1536" width="7.140625" style="1" customWidth="1"/>
    <col min="1537" max="1537" width="39.42578125" style="1" customWidth="1"/>
    <col min="1538" max="1538" width="8.42578125" style="1" customWidth="1"/>
    <col min="1539" max="1539" width="11.42578125" style="1" customWidth="1"/>
    <col min="1540" max="1541" width="11.5703125" style="1" customWidth="1"/>
    <col min="1542" max="1542" width="18.85546875" style="1" customWidth="1"/>
    <col min="1543" max="1546" width="9.140625" style="1"/>
    <col min="1547" max="1547" width="7.140625" style="1" customWidth="1"/>
    <col min="1548" max="1791" width="9.140625" style="1"/>
    <col min="1792" max="1792" width="7.140625" style="1" customWidth="1"/>
    <col min="1793" max="1793" width="39.42578125" style="1" customWidth="1"/>
    <col min="1794" max="1794" width="8.42578125" style="1" customWidth="1"/>
    <col min="1795" max="1795" width="11.42578125" style="1" customWidth="1"/>
    <col min="1796" max="1797" width="11.5703125" style="1" customWidth="1"/>
    <col min="1798" max="1798" width="18.85546875" style="1" customWidth="1"/>
    <col min="1799" max="1802" width="9.140625" style="1"/>
    <col min="1803" max="1803" width="7.140625" style="1" customWidth="1"/>
    <col min="1804" max="2047" width="9.140625" style="1"/>
    <col min="2048" max="2048" width="7.140625" style="1" customWidth="1"/>
    <col min="2049" max="2049" width="39.42578125" style="1" customWidth="1"/>
    <col min="2050" max="2050" width="8.42578125" style="1" customWidth="1"/>
    <col min="2051" max="2051" width="11.42578125" style="1" customWidth="1"/>
    <col min="2052" max="2053" width="11.5703125" style="1" customWidth="1"/>
    <col min="2054" max="2054" width="18.85546875" style="1" customWidth="1"/>
    <col min="2055" max="2058" width="9.140625" style="1"/>
    <col min="2059" max="2059" width="7.140625" style="1" customWidth="1"/>
    <col min="2060" max="2303" width="9.140625" style="1"/>
    <col min="2304" max="2304" width="7.140625" style="1" customWidth="1"/>
    <col min="2305" max="2305" width="39.42578125" style="1" customWidth="1"/>
    <col min="2306" max="2306" width="8.42578125" style="1" customWidth="1"/>
    <col min="2307" max="2307" width="11.42578125" style="1" customWidth="1"/>
    <col min="2308" max="2309" width="11.5703125" style="1" customWidth="1"/>
    <col min="2310" max="2310" width="18.85546875" style="1" customWidth="1"/>
    <col min="2311" max="2314" width="9.140625" style="1"/>
    <col min="2315" max="2315" width="7.140625" style="1" customWidth="1"/>
    <col min="2316" max="2559" width="9.140625" style="1"/>
    <col min="2560" max="2560" width="7.140625" style="1" customWidth="1"/>
    <col min="2561" max="2561" width="39.42578125" style="1" customWidth="1"/>
    <col min="2562" max="2562" width="8.42578125" style="1" customWidth="1"/>
    <col min="2563" max="2563" width="11.42578125" style="1" customWidth="1"/>
    <col min="2564" max="2565" width="11.5703125" style="1" customWidth="1"/>
    <col min="2566" max="2566" width="18.85546875" style="1" customWidth="1"/>
    <col min="2567" max="2570" width="9.140625" style="1"/>
    <col min="2571" max="2571" width="7.140625" style="1" customWidth="1"/>
    <col min="2572" max="2815" width="9.140625" style="1"/>
    <col min="2816" max="2816" width="7.140625" style="1" customWidth="1"/>
    <col min="2817" max="2817" width="39.42578125" style="1" customWidth="1"/>
    <col min="2818" max="2818" width="8.42578125" style="1" customWidth="1"/>
    <col min="2819" max="2819" width="11.42578125" style="1" customWidth="1"/>
    <col min="2820" max="2821" width="11.5703125" style="1" customWidth="1"/>
    <col min="2822" max="2822" width="18.85546875" style="1" customWidth="1"/>
    <col min="2823" max="2826" width="9.140625" style="1"/>
    <col min="2827" max="2827" width="7.140625" style="1" customWidth="1"/>
    <col min="2828" max="3071" width="9.140625" style="1"/>
    <col min="3072" max="3072" width="7.140625" style="1" customWidth="1"/>
    <col min="3073" max="3073" width="39.42578125" style="1" customWidth="1"/>
    <col min="3074" max="3074" width="8.42578125" style="1" customWidth="1"/>
    <col min="3075" max="3075" width="11.42578125" style="1" customWidth="1"/>
    <col min="3076" max="3077" width="11.5703125" style="1" customWidth="1"/>
    <col min="3078" max="3078" width="18.85546875" style="1" customWidth="1"/>
    <col min="3079" max="3082" width="9.140625" style="1"/>
    <col min="3083" max="3083" width="7.140625" style="1" customWidth="1"/>
    <col min="3084" max="3327" width="9.140625" style="1"/>
    <col min="3328" max="3328" width="7.140625" style="1" customWidth="1"/>
    <col min="3329" max="3329" width="39.42578125" style="1" customWidth="1"/>
    <col min="3330" max="3330" width="8.42578125" style="1" customWidth="1"/>
    <col min="3331" max="3331" width="11.42578125" style="1" customWidth="1"/>
    <col min="3332" max="3333" width="11.5703125" style="1" customWidth="1"/>
    <col min="3334" max="3334" width="18.85546875" style="1" customWidth="1"/>
    <col min="3335" max="3338" width="9.140625" style="1"/>
    <col min="3339" max="3339" width="7.140625" style="1" customWidth="1"/>
    <col min="3340" max="3583" width="9.140625" style="1"/>
    <col min="3584" max="3584" width="7.140625" style="1" customWidth="1"/>
    <col min="3585" max="3585" width="39.42578125" style="1" customWidth="1"/>
    <col min="3586" max="3586" width="8.42578125" style="1" customWidth="1"/>
    <col min="3587" max="3587" width="11.42578125" style="1" customWidth="1"/>
    <col min="3588" max="3589" width="11.5703125" style="1" customWidth="1"/>
    <col min="3590" max="3590" width="18.85546875" style="1" customWidth="1"/>
    <col min="3591" max="3594" width="9.140625" style="1"/>
    <col min="3595" max="3595" width="7.140625" style="1" customWidth="1"/>
    <col min="3596" max="3839" width="9.140625" style="1"/>
    <col min="3840" max="3840" width="7.140625" style="1" customWidth="1"/>
    <col min="3841" max="3841" width="39.42578125" style="1" customWidth="1"/>
    <col min="3842" max="3842" width="8.42578125" style="1" customWidth="1"/>
    <col min="3843" max="3843" width="11.42578125" style="1" customWidth="1"/>
    <col min="3844" max="3845" width="11.5703125" style="1" customWidth="1"/>
    <col min="3846" max="3846" width="18.85546875" style="1" customWidth="1"/>
    <col min="3847" max="3850" width="9.140625" style="1"/>
    <col min="3851" max="3851" width="7.140625" style="1" customWidth="1"/>
    <col min="3852" max="4095" width="9.140625" style="1"/>
    <col min="4096" max="4096" width="7.140625" style="1" customWidth="1"/>
    <col min="4097" max="4097" width="39.42578125" style="1" customWidth="1"/>
    <col min="4098" max="4098" width="8.42578125" style="1" customWidth="1"/>
    <col min="4099" max="4099" width="11.42578125" style="1" customWidth="1"/>
    <col min="4100" max="4101" width="11.5703125" style="1" customWidth="1"/>
    <col min="4102" max="4102" width="18.85546875" style="1" customWidth="1"/>
    <col min="4103" max="4106" width="9.140625" style="1"/>
    <col min="4107" max="4107" width="7.140625" style="1" customWidth="1"/>
    <col min="4108" max="4351" width="9.140625" style="1"/>
    <col min="4352" max="4352" width="7.140625" style="1" customWidth="1"/>
    <col min="4353" max="4353" width="39.42578125" style="1" customWidth="1"/>
    <col min="4354" max="4354" width="8.42578125" style="1" customWidth="1"/>
    <col min="4355" max="4355" width="11.42578125" style="1" customWidth="1"/>
    <col min="4356" max="4357" width="11.5703125" style="1" customWidth="1"/>
    <col min="4358" max="4358" width="18.85546875" style="1" customWidth="1"/>
    <col min="4359" max="4362" width="9.140625" style="1"/>
    <col min="4363" max="4363" width="7.140625" style="1" customWidth="1"/>
    <col min="4364" max="4607" width="9.140625" style="1"/>
    <col min="4608" max="4608" width="7.140625" style="1" customWidth="1"/>
    <col min="4609" max="4609" width="39.42578125" style="1" customWidth="1"/>
    <col min="4610" max="4610" width="8.42578125" style="1" customWidth="1"/>
    <col min="4611" max="4611" width="11.42578125" style="1" customWidth="1"/>
    <col min="4612" max="4613" width="11.5703125" style="1" customWidth="1"/>
    <col min="4614" max="4614" width="18.85546875" style="1" customWidth="1"/>
    <col min="4615" max="4618" width="9.140625" style="1"/>
    <col min="4619" max="4619" width="7.140625" style="1" customWidth="1"/>
    <col min="4620" max="4863" width="9.140625" style="1"/>
    <col min="4864" max="4864" width="7.140625" style="1" customWidth="1"/>
    <col min="4865" max="4865" width="39.42578125" style="1" customWidth="1"/>
    <col min="4866" max="4866" width="8.42578125" style="1" customWidth="1"/>
    <col min="4867" max="4867" width="11.42578125" style="1" customWidth="1"/>
    <col min="4868" max="4869" width="11.5703125" style="1" customWidth="1"/>
    <col min="4870" max="4870" width="18.85546875" style="1" customWidth="1"/>
    <col min="4871" max="4874" width="9.140625" style="1"/>
    <col min="4875" max="4875" width="7.140625" style="1" customWidth="1"/>
    <col min="4876" max="5119" width="9.140625" style="1"/>
    <col min="5120" max="5120" width="7.140625" style="1" customWidth="1"/>
    <col min="5121" max="5121" width="39.42578125" style="1" customWidth="1"/>
    <col min="5122" max="5122" width="8.42578125" style="1" customWidth="1"/>
    <col min="5123" max="5123" width="11.42578125" style="1" customWidth="1"/>
    <col min="5124" max="5125" width="11.5703125" style="1" customWidth="1"/>
    <col min="5126" max="5126" width="18.85546875" style="1" customWidth="1"/>
    <col min="5127" max="5130" width="9.140625" style="1"/>
    <col min="5131" max="5131" width="7.140625" style="1" customWidth="1"/>
    <col min="5132" max="5375" width="9.140625" style="1"/>
    <col min="5376" max="5376" width="7.140625" style="1" customWidth="1"/>
    <col min="5377" max="5377" width="39.42578125" style="1" customWidth="1"/>
    <col min="5378" max="5378" width="8.42578125" style="1" customWidth="1"/>
    <col min="5379" max="5379" width="11.42578125" style="1" customWidth="1"/>
    <col min="5380" max="5381" width="11.5703125" style="1" customWidth="1"/>
    <col min="5382" max="5382" width="18.85546875" style="1" customWidth="1"/>
    <col min="5383" max="5386" width="9.140625" style="1"/>
    <col min="5387" max="5387" width="7.140625" style="1" customWidth="1"/>
    <col min="5388" max="5631" width="9.140625" style="1"/>
    <col min="5632" max="5632" width="7.140625" style="1" customWidth="1"/>
    <col min="5633" max="5633" width="39.42578125" style="1" customWidth="1"/>
    <col min="5634" max="5634" width="8.42578125" style="1" customWidth="1"/>
    <col min="5635" max="5635" width="11.42578125" style="1" customWidth="1"/>
    <col min="5636" max="5637" width="11.5703125" style="1" customWidth="1"/>
    <col min="5638" max="5638" width="18.85546875" style="1" customWidth="1"/>
    <col min="5639" max="5642" width="9.140625" style="1"/>
    <col min="5643" max="5643" width="7.140625" style="1" customWidth="1"/>
    <col min="5644" max="5887" width="9.140625" style="1"/>
    <col min="5888" max="5888" width="7.140625" style="1" customWidth="1"/>
    <col min="5889" max="5889" width="39.42578125" style="1" customWidth="1"/>
    <col min="5890" max="5890" width="8.42578125" style="1" customWidth="1"/>
    <col min="5891" max="5891" width="11.42578125" style="1" customWidth="1"/>
    <col min="5892" max="5893" width="11.5703125" style="1" customWidth="1"/>
    <col min="5894" max="5894" width="18.85546875" style="1" customWidth="1"/>
    <col min="5895" max="5898" width="9.140625" style="1"/>
    <col min="5899" max="5899" width="7.140625" style="1" customWidth="1"/>
    <col min="5900" max="6143" width="9.140625" style="1"/>
    <col min="6144" max="6144" width="7.140625" style="1" customWidth="1"/>
    <col min="6145" max="6145" width="39.42578125" style="1" customWidth="1"/>
    <col min="6146" max="6146" width="8.42578125" style="1" customWidth="1"/>
    <col min="6147" max="6147" width="11.42578125" style="1" customWidth="1"/>
    <col min="6148" max="6149" width="11.5703125" style="1" customWidth="1"/>
    <col min="6150" max="6150" width="18.85546875" style="1" customWidth="1"/>
    <col min="6151" max="6154" width="9.140625" style="1"/>
    <col min="6155" max="6155" width="7.140625" style="1" customWidth="1"/>
    <col min="6156" max="6399" width="9.140625" style="1"/>
    <col min="6400" max="6400" width="7.140625" style="1" customWidth="1"/>
    <col min="6401" max="6401" width="39.42578125" style="1" customWidth="1"/>
    <col min="6402" max="6402" width="8.42578125" style="1" customWidth="1"/>
    <col min="6403" max="6403" width="11.42578125" style="1" customWidth="1"/>
    <col min="6404" max="6405" width="11.5703125" style="1" customWidth="1"/>
    <col min="6406" max="6406" width="18.85546875" style="1" customWidth="1"/>
    <col min="6407" max="6410" width="9.140625" style="1"/>
    <col min="6411" max="6411" width="7.140625" style="1" customWidth="1"/>
    <col min="6412" max="6655" width="9.140625" style="1"/>
    <col min="6656" max="6656" width="7.140625" style="1" customWidth="1"/>
    <col min="6657" max="6657" width="39.42578125" style="1" customWidth="1"/>
    <col min="6658" max="6658" width="8.42578125" style="1" customWidth="1"/>
    <col min="6659" max="6659" width="11.42578125" style="1" customWidth="1"/>
    <col min="6660" max="6661" width="11.5703125" style="1" customWidth="1"/>
    <col min="6662" max="6662" width="18.85546875" style="1" customWidth="1"/>
    <col min="6663" max="6666" width="9.140625" style="1"/>
    <col min="6667" max="6667" width="7.140625" style="1" customWidth="1"/>
    <col min="6668" max="6911" width="9.140625" style="1"/>
    <col min="6912" max="6912" width="7.140625" style="1" customWidth="1"/>
    <col min="6913" max="6913" width="39.42578125" style="1" customWidth="1"/>
    <col min="6914" max="6914" width="8.42578125" style="1" customWidth="1"/>
    <col min="6915" max="6915" width="11.42578125" style="1" customWidth="1"/>
    <col min="6916" max="6917" width="11.5703125" style="1" customWidth="1"/>
    <col min="6918" max="6918" width="18.85546875" style="1" customWidth="1"/>
    <col min="6919" max="6922" width="9.140625" style="1"/>
    <col min="6923" max="6923" width="7.140625" style="1" customWidth="1"/>
    <col min="6924" max="7167" width="9.140625" style="1"/>
    <col min="7168" max="7168" width="7.140625" style="1" customWidth="1"/>
    <col min="7169" max="7169" width="39.42578125" style="1" customWidth="1"/>
    <col min="7170" max="7170" width="8.42578125" style="1" customWidth="1"/>
    <col min="7171" max="7171" width="11.42578125" style="1" customWidth="1"/>
    <col min="7172" max="7173" width="11.5703125" style="1" customWidth="1"/>
    <col min="7174" max="7174" width="18.85546875" style="1" customWidth="1"/>
    <col min="7175" max="7178" width="9.140625" style="1"/>
    <col min="7179" max="7179" width="7.140625" style="1" customWidth="1"/>
    <col min="7180" max="7423" width="9.140625" style="1"/>
    <col min="7424" max="7424" width="7.140625" style="1" customWidth="1"/>
    <col min="7425" max="7425" width="39.42578125" style="1" customWidth="1"/>
    <col min="7426" max="7426" width="8.42578125" style="1" customWidth="1"/>
    <col min="7427" max="7427" width="11.42578125" style="1" customWidth="1"/>
    <col min="7428" max="7429" width="11.5703125" style="1" customWidth="1"/>
    <col min="7430" max="7430" width="18.85546875" style="1" customWidth="1"/>
    <col min="7431" max="7434" width="9.140625" style="1"/>
    <col min="7435" max="7435" width="7.140625" style="1" customWidth="1"/>
    <col min="7436" max="7679" width="9.140625" style="1"/>
    <col min="7680" max="7680" width="7.140625" style="1" customWidth="1"/>
    <col min="7681" max="7681" width="39.42578125" style="1" customWidth="1"/>
    <col min="7682" max="7682" width="8.42578125" style="1" customWidth="1"/>
    <col min="7683" max="7683" width="11.42578125" style="1" customWidth="1"/>
    <col min="7684" max="7685" width="11.5703125" style="1" customWidth="1"/>
    <col min="7686" max="7686" width="18.85546875" style="1" customWidth="1"/>
    <col min="7687" max="7690" width="9.140625" style="1"/>
    <col min="7691" max="7691" width="7.140625" style="1" customWidth="1"/>
    <col min="7692" max="7935" width="9.140625" style="1"/>
    <col min="7936" max="7936" width="7.140625" style="1" customWidth="1"/>
    <col min="7937" max="7937" width="39.42578125" style="1" customWidth="1"/>
    <col min="7938" max="7938" width="8.42578125" style="1" customWidth="1"/>
    <col min="7939" max="7939" width="11.42578125" style="1" customWidth="1"/>
    <col min="7940" max="7941" width="11.5703125" style="1" customWidth="1"/>
    <col min="7942" max="7942" width="18.85546875" style="1" customWidth="1"/>
    <col min="7943" max="7946" width="9.140625" style="1"/>
    <col min="7947" max="7947" width="7.140625" style="1" customWidth="1"/>
    <col min="7948" max="8191" width="9.140625" style="1"/>
    <col min="8192" max="8192" width="7.140625" style="1" customWidth="1"/>
    <col min="8193" max="8193" width="39.42578125" style="1" customWidth="1"/>
    <col min="8194" max="8194" width="8.42578125" style="1" customWidth="1"/>
    <col min="8195" max="8195" width="11.42578125" style="1" customWidth="1"/>
    <col min="8196" max="8197" width="11.5703125" style="1" customWidth="1"/>
    <col min="8198" max="8198" width="18.85546875" style="1" customWidth="1"/>
    <col min="8199" max="8202" width="9.140625" style="1"/>
    <col min="8203" max="8203" width="7.140625" style="1" customWidth="1"/>
    <col min="8204" max="8447" width="9.140625" style="1"/>
    <col min="8448" max="8448" width="7.140625" style="1" customWidth="1"/>
    <col min="8449" max="8449" width="39.42578125" style="1" customWidth="1"/>
    <col min="8450" max="8450" width="8.42578125" style="1" customWidth="1"/>
    <col min="8451" max="8451" width="11.42578125" style="1" customWidth="1"/>
    <col min="8452" max="8453" width="11.5703125" style="1" customWidth="1"/>
    <col min="8454" max="8454" width="18.85546875" style="1" customWidth="1"/>
    <col min="8455" max="8458" width="9.140625" style="1"/>
    <col min="8459" max="8459" width="7.140625" style="1" customWidth="1"/>
    <col min="8460" max="8703" width="9.140625" style="1"/>
    <col min="8704" max="8704" width="7.140625" style="1" customWidth="1"/>
    <col min="8705" max="8705" width="39.42578125" style="1" customWidth="1"/>
    <col min="8706" max="8706" width="8.42578125" style="1" customWidth="1"/>
    <col min="8707" max="8707" width="11.42578125" style="1" customWidth="1"/>
    <col min="8708" max="8709" width="11.5703125" style="1" customWidth="1"/>
    <col min="8710" max="8710" width="18.85546875" style="1" customWidth="1"/>
    <col min="8711" max="8714" width="9.140625" style="1"/>
    <col min="8715" max="8715" width="7.140625" style="1" customWidth="1"/>
    <col min="8716" max="8959" width="9.140625" style="1"/>
    <col min="8960" max="8960" width="7.140625" style="1" customWidth="1"/>
    <col min="8961" max="8961" width="39.42578125" style="1" customWidth="1"/>
    <col min="8962" max="8962" width="8.42578125" style="1" customWidth="1"/>
    <col min="8963" max="8963" width="11.42578125" style="1" customWidth="1"/>
    <col min="8964" max="8965" width="11.5703125" style="1" customWidth="1"/>
    <col min="8966" max="8966" width="18.85546875" style="1" customWidth="1"/>
    <col min="8967" max="8970" width="9.140625" style="1"/>
    <col min="8971" max="8971" width="7.140625" style="1" customWidth="1"/>
    <col min="8972" max="9215" width="9.140625" style="1"/>
    <col min="9216" max="9216" width="7.140625" style="1" customWidth="1"/>
    <col min="9217" max="9217" width="39.42578125" style="1" customWidth="1"/>
    <col min="9218" max="9218" width="8.42578125" style="1" customWidth="1"/>
    <col min="9219" max="9219" width="11.42578125" style="1" customWidth="1"/>
    <col min="9220" max="9221" width="11.5703125" style="1" customWidth="1"/>
    <col min="9222" max="9222" width="18.85546875" style="1" customWidth="1"/>
    <col min="9223" max="9226" width="9.140625" style="1"/>
    <col min="9227" max="9227" width="7.140625" style="1" customWidth="1"/>
    <col min="9228" max="9471" width="9.140625" style="1"/>
    <col min="9472" max="9472" width="7.140625" style="1" customWidth="1"/>
    <col min="9473" max="9473" width="39.42578125" style="1" customWidth="1"/>
    <col min="9474" max="9474" width="8.42578125" style="1" customWidth="1"/>
    <col min="9475" max="9475" width="11.42578125" style="1" customWidth="1"/>
    <col min="9476" max="9477" width="11.5703125" style="1" customWidth="1"/>
    <col min="9478" max="9478" width="18.85546875" style="1" customWidth="1"/>
    <col min="9479" max="9482" width="9.140625" style="1"/>
    <col min="9483" max="9483" width="7.140625" style="1" customWidth="1"/>
    <col min="9484" max="9727" width="9.140625" style="1"/>
    <col min="9728" max="9728" width="7.140625" style="1" customWidth="1"/>
    <col min="9729" max="9729" width="39.42578125" style="1" customWidth="1"/>
    <col min="9730" max="9730" width="8.42578125" style="1" customWidth="1"/>
    <col min="9731" max="9731" width="11.42578125" style="1" customWidth="1"/>
    <col min="9732" max="9733" width="11.5703125" style="1" customWidth="1"/>
    <col min="9734" max="9734" width="18.85546875" style="1" customWidth="1"/>
    <col min="9735" max="9738" width="9.140625" style="1"/>
    <col min="9739" max="9739" width="7.140625" style="1" customWidth="1"/>
    <col min="9740" max="9983" width="9.140625" style="1"/>
    <col min="9984" max="9984" width="7.140625" style="1" customWidth="1"/>
    <col min="9985" max="9985" width="39.42578125" style="1" customWidth="1"/>
    <col min="9986" max="9986" width="8.42578125" style="1" customWidth="1"/>
    <col min="9987" max="9987" width="11.42578125" style="1" customWidth="1"/>
    <col min="9988" max="9989" width="11.5703125" style="1" customWidth="1"/>
    <col min="9990" max="9990" width="18.85546875" style="1" customWidth="1"/>
    <col min="9991" max="9994" width="9.140625" style="1"/>
    <col min="9995" max="9995" width="7.140625" style="1" customWidth="1"/>
    <col min="9996" max="10239" width="9.140625" style="1"/>
    <col min="10240" max="10240" width="7.140625" style="1" customWidth="1"/>
    <col min="10241" max="10241" width="39.42578125" style="1" customWidth="1"/>
    <col min="10242" max="10242" width="8.42578125" style="1" customWidth="1"/>
    <col min="10243" max="10243" width="11.42578125" style="1" customWidth="1"/>
    <col min="10244" max="10245" width="11.5703125" style="1" customWidth="1"/>
    <col min="10246" max="10246" width="18.85546875" style="1" customWidth="1"/>
    <col min="10247" max="10250" width="9.140625" style="1"/>
    <col min="10251" max="10251" width="7.140625" style="1" customWidth="1"/>
    <col min="10252" max="10495" width="9.140625" style="1"/>
    <col min="10496" max="10496" width="7.140625" style="1" customWidth="1"/>
    <col min="10497" max="10497" width="39.42578125" style="1" customWidth="1"/>
    <col min="10498" max="10498" width="8.42578125" style="1" customWidth="1"/>
    <col min="10499" max="10499" width="11.42578125" style="1" customWidth="1"/>
    <col min="10500" max="10501" width="11.5703125" style="1" customWidth="1"/>
    <col min="10502" max="10502" width="18.85546875" style="1" customWidth="1"/>
    <col min="10503" max="10506" width="9.140625" style="1"/>
    <col min="10507" max="10507" width="7.140625" style="1" customWidth="1"/>
    <col min="10508" max="10751" width="9.140625" style="1"/>
    <col min="10752" max="10752" width="7.140625" style="1" customWidth="1"/>
    <col min="10753" max="10753" width="39.42578125" style="1" customWidth="1"/>
    <col min="10754" max="10754" width="8.42578125" style="1" customWidth="1"/>
    <col min="10755" max="10755" width="11.42578125" style="1" customWidth="1"/>
    <col min="10756" max="10757" width="11.5703125" style="1" customWidth="1"/>
    <col min="10758" max="10758" width="18.85546875" style="1" customWidth="1"/>
    <col min="10759" max="10762" width="9.140625" style="1"/>
    <col min="10763" max="10763" width="7.140625" style="1" customWidth="1"/>
    <col min="10764" max="11007" width="9.140625" style="1"/>
    <col min="11008" max="11008" width="7.140625" style="1" customWidth="1"/>
    <col min="11009" max="11009" width="39.42578125" style="1" customWidth="1"/>
    <col min="11010" max="11010" width="8.42578125" style="1" customWidth="1"/>
    <col min="11011" max="11011" width="11.42578125" style="1" customWidth="1"/>
    <col min="11012" max="11013" width="11.5703125" style="1" customWidth="1"/>
    <col min="11014" max="11014" width="18.85546875" style="1" customWidth="1"/>
    <col min="11015" max="11018" width="9.140625" style="1"/>
    <col min="11019" max="11019" width="7.140625" style="1" customWidth="1"/>
    <col min="11020" max="11263" width="9.140625" style="1"/>
    <col min="11264" max="11264" width="7.140625" style="1" customWidth="1"/>
    <col min="11265" max="11265" width="39.42578125" style="1" customWidth="1"/>
    <col min="11266" max="11266" width="8.42578125" style="1" customWidth="1"/>
    <col min="11267" max="11267" width="11.42578125" style="1" customWidth="1"/>
    <col min="11268" max="11269" width="11.5703125" style="1" customWidth="1"/>
    <col min="11270" max="11270" width="18.85546875" style="1" customWidth="1"/>
    <col min="11271" max="11274" width="9.140625" style="1"/>
    <col min="11275" max="11275" width="7.140625" style="1" customWidth="1"/>
    <col min="11276" max="11519" width="9.140625" style="1"/>
    <col min="11520" max="11520" width="7.140625" style="1" customWidth="1"/>
    <col min="11521" max="11521" width="39.42578125" style="1" customWidth="1"/>
    <col min="11522" max="11522" width="8.42578125" style="1" customWidth="1"/>
    <col min="11523" max="11523" width="11.42578125" style="1" customWidth="1"/>
    <col min="11524" max="11525" width="11.5703125" style="1" customWidth="1"/>
    <col min="11526" max="11526" width="18.85546875" style="1" customWidth="1"/>
    <col min="11527" max="11530" width="9.140625" style="1"/>
    <col min="11531" max="11531" width="7.140625" style="1" customWidth="1"/>
    <col min="11532" max="11775" width="9.140625" style="1"/>
    <col min="11776" max="11776" width="7.140625" style="1" customWidth="1"/>
    <col min="11777" max="11777" width="39.42578125" style="1" customWidth="1"/>
    <col min="11778" max="11778" width="8.42578125" style="1" customWidth="1"/>
    <col min="11779" max="11779" width="11.42578125" style="1" customWidth="1"/>
    <col min="11780" max="11781" width="11.5703125" style="1" customWidth="1"/>
    <col min="11782" max="11782" width="18.85546875" style="1" customWidth="1"/>
    <col min="11783" max="11786" width="9.140625" style="1"/>
    <col min="11787" max="11787" width="7.140625" style="1" customWidth="1"/>
    <col min="11788" max="12031" width="9.140625" style="1"/>
    <col min="12032" max="12032" width="7.140625" style="1" customWidth="1"/>
    <col min="12033" max="12033" width="39.42578125" style="1" customWidth="1"/>
    <col min="12034" max="12034" width="8.42578125" style="1" customWidth="1"/>
    <col min="12035" max="12035" width="11.42578125" style="1" customWidth="1"/>
    <col min="12036" max="12037" width="11.5703125" style="1" customWidth="1"/>
    <col min="12038" max="12038" width="18.85546875" style="1" customWidth="1"/>
    <col min="12039" max="12042" width="9.140625" style="1"/>
    <col min="12043" max="12043" width="7.140625" style="1" customWidth="1"/>
    <col min="12044" max="12287" width="9.140625" style="1"/>
    <col min="12288" max="12288" width="7.140625" style="1" customWidth="1"/>
    <col min="12289" max="12289" width="39.42578125" style="1" customWidth="1"/>
    <col min="12290" max="12290" width="8.42578125" style="1" customWidth="1"/>
    <col min="12291" max="12291" width="11.42578125" style="1" customWidth="1"/>
    <col min="12292" max="12293" width="11.5703125" style="1" customWidth="1"/>
    <col min="12294" max="12294" width="18.85546875" style="1" customWidth="1"/>
    <col min="12295" max="12298" width="9.140625" style="1"/>
    <col min="12299" max="12299" width="7.140625" style="1" customWidth="1"/>
    <col min="12300" max="12543" width="9.140625" style="1"/>
    <col min="12544" max="12544" width="7.140625" style="1" customWidth="1"/>
    <col min="12545" max="12545" width="39.42578125" style="1" customWidth="1"/>
    <col min="12546" max="12546" width="8.42578125" style="1" customWidth="1"/>
    <col min="12547" max="12547" width="11.42578125" style="1" customWidth="1"/>
    <col min="12548" max="12549" width="11.5703125" style="1" customWidth="1"/>
    <col min="12550" max="12550" width="18.85546875" style="1" customWidth="1"/>
    <col min="12551" max="12554" width="9.140625" style="1"/>
    <col min="12555" max="12555" width="7.140625" style="1" customWidth="1"/>
    <col min="12556" max="12799" width="9.140625" style="1"/>
    <col min="12800" max="12800" width="7.140625" style="1" customWidth="1"/>
    <col min="12801" max="12801" width="39.42578125" style="1" customWidth="1"/>
    <col min="12802" max="12802" width="8.42578125" style="1" customWidth="1"/>
    <col min="12803" max="12803" width="11.42578125" style="1" customWidth="1"/>
    <col min="12804" max="12805" width="11.5703125" style="1" customWidth="1"/>
    <col min="12806" max="12806" width="18.85546875" style="1" customWidth="1"/>
    <col min="12807" max="12810" width="9.140625" style="1"/>
    <col min="12811" max="12811" width="7.140625" style="1" customWidth="1"/>
    <col min="12812" max="13055" width="9.140625" style="1"/>
    <col min="13056" max="13056" width="7.140625" style="1" customWidth="1"/>
    <col min="13057" max="13057" width="39.42578125" style="1" customWidth="1"/>
    <col min="13058" max="13058" width="8.42578125" style="1" customWidth="1"/>
    <col min="13059" max="13059" width="11.42578125" style="1" customWidth="1"/>
    <col min="13060" max="13061" width="11.5703125" style="1" customWidth="1"/>
    <col min="13062" max="13062" width="18.85546875" style="1" customWidth="1"/>
    <col min="13063" max="13066" width="9.140625" style="1"/>
    <col min="13067" max="13067" width="7.140625" style="1" customWidth="1"/>
    <col min="13068" max="13311" width="9.140625" style="1"/>
    <col min="13312" max="13312" width="7.140625" style="1" customWidth="1"/>
    <col min="13313" max="13313" width="39.42578125" style="1" customWidth="1"/>
    <col min="13314" max="13314" width="8.42578125" style="1" customWidth="1"/>
    <col min="13315" max="13315" width="11.42578125" style="1" customWidth="1"/>
    <col min="13316" max="13317" width="11.5703125" style="1" customWidth="1"/>
    <col min="13318" max="13318" width="18.85546875" style="1" customWidth="1"/>
    <col min="13319" max="13322" width="9.140625" style="1"/>
    <col min="13323" max="13323" width="7.140625" style="1" customWidth="1"/>
    <col min="13324" max="13567" width="9.140625" style="1"/>
    <col min="13568" max="13568" width="7.140625" style="1" customWidth="1"/>
    <col min="13569" max="13569" width="39.42578125" style="1" customWidth="1"/>
    <col min="13570" max="13570" width="8.42578125" style="1" customWidth="1"/>
    <col min="13571" max="13571" width="11.42578125" style="1" customWidth="1"/>
    <col min="13572" max="13573" width="11.5703125" style="1" customWidth="1"/>
    <col min="13574" max="13574" width="18.85546875" style="1" customWidth="1"/>
    <col min="13575" max="13578" width="9.140625" style="1"/>
    <col min="13579" max="13579" width="7.140625" style="1" customWidth="1"/>
    <col min="13580" max="13823" width="9.140625" style="1"/>
    <col min="13824" max="13824" width="7.140625" style="1" customWidth="1"/>
    <col min="13825" max="13825" width="39.42578125" style="1" customWidth="1"/>
    <col min="13826" max="13826" width="8.42578125" style="1" customWidth="1"/>
    <col min="13827" max="13827" width="11.42578125" style="1" customWidth="1"/>
    <col min="13828" max="13829" width="11.5703125" style="1" customWidth="1"/>
    <col min="13830" max="13830" width="18.85546875" style="1" customWidth="1"/>
    <col min="13831" max="13834" width="9.140625" style="1"/>
    <col min="13835" max="13835" width="7.140625" style="1" customWidth="1"/>
    <col min="13836" max="14079" width="9.140625" style="1"/>
    <col min="14080" max="14080" width="7.140625" style="1" customWidth="1"/>
    <col min="14081" max="14081" width="39.42578125" style="1" customWidth="1"/>
    <col min="14082" max="14082" width="8.42578125" style="1" customWidth="1"/>
    <col min="14083" max="14083" width="11.42578125" style="1" customWidth="1"/>
    <col min="14084" max="14085" width="11.5703125" style="1" customWidth="1"/>
    <col min="14086" max="14086" width="18.85546875" style="1" customWidth="1"/>
    <col min="14087" max="14090" width="9.140625" style="1"/>
    <col min="14091" max="14091" width="7.140625" style="1" customWidth="1"/>
    <col min="14092" max="14335" width="9.140625" style="1"/>
    <col min="14336" max="14336" width="7.140625" style="1" customWidth="1"/>
    <col min="14337" max="14337" width="39.42578125" style="1" customWidth="1"/>
    <col min="14338" max="14338" width="8.42578125" style="1" customWidth="1"/>
    <col min="14339" max="14339" width="11.42578125" style="1" customWidth="1"/>
    <col min="14340" max="14341" width="11.5703125" style="1" customWidth="1"/>
    <col min="14342" max="14342" width="18.85546875" style="1" customWidth="1"/>
    <col min="14343" max="14346" width="9.140625" style="1"/>
    <col min="14347" max="14347" width="7.140625" style="1" customWidth="1"/>
    <col min="14348" max="14591" width="9.140625" style="1"/>
    <col min="14592" max="14592" width="7.140625" style="1" customWidth="1"/>
    <col min="14593" max="14593" width="39.42578125" style="1" customWidth="1"/>
    <col min="14594" max="14594" width="8.42578125" style="1" customWidth="1"/>
    <col min="14595" max="14595" width="11.42578125" style="1" customWidth="1"/>
    <col min="14596" max="14597" width="11.5703125" style="1" customWidth="1"/>
    <col min="14598" max="14598" width="18.85546875" style="1" customWidth="1"/>
    <col min="14599" max="14602" width="9.140625" style="1"/>
    <col min="14603" max="14603" width="7.140625" style="1" customWidth="1"/>
    <col min="14604" max="14847" width="9.140625" style="1"/>
    <col min="14848" max="14848" width="7.140625" style="1" customWidth="1"/>
    <col min="14849" max="14849" width="39.42578125" style="1" customWidth="1"/>
    <col min="14850" max="14850" width="8.42578125" style="1" customWidth="1"/>
    <col min="14851" max="14851" width="11.42578125" style="1" customWidth="1"/>
    <col min="14852" max="14853" width="11.5703125" style="1" customWidth="1"/>
    <col min="14854" max="14854" width="18.85546875" style="1" customWidth="1"/>
    <col min="14855" max="14858" width="9.140625" style="1"/>
    <col min="14859" max="14859" width="7.140625" style="1" customWidth="1"/>
    <col min="14860" max="15103" width="9.140625" style="1"/>
    <col min="15104" max="15104" width="7.140625" style="1" customWidth="1"/>
    <col min="15105" max="15105" width="39.42578125" style="1" customWidth="1"/>
    <col min="15106" max="15106" width="8.42578125" style="1" customWidth="1"/>
    <col min="15107" max="15107" width="11.42578125" style="1" customWidth="1"/>
    <col min="15108" max="15109" width="11.5703125" style="1" customWidth="1"/>
    <col min="15110" max="15110" width="18.85546875" style="1" customWidth="1"/>
    <col min="15111" max="15114" width="9.140625" style="1"/>
    <col min="15115" max="15115" width="7.140625" style="1" customWidth="1"/>
    <col min="15116" max="15359" width="9.140625" style="1"/>
    <col min="15360" max="15360" width="7.140625" style="1" customWidth="1"/>
    <col min="15361" max="15361" width="39.42578125" style="1" customWidth="1"/>
    <col min="15362" max="15362" width="8.42578125" style="1" customWidth="1"/>
    <col min="15363" max="15363" width="11.42578125" style="1" customWidth="1"/>
    <col min="15364" max="15365" width="11.5703125" style="1" customWidth="1"/>
    <col min="15366" max="15366" width="18.85546875" style="1" customWidth="1"/>
    <col min="15367" max="15370" width="9.140625" style="1"/>
    <col min="15371" max="15371" width="7.140625" style="1" customWidth="1"/>
    <col min="15372" max="15615" width="9.140625" style="1"/>
    <col min="15616" max="15616" width="7.140625" style="1" customWidth="1"/>
    <col min="15617" max="15617" width="39.42578125" style="1" customWidth="1"/>
    <col min="15618" max="15618" width="8.42578125" style="1" customWidth="1"/>
    <col min="15619" max="15619" width="11.42578125" style="1" customWidth="1"/>
    <col min="15620" max="15621" width="11.5703125" style="1" customWidth="1"/>
    <col min="15622" max="15622" width="18.85546875" style="1" customWidth="1"/>
    <col min="15623" max="15626" width="9.140625" style="1"/>
    <col min="15627" max="15627" width="7.140625" style="1" customWidth="1"/>
    <col min="15628" max="15871" width="9.140625" style="1"/>
    <col min="15872" max="15872" width="7.140625" style="1" customWidth="1"/>
    <col min="15873" max="15873" width="39.42578125" style="1" customWidth="1"/>
    <col min="15874" max="15874" width="8.42578125" style="1" customWidth="1"/>
    <col min="15875" max="15875" width="11.42578125" style="1" customWidth="1"/>
    <col min="15876" max="15877" width="11.5703125" style="1" customWidth="1"/>
    <col min="15878" max="15878" width="18.85546875" style="1" customWidth="1"/>
    <col min="15879" max="15882" width="9.140625" style="1"/>
    <col min="15883" max="15883" width="7.140625" style="1" customWidth="1"/>
    <col min="15884" max="16127" width="9.140625" style="1"/>
    <col min="16128" max="16128" width="7.140625" style="1" customWidth="1"/>
    <col min="16129" max="16129" width="39.42578125" style="1" customWidth="1"/>
    <col min="16130" max="16130" width="8.42578125" style="1" customWidth="1"/>
    <col min="16131" max="16131" width="11.42578125" style="1" customWidth="1"/>
    <col min="16132" max="16133" width="11.5703125" style="1" customWidth="1"/>
    <col min="16134" max="16134" width="18.85546875" style="1" customWidth="1"/>
    <col min="16135" max="16138" width="9.140625" style="1"/>
    <col min="16139" max="16139" width="7.140625" style="1" customWidth="1"/>
    <col min="16140" max="16384" width="9.140625" style="1"/>
  </cols>
  <sheetData>
    <row r="1" spans="1:6">
      <c r="A1" s="538" t="s">
        <v>527</v>
      </c>
      <c r="B1" s="539" t="s">
        <v>170</v>
      </c>
      <c r="C1" s="540"/>
      <c r="D1" s="540"/>
      <c r="E1" s="545"/>
    </row>
    <row r="2" spans="1:6">
      <c r="A2" s="2"/>
      <c r="B2" s="3"/>
    </row>
    <row r="3" spans="1:6">
      <c r="A3" s="37"/>
      <c r="B3" s="380" t="s">
        <v>3337</v>
      </c>
      <c r="C3" s="554"/>
      <c r="D3" s="521"/>
      <c r="E3" s="681"/>
      <c r="F3" s="681"/>
    </row>
    <row r="4" spans="1:6" ht="55.5" customHeight="1">
      <c r="A4" s="37"/>
      <c r="B4" s="381" t="s">
        <v>4815</v>
      </c>
      <c r="C4" s="660"/>
      <c r="D4" s="521"/>
      <c r="E4" s="681"/>
      <c r="F4" s="681"/>
    </row>
    <row r="5" spans="1:6" ht="220.5" customHeight="1">
      <c r="A5" s="37"/>
      <c r="B5" s="381" t="s">
        <v>4816</v>
      </c>
      <c r="C5" s="660"/>
      <c r="D5" s="521"/>
      <c r="E5" s="681"/>
      <c r="F5" s="681"/>
    </row>
    <row r="6" spans="1:6" ht="276" customHeight="1">
      <c r="A6" s="37"/>
      <c r="B6" s="381" t="s">
        <v>4817</v>
      </c>
      <c r="C6" s="660"/>
      <c r="D6" s="521"/>
      <c r="E6" s="681"/>
      <c r="F6" s="681"/>
    </row>
    <row r="7" spans="1:6" ht="409.5">
      <c r="A7" s="37"/>
      <c r="B7" s="381" t="s">
        <v>4818</v>
      </c>
      <c r="C7" s="660"/>
      <c r="D7" s="521"/>
      <c r="E7" s="681"/>
      <c r="F7" s="681"/>
    </row>
    <row r="8" spans="1:6" ht="84" customHeight="1">
      <c r="A8" s="37"/>
      <c r="B8" s="381" t="s">
        <v>4819</v>
      </c>
      <c r="C8" s="660"/>
      <c r="D8" s="521"/>
      <c r="E8" s="681"/>
      <c r="F8" s="681"/>
    </row>
    <row r="9" spans="1:6" ht="237" customHeight="1">
      <c r="A9" s="37"/>
      <c r="B9" s="381" t="s">
        <v>4820</v>
      </c>
      <c r="C9" s="660"/>
      <c r="D9" s="521"/>
      <c r="E9" s="681"/>
      <c r="F9" s="681"/>
    </row>
    <row r="10" spans="1:6" ht="309.75" customHeight="1">
      <c r="A10" s="37"/>
      <c r="B10" s="381" t="s">
        <v>4821</v>
      </c>
      <c r="C10" s="660"/>
      <c r="D10" s="521"/>
      <c r="E10" s="681"/>
      <c r="F10" s="681"/>
    </row>
    <row r="11" spans="1:6" ht="236.25" customHeight="1">
      <c r="A11" s="37"/>
      <c r="B11" s="381" t="s">
        <v>4822</v>
      </c>
      <c r="C11" s="660"/>
      <c r="D11" s="521"/>
      <c r="E11" s="681"/>
      <c r="F11" s="681"/>
    </row>
    <row r="12" spans="1:6" ht="43.5" customHeight="1">
      <c r="A12" s="37"/>
      <c r="B12" s="381" t="s">
        <v>4823</v>
      </c>
      <c r="C12" s="660"/>
      <c r="D12" s="521"/>
      <c r="E12" s="681"/>
      <c r="F12" s="681"/>
    </row>
    <row r="13" spans="1:6" ht="58.5" customHeight="1">
      <c r="A13" s="37"/>
      <c r="B13" s="381" t="s">
        <v>4824</v>
      </c>
      <c r="C13" s="660"/>
      <c r="D13" s="521"/>
      <c r="E13" s="681"/>
      <c r="F13" s="681"/>
    </row>
    <row r="14" spans="1:6" ht="354.75" customHeight="1">
      <c r="A14" s="37"/>
      <c r="B14" s="381" t="s">
        <v>4825</v>
      </c>
      <c r="C14" s="660"/>
      <c r="D14" s="521"/>
      <c r="E14" s="681"/>
      <c r="F14" s="681"/>
    </row>
    <row r="15" spans="1:6" ht="142.5" customHeight="1">
      <c r="A15" s="37"/>
      <c r="B15" s="381" t="s">
        <v>4826</v>
      </c>
      <c r="C15" s="660"/>
      <c r="D15" s="521"/>
      <c r="E15" s="681"/>
      <c r="F15" s="681"/>
    </row>
    <row r="16" spans="1:6">
      <c r="A16" s="2"/>
      <c r="B16" s="3"/>
    </row>
    <row r="17" spans="1:6">
      <c r="A17" s="2"/>
      <c r="B17" s="3"/>
    </row>
    <row r="18" spans="1:6" s="171" customFormat="1" ht="16.5" customHeight="1">
      <c r="A18" s="194"/>
      <c r="B18" s="541" t="s">
        <v>48</v>
      </c>
      <c r="C18" s="541">
        <f>'SKUPNA rekapitulacija'!C42</f>
        <v>0.81899999999999995</v>
      </c>
      <c r="D18" s="191"/>
      <c r="E18" s="682"/>
      <c r="F18" s="682"/>
    </row>
    <row r="19" spans="1:6">
      <c r="A19" s="2"/>
      <c r="B19" s="542" t="s">
        <v>49</v>
      </c>
      <c r="C19" s="542">
        <f>'SKUPNA rekapitulacija'!C52</f>
        <v>0.18099999999999999</v>
      </c>
    </row>
    <row r="21" spans="1:6" s="3" customFormat="1">
      <c r="A21" s="4"/>
      <c r="B21" s="33" t="s">
        <v>2</v>
      </c>
      <c r="C21" s="5" t="s">
        <v>3</v>
      </c>
      <c r="D21" s="5" t="s">
        <v>4</v>
      </c>
      <c r="E21" s="228" t="s">
        <v>5</v>
      </c>
      <c r="F21" s="228" t="s">
        <v>6</v>
      </c>
    </row>
    <row r="22" spans="1:6" ht="17.25" thickTop="1">
      <c r="E22" s="663"/>
    </row>
    <row r="23" spans="1:6" s="10" customFormat="1" ht="51.75" customHeight="1">
      <c r="A23" s="126" t="s">
        <v>528</v>
      </c>
      <c r="B23" s="31" t="s">
        <v>538</v>
      </c>
      <c r="C23" s="127"/>
      <c r="D23" s="30"/>
      <c r="E23" s="156"/>
      <c r="F23" s="157"/>
    </row>
    <row r="24" spans="1:6" s="10" customFormat="1" ht="30.75" customHeight="1">
      <c r="A24" s="126"/>
      <c r="B24" s="31" t="s">
        <v>4827</v>
      </c>
      <c r="C24" s="127"/>
      <c r="D24" s="30"/>
      <c r="E24" s="156"/>
      <c r="F24" s="157"/>
    </row>
    <row r="25" spans="1:6" s="10" customFormat="1" ht="16.5" customHeight="1">
      <c r="A25" s="150" t="s">
        <v>265</v>
      </c>
      <c r="B25" s="31" t="s">
        <v>322</v>
      </c>
      <c r="C25" s="121"/>
      <c r="D25" s="122"/>
      <c r="E25" s="203"/>
      <c r="F25" s="683"/>
    </row>
    <row r="26" spans="1:6" s="10" customFormat="1" ht="16.5" customHeight="1">
      <c r="A26" s="77"/>
      <c r="B26" s="45" t="s">
        <v>46</v>
      </c>
      <c r="C26" s="46" t="s">
        <v>10</v>
      </c>
      <c r="D26" s="47">
        <v>90</v>
      </c>
      <c r="E26" s="851"/>
      <c r="F26" s="201">
        <f>E26*D26</f>
        <v>0</v>
      </c>
    </row>
    <row r="27" spans="1:6" s="10" customFormat="1" ht="16.5" customHeight="1">
      <c r="A27" s="126"/>
      <c r="B27" s="48" t="s">
        <v>47</v>
      </c>
      <c r="C27" s="49" t="s">
        <v>10</v>
      </c>
      <c r="D27" s="50">
        <v>415</v>
      </c>
      <c r="E27" s="851"/>
      <c r="F27" s="202">
        <f>E27*D27</f>
        <v>0</v>
      </c>
    </row>
    <row r="28" spans="1:6" s="10" customFormat="1" ht="16.5" customHeight="1">
      <c r="A28" s="150" t="s">
        <v>265</v>
      </c>
      <c r="B28" s="31" t="s">
        <v>354</v>
      </c>
      <c r="C28" s="121"/>
      <c r="D28" s="122"/>
      <c r="E28" s="203"/>
      <c r="F28" s="683"/>
    </row>
    <row r="29" spans="1:6" s="10" customFormat="1" ht="16.5" customHeight="1">
      <c r="A29" s="77"/>
      <c r="B29" s="45" t="s">
        <v>46</v>
      </c>
      <c r="C29" s="46" t="s">
        <v>10</v>
      </c>
      <c r="D29" s="47">
        <v>120</v>
      </c>
      <c r="E29" s="851"/>
      <c r="F29" s="201">
        <f>E29*D29</f>
        <v>0</v>
      </c>
    </row>
    <row r="30" spans="1:6">
      <c r="E30" s="663"/>
    </row>
    <row r="31" spans="1:6" s="10" customFormat="1" ht="42" customHeight="1">
      <c r="A31" s="126" t="s">
        <v>529</v>
      </c>
      <c r="B31" s="31" t="s">
        <v>4828</v>
      </c>
      <c r="C31" s="127"/>
      <c r="D31" s="30"/>
      <c r="E31" s="156"/>
      <c r="F31" s="157"/>
    </row>
    <row r="32" spans="1:6" s="10" customFormat="1" ht="27.75" customHeight="1">
      <c r="A32" s="126"/>
      <c r="B32" s="31" t="s">
        <v>4829</v>
      </c>
      <c r="C32" s="127"/>
      <c r="D32" s="30"/>
      <c r="E32" s="156"/>
      <c r="F32" s="157"/>
    </row>
    <row r="33" spans="1:6" s="10" customFormat="1" ht="16.5" customHeight="1">
      <c r="A33" s="150" t="s">
        <v>265</v>
      </c>
      <c r="B33" s="31" t="s">
        <v>539</v>
      </c>
      <c r="C33" s="121" t="s">
        <v>10</v>
      </c>
      <c r="D33" s="122">
        <v>745</v>
      </c>
      <c r="E33" s="750"/>
      <c r="F33" s="683"/>
    </row>
    <row r="34" spans="1:6" s="10" customFormat="1" ht="16.5" customHeight="1">
      <c r="A34" s="77"/>
      <c r="B34" s="45" t="s">
        <v>46</v>
      </c>
      <c r="C34" s="46" t="s">
        <v>10</v>
      </c>
      <c r="D34" s="47">
        <v>1115</v>
      </c>
      <c r="E34" s="851"/>
      <c r="F34" s="201">
        <f>E34*D34+D33*E33*C18</f>
        <v>0</v>
      </c>
    </row>
    <row r="35" spans="1:6" s="10" customFormat="1" ht="16.5" customHeight="1">
      <c r="A35" s="126"/>
      <c r="B35" s="48" t="s">
        <v>47</v>
      </c>
      <c r="C35" s="49"/>
      <c r="D35" s="50"/>
      <c r="E35" s="853"/>
      <c r="F35" s="202">
        <f>E33*D33*C19</f>
        <v>0</v>
      </c>
    </row>
    <row r="36" spans="1:6" s="10" customFormat="1" ht="16.5" customHeight="1">
      <c r="A36" s="150" t="s">
        <v>265</v>
      </c>
      <c r="B36" s="31" t="s">
        <v>354</v>
      </c>
      <c r="C36" s="121"/>
      <c r="D36" s="122"/>
      <c r="E36" s="203"/>
      <c r="F36" s="683"/>
    </row>
    <row r="37" spans="1:6" s="10" customFormat="1" ht="16.5" customHeight="1">
      <c r="A37" s="77"/>
      <c r="B37" s="45" t="s">
        <v>46</v>
      </c>
      <c r="C37" s="46" t="s">
        <v>10</v>
      </c>
      <c r="D37" s="47">
        <v>662</v>
      </c>
      <c r="E37" s="851"/>
      <c r="F37" s="201">
        <f>E37*D37</f>
        <v>0</v>
      </c>
    </row>
    <row r="38" spans="1:6" s="10" customFormat="1" ht="16.5" customHeight="1">
      <c r="A38" s="126"/>
      <c r="B38" s="31"/>
      <c r="C38" s="127"/>
      <c r="D38" s="30"/>
      <c r="E38" s="156"/>
      <c r="F38" s="157"/>
    </row>
    <row r="39" spans="1:6" s="10" customFormat="1" ht="93" customHeight="1">
      <c r="A39" s="126" t="s">
        <v>546</v>
      </c>
      <c r="B39" s="31" t="s">
        <v>560</v>
      </c>
      <c r="C39" s="127"/>
      <c r="D39" s="30"/>
      <c r="E39" s="156"/>
      <c r="F39" s="157"/>
    </row>
    <row r="40" spans="1:6" s="10" customFormat="1" ht="21" customHeight="1">
      <c r="A40" s="126"/>
      <c r="B40" s="31" t="s">
        <v>547</v>
      </c>
      <c r="C40" s="127"/>
      <c r="D40" s="30"/>
      <c r="E40" s="156"/>
      <c r="F40" s="157"/>
    </row>
    <row r="41" spans="1:6" s="10" customFormat="1" ht="16.5" customHeight="1">
      <c r="A41" s="150" t="s">
        <v>265</v>
      </c>
      <c r="B41" s="31" t="s">
        <v>354</v>
      </c>
      <c r="C41" s="121"/>
      <c r="D41" s="122"/>
      <c r="E41" s="203"/>
      <c r="F41" s="683"/>
    </row>
    <row r="42" spans="1:6" s="10" customFormat="1" ht="16.5" customHeight="1">
      <c r="A42" s="126"/>
      <c r="B42" s="48" t="s">
        <v>47</v>
      </c>
      <c r="C42" s="49" t="s">
        <v>10</v>
      </c>
      <c r="D42" s="50">
        <v>66</v>
      </c>
      <c r="E42" s="851"/>
      <c r="F42" s="202">
        <f>E42*D42</f>
        <v>0</v>
      </c>
    </row>
    <row r="43" spans="1:6" s="10" customFormat="1" ht="16.5" customHeight="1">
      <c r="A43" s="150" t="s">
        <v>265</v>
      </c>
      <c r="B43" s="31" t="s">
        <v>375</v>
      </c>
      <c r="C43" s="121"/>
      <c r="D43" s="122"/>
      <c r="E43" s="203"/>
      <c r="F43" s="683"/>
    </row>
    <row r="44" spans="1:6" s="10" customFormat="1" ht="16.5" customHeight="1">
      <c r="A44" s="77"/>
      <c r="B44" s="45" t="s">
        <v>46</v>
      </c>
      <c r="C44" s="46" t="s">
        <v>10</v>
      </c>
      <c r="D44" s="47">
        <v>104</v>
      </c>
      <c r="E44" s="851"/>
      <c r="F44" s="201">
        <f>E44*D44</f>
        <v>0</v>
      </c>
    </row>
    <row r="45" spans="1:6" s="10" customFormat="1" ht="16.5" customHeight="1">
      <c r="A45" s="126"/>
      <c r="B45" s="48" t="s">
        <v>47</v>
      </c>
      <c r="C45" s="49" t="s">
        <v>10</v>
      </c>
      <c r="D45" s="50">
        <v>55</v>
      </c>
      <c r="E45" s="851"/>
      <c r="F45" s="202">
        <f>E45*D45</f>
        <v>0</v>
      </c>
    </row>
    <row r="46" spans="1:6" s="10" customFormat="1" ht="16.5" customHeight="1">
      <c r="A46" s="150" t="s">
        <v>265</v>
      </c>
      <c r="B46" s="31" t="s">
        <v>395</v>
      </c>
      <c r="C46" s="121"/>
      <c r="D46" s="122"/>
      <c r="E46" s="203"/>
      <c r="F46" s="683"/>
    </row>
    <row r="47" spans="1:6" s="10" customFormat="1" ht="16.5" customHeight="1">
      <c r="A47" s="77"/>
      <c r="B47" s="45" t="s">
        <v>46</v>
      </c>
      <c r="C47" s="46" t="s">
        <v>10</v>
      </c>
      <c r="D47" s="47">
        <v>596</v>
      </c>
      <c r="E47" s="851"/>
      <c r="F47" s="201">
        <f>E47*D47</f>
        <v>0</v>
      </c>
    </row>
    <row r="48" spans="1:6" s="10" customFormat="1" ht="16.5" customHeight="1">
      <c r="A48" s="126"/>
      <c r="B48" s="31"/>
      <c r="C48" s="127"/>
      <c r="D48" s="30"/>
      <c r="E48" s="156"/>
      <c r="F48" s="157"/>
    </row>
    <row r="49" spans="1:6" s="10" customFormat="1" ht="89.25" customHeight="1">
      <c r="A49" s="126" t="s">
        <v>548</v>
      </c>
      <c r="B49" s="31" t="s">
        <v>561</v>
      </c>
      <c r="C49" s="127"/>
      <c r="D49" s="30"/>
      <c r="E49" s="156"/>
      <c r="F49" s="157"/>
    </row>
    <row r="50" spans="1:6" s="10" customFormat="1" ht="18" customHeight="1">
      <c r="A50" s="126"/>
      <c r="B50" s="31" t="s">
        <v>547</v>
      </c>
      <c r="C50" s="127"/>
      <c r="D50" s="30"/>
      <c r="E50" s="156"/>
      <c r="F50" s="157"/>
    </row>
    <row r="51" spans="1:6" s="10" customFormat="1" ht="16.5" customHeight="1">
      <c r="A51" s="150" t="s">
        <v>265</v>
      </c>
      <c r="B51" s="31" t="s">
        <v>354</v>
      </c>
      <c r="C51" s="121"/>
      <c r="D51" s="122"/>
      <c r="E51" s="203"/>
      <c r="F51" s="683"/>
    </row>
    <row r="52" spans="1:6" s="10" customFormat="1" ht="16.5" customHeight="1">
      <c r="A52" s="126"/>
      <c r="B52" s="48" t="s">
        <v>47</v>
      </c>
      <c r="C52" s="49" t="s">
        <v>10</v>
      </c>
      <c r="D52" s="50">
        <v>66</v>
      </c>
      <c r="E52" s="851"/>
      <c r="F52" s="202">
        <f>E52*D52</f>
        <v>0</v>
      </c>
    </row>
    <row r="53" spans="1:6" s="10" customFormat="1" ht="16.5" customHeight="1">
      <c r="A53" s="150" t="s">
        <v>265</v>
      </c>
      <c r="B53" s="31" t="s">
        <v>375</v>
      </c>
      <c r="C53" s="121"/>
      <c r="D53" s="122"/>
      <c r="E53" s="203"/>
      <c r="F53" s="683"/>
    </row>
    <row r="54" spans="1:6" s="10" customFormat="1" ht="16.5" customHeight="1">
      <c r="A54" s="77"/>
      <c r="B54" s="45" t="s">
        <v>46</v>
      </c>
      <c r="C54" s="46" t="s">
        <v>10</v>
      </c>
      <c r="D54" s="47">
        <v>290</v>
      </c>
      <c r="E54" s="851"/>
      <c r="F54" s="201">
        <f>E54*D54</f>
        <v>0</v>
      </c>
    </row>
    <row r="55" spans="1:6" s="10" customFormat="1" ht="16.5" customHeight="1">
      <c r="A55" s="126"/>
      <c r="B55" s="48" t="s">
        <v>47</v>
      </c>
      <c r="C55" s="49" t="s">
        <v>10</v>
      </c>
      <c r="D55" s="50">
        <v>80</v>
      </c>
      <c r="E55" s="851"/>
      <c r="F55" s="202">
        <f>E55*D55</f>
        <v>0</v>
      </c>
    </row>
    <row r="56" spans="1:6" s="10" customFormat="1" ht="16.5" customHeight="1">
      <c r="A56" s="150" t="s">
        <v>265</v>
      </c>
      <c r="B56" s="31" t="s">
        <v>395</v>
      </c>
      <c r="C56" s="121"/>
      <c r="D56" s="122"/>
      <c r="E56" s="203"/>
      <c r="F56" s="683"/>
    </row>
    <row r="57" spans="1:6" s="10" customFormat="1" ht="16.5" customHeight="1">
      <c r="A57" s="77"/>
      <c r="B57" s="45" t="s">
        <v>46</v>
      </c>
      <c r="C57" s="46" t="s">
        <v>10</v>
      </c>
      <c r="D57" s="47">
        <v>495</v>
      </c>
      <c r="E57" s="851"/>
      <c r="F57" s="201">
        <f>E57*D57</f>
        <v>0</v>
      </c>
    </row>
    <row r="58" spans="1:6" s="10" customFormat="1" ht="16.5" customHeight="1">
      <c r="A58" s="126"/>
      <c r="B58" s="31"/>
      <c r="C58" s="127"/>
      <c r="D58" s="30"/>
      <c r="E58" s="156"/>
      <c r="F58" s="157"/>
    </row>
    <row r="59" spans="1:6" s="10" customFormat="1" ht="314.25" customHeight="1">
      <c r="A59" s="126" t="s">
        <v>551</v>
      </c>
      <c r="B59" s="31" t="s">
        <v>4830</v>
      </c>
      <c r="C59" s="127"/>
      <c r="D59" s="30"/>
      <c r="E59" s="156"/>
      <c r="F59" s="157"/>
    </row>
    <row r="60" spans="1:6" s="10" customFormat="1" ht="56.25" customHeight="1">
      <c r="A60" s="126"/>
      <c r="B60" s="31" t="s">
        <v>549</v>
      </c>
      <c r="C60" s="127"/>
      <c r="D60" s="30"/>
      <c r="E60" s="156"/>
      <c r="F60" s="157"/>
    </row>
    <row r="61" spans="1:6" s="10" customFormat="1" ht="12.75">
      <c r="A61" s="142" t="s">
        <v>250</v>
      </c>
      <c r="B61" s="31" t="s">
        <v>550</v>
      </c>
      <c r="C61" s="121"/>
      <c r="D61" s="122"/>
      <c r="E61" s="203"/>
      <c r="F61" s="684"/>
    </row>
    <row r="62" spans="1:6" s="10" customFormat="1" ht="16.5" customHeight="1">
      <c r="A62" s="150" t="s">
        <v>265</v>
      </c>
      <c r="B62" s="31" t="s">
        <v>375</v>
      </c>
      <c r="C62" s="121"/>
      <c r="D62" s="122"/>
      <c r="E62" s="203"/>
      <c r="F62" s="683"/>
    </row>
    <row r="63" spans="1:6" s="10" customFormat="1" ht="16.5" customHeight="1">
      <c r="A63" s="126"/>
      <c r="B63" s="48" t="s">
        <v>47</v>
      </c>
      <c r="C63" s="49" t="s">
        <v>10</v>
      </c>
      <c r="D63" s="50">
        <v>100</v>
      </c>
      <c r="E63" s="851"/>
      <c r="F63" s="202">
        <f>E63*D63</f>
        <v>0</v>
      </c>
    </row>
    <row r="64" spans="1:6" s="132" customFormat="1" ht="12.75">
      <c r="A64" s="126"/>
      <c r="B64" s="31"/>
      <c r="E64" s="235"/>
      <c r="F64" s="234"/>
    </row>
    <row r="65" spans="1:6" s="132" customFormat="1" ht="16.5" customHeight="1">
      <c r="A65" s="126"/>
      <c r="B65" s="31"/>
      <c r="E65" s="235"/>
      <c r="F65" s="234"/>
    </row>
    <row r="66" spans="1:6" s="132" customFormat="1" ht="16.5" customHeight="1">
      <c r="A66" s="126"/>
      <c r="B66" s="45" t="s">
        <v>46</v>
      </c>
      <c r="C66" s="46"/>
      <c r="D66" s="47"/>
      <c r="E66" s="201"/>
      <c r="F66" s="201">
        <f>SUM(F26+F29+F34+F37+F44+F47+F54+F57)</f>
        <v>0</v>
      </c>
    </row>
    <row r="67" spans="1:6" s="10" customFormat="1" ht="16.5" customHeight="1" thickBot="1">
      <c r="A67" s="126"/>
      <c r="B67" s="48" t="s">
        <v>47</v>
      </c>
      <c r="C67" s="49"/>
      <c r="D67" s="50"/>
      <c r="E67" s="202"/>
      <c r="F67" s="202">
        <f>SUM(F27+F35+F42+F45+F52+F55+F63)</f>
        <v>0</v>
      </c>
    </row>
    <row r="68" spans="1:6" s="3" customFormat="1" ht="16.5" customHeight="1" thickBot="1">
      <c r="A68" s="116"/>
      <c r="B68" s="117" t="s">
        <v>530</v>
      </c>
      <c r="C68" s="118"/>
      <c r="D68" s="119"/>
      <c r="E68" s="230"/>
      <c r="F68" s="230">
        <f>SUM(F25:F63)</f>
        <v>0</v>
      </c>
    </row>
  </sheetData>
  <sheetProtection algorithmName="SHA-512" hashValue="1pNIqWjUJN/hiE7gkyL/yZwbofvC4DjMGr2AlF7G2z3FjQrYjL7sCWkUo//YuvKc1Bcjoob4t8wQL9am6md2yw==" saltValue="LV64NcGzw9jf0c6bFK6gDw==" spinCount="100000" sheet="1" objects="1" scenarios="1"/>
  <pageMargins left="0.78740157480314965" right="0.39370078740157483" top="0.98425196850393704" bottom="0.98425196850393704" header="0.51181102362204722" footer="0.51181102362204722"/>
  <pageSetup paperSize="9" scale="73" firstPageNumber="0" orientation="portrait" r:id="rId1"/>
  <headerFooter alignWithMargins="0">
    <oddHeader>&amp;L&amp;"Calibri,Krepko"&amp;9&amp;UTehnološki park Velenje - TecHUB&amp;R&amp;9POPIS OBRTNIŠKIH DEL
B/6.0 TLAKARSKA DELA</oddHeader>
    <oddFooter>&amp;R&amp;P</oddFooter>
  </headerFooter>
  <rowBreaks count="1" manualBreakCount="1">
    <brk id="44" max="5" man="1"/>
  </rowBreaks>
  <colBreaks count="1" manualBreakCount="1">
    <brk id="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B6230-E5CE-4D6B-B1C3-AF9AB20A77E9}">
  <sheetPr>
    <tabColor theme="7" tint="0.59999389629810485"/>
  </sheetPr>
  <dimension ref="A1:G92"/>
  <sheetViews>
    <sheetView view="pageBreakPreview" topLeftCell="A75" zoomScaleNormal="100" zoomScaleSheetLayoutView="100" workbookViewId="0">
      <selection activeCell="E87" sqref="E87"/>
    </sheetView>
  </sheetViews>
  <sheetFormatPr defaultRowHeight="16.5"/>
  <cols>
    <col min="1" max="1" width="7.140625" style="6" customWidth="1"/>
    <col min="2" max="2" width="49.140625" style="1" customWidth="1"/>
    <col min="3" max="3" width="8.42578125" style="6" customWidth="1"/>
    <col min="4" max="4" width="9.5703125" style="6" customWidth="1"/>
    <col min="5" max="5" width="12.42578125" style="683" customWidth="1"/>
    <col min="6" max="6" width="13.42578125" style="618" customWidth="1"/>
    <col min="7" max="7" width="18.85546875" style="124" customWidth="1"/>
    <col min="8" max="11" width="9.140625" style="1"/>
    <col min="12" max="12" width="7.140625" style="1" customWidth="1"/>
    <col min="13" max="256" width="9.140625" style="1"/>
    <col min="257" max="257" width="7.140625" style="1" customWidth="1"/>
    <col min="258" max="258" width="39.42578125" style="1" customWidth="1"/>
    <col min="259" max="259" width="8.42578125" style="1" customWidth="1"/>
    <col min="260" max="260" width="9.5703125" style="1" customWidth="1"/>
    <col min="261" max="261" width="12.42578125" style="1" customWidth="1"/>
    <col min="262" max="262" width="13.42578125" style="1" customWidth="1"/>
    <col min="263" max="263" width="18.85546875" style="1" customWidth="1"/>
    <col min="264" max="267" width="9.140625" style="1"/>
    <col min="268" max="268" width="7.140625" style="1" customWidth="1"/>
    <col min="269" max="512" width="9.140625" style="1"/>
    <col min="513" max="513" width="7.140625" style="1" customWidth="1"/>
    <col min="514" max="514" width="39.42578125" style="1" customWidth="1"/>
    <col min="515" max="515" width="8.42578125" style="1" customWidth="1"/>
    <col min="516" max="516" width="9.5703125" style="1" customWidth="1"/>
    <col min="517" max="517" width="12.42578125" style="1" customWidth="1"/>
    <col min="518" max="518" width="13.42578125" style="1" customWidth="1"/>
    <col min="519" max="519" width="18.85546875" style="1" customWidth="1"/>
    <col min="520" max="523" width="9.140625" style="1"/>
    <col min="524" max="524" width="7.140625" style="1" customWidth="1"/>
    <col min="525" max="768" width="9.140625" style="1"/>
    <col min="769" max="769" width="7.140625" style="1" customWidth="1"/>
    <col min="770" max="770" width="39.42578125" style="1" customWidth="1"/>
    <col min="771" max="771" width="8.42578125" style="1" customWidth="1"/>
    <col min="772" max="772" width="9.5703125" style="1" customWidth="1"/>
    <col min="773" max="773" width="12.42578125" style="1" customWidth="1"/>
    <col min="774" max="774" width="13.42578125" style="1" customWidth="1"/>
    <col min="775" max="775" width="18.85546875" style="1" customWidth="1"/>
    <col min="776" max="779" width="9.140625" style="1"/>
    <col min="780" max="780" width="7.140625" style="1" customWidth="1"/>
    <col min="781" max="1024" width="9.140625" style="1"/>
    <col min="1025" max="1025" width="7.140625" style="1" customWidth="1"/>
    <col min="1026" max="1026" width="39.42578125" style="1" customWidth="1"/>
    <col min="1027" max="1027" width="8.42578125" style="1" customWidth="1"/>
    <col min="1028" max="1028" width="9.5703125" style="1" customWidth="1"/>
    <col min="1029" max="1029" width="12.42578125" style="1" customWidth="1"/>
    <col min="1030" max="1030" width="13.42578125" style="1" customWidth="1"/>
    <col min="1031" max="1031" width="18.85546875" style="1" customWidth="1"/>
    <col min="1032" max="1035" width="9.140625" style="1"/>
    <col min="1036" max="1036" width="7.140625" style="1" customWidth="1"/>
    <col min="1037" max="1280" width="9.140625" style="1"/>
    <col min="1281" max="1281" width="7.140625" style="1" customWidth="1"/>
    <col min="1282" max="1282" width="39.42578125" style="1" customWidth="1"/>
    <col min="1283" max="1283" width="8.42578125" style="1" customWidth="1"/>
    <col min="1284" max="1284" width="9.5703125" style="1" customWidth="1"/>
    <col min="1285" max="1285" width="12.42578125" style="1" customWidth="1"/>
    <col min="1286" max="1286" width="13.42578125" style="1" customWidth="1"/>
    <col min="1287" max="1287" width="18.85546875" style="1" customWidth="1"/>
    <col min="1288" max="1291" width="9.140625" style="1"/>
    <col min="1292" max="1292" width="7.140625" style="1" customWidth="1"/>
    <col min="1293" max="1536" width="9.140625" style="1"/>
    <col min="1537" max="1537" width="7.140625" style="1" customWidth="1"/>
    <col min="1538" max="1538" width="39.42578125" style="1" customWidth="1"/>
    <col min="1539" max="1539" width="8.42578125" style="1" customWidth="1"/>
    <col min="1540" max="1540" width="9.5703125" style="1" customWidth="1"/>
    <col min="1541" max="1541" width="12.42578125" style="1" customWidth="1"/>
    <col min="1542" max="1542" width="13.42578125" style="1" customWidth="1"/>
    <col min="1543" max="1543" width="18.85546875" style="1" customWidth="1"/>
    <col min="1544" max="1547" width="9.140625" style="1"/>
    <col min="1548" max="1548" width="7.140625" style="1" customWidth="1"/>
    <col min="1549" max="1792" width="9.140625" style="1"/>
    <col min="1793" max="1793" width="7.140625" style="1" customWidth="1"/>
    <col min="1794" max="1794" width="39.42578125" style="1" customWidth="1"/>
    <col min="1795" max="1795" width="8.42578125" style="1" customWidth="1"/>
    <col min="1796" max="1796" width="9.5703125" style="1" customWidth="1"/>
    <col min="1797" max="1797" width="12.42578125" style="1" customWidth="1"/>
    <col min="1798" max="1798" width="13.42578125" style="1" customWidth="1"/>
    <col min="1799" max="1799" width="18.85546875" style="1" customWidth="1"/>
    <col min="1800" max="1803" width="9.140625" style="1"/>
    <col min="1804" max="1804" width="7.140625" style="1" customWidth="1"/>
    <col min="1805" max="2048" width="9.140625" style="1"/>
    <col min="2049" max="2049" width="7.140625" style="1" customWidth="1"/>
    <col min="2050" max="2050" width="39.42578125" style="1" customWidth="1"/>
    <col min="2051" max="2051" width="8.42578125" style="1" customWidth="1"/>
    <col min="2052" max="2052" width="9.5703125" style="1" customWidth="1"/>
    <col min="2053" max="2053" width="12.42578125" style="1" customWidth="1"/>
    <col min="2054" max="2054" width="13.42578125" style="1" customWidth="1"/>
    <col min="2055" max="2055" width="18.85546875" style="1" customWidth="1"/>
    <col min="2056" max="2059" width="9.140625" style="1"/>
    <col min="2060" max="2060" width="7.140625" style="1" customWidth="1"/>
    <col min="2061" max="2304" width="9.140625" style="1"/>
    <col min="2305" max="2305" width="7.140625" style="1" customWidth="1"/>
    <col min="2306" max="2306" width="39.42578125" style="1" customWidth="1"/>
    <col min="2307" max="2307" width="8.42578125" style="1" customWidth="1"/>
    <col min="2308" max="2308" width="9.5703125" style="1" customWidth="1"/>
    <col min="2309" max="2309" width="12.42578125" style="1" customWidth="1"/>
    <col min="2310" max="2310" width="13.42578125" style="1" customWidth="1"/>
    <col min="2311" max="2311" width="18.85546875" style="1" customWidth="1"/>
    <col min="2312" max="2315" width="9.140625" style="1"/>
    <col min="2316" max="2316" width="7.140625" style="1" customWidth="1"/>
    <col min="2317" max="2560" width="9.140625" style="1"/>
    <col min="2561" max="2561" width="7.140625" style="1" customWidth="1"/>
    <col min="2562" max="2562" width="39.42578125" style="1" customWidth="1"/>
    <col min="2563" max="2563" width="8.42578125" style="1" customWidth="1"/>
    <col min="2564" max="2564" width="9.5703125" style="1" customWidth="1"/>
    <col min="2565" max="2565" width="12.42578125" style="1" customWidth="1"/>
    <col min="2566" max="2566" width="13.42578125" style="1" customWidth="1"/>
    <col min="2567" max="2567" width="18.85546875" style="1" customWidth="1"/>
    <col min="2568" max="2571" width="9.140625" style="1"/>
    <col min="2572" max="2572" width="7.140625" style="1" customWidth="1"/>
    <col min="2573" max="2816" width="9.140625" style="1"/>
    <col min="2817" max="2817" width="7.140625" style="1" customWidth="1"/>
    <col min="2818" max="2818" width="39.42578125" style="1" customWidth="1"/>
    <col min="2819" max="2819" width="8.42578125" style="1" customWidth="1"/>
    <col min="2820" max="2820" width="9.5703125" style="1" customWidth="1"/>
    <col min="2821" max="2821" width="12.42578125" style="1" customWidth="1"/>
    <col min="2822" max="2822" width="13.42578125" style="1" customWidth="1"/>
    <col min="2823" max="2823" width="18.85546875" style="1" customWidth="1"/>
    <col min="2824" max="2827" width="9.140625" style="1"/>
    <col min="2828" max="2828" width="7.140625" style="1" customWidth="1"/>
    <col min="2829" max="3072" width="9.140625" style="1"/>
    <col min="3073" max="3073" width="7.140625" style="1" customWidth="1"/>
    <col min="3074" max="3074" width="39.42578125" style="1" customWidth="1"/>
    <col min="3075" max="3075" width="8.42578125" style="1" customWidth="1"/>
    <col min="3076" max="3076" width="9.5703125" style="1" customWidth="1"/>
    <col min="3077" max="3077" width="12.42578125" style="1" customWidth="1"/>
    <col min="3078" max="3078" width="13.42578125" style="1" customWidth="1"/>
    <col min="3079" max="3079" width="18.85546875" style="1" customWidth="1"/>
    <col min="3080" max="3083" width="9.140625" style="1"/>
    <col min="3084" max="3084" width="7.140625" style="1" customWidth="1"/>
    <col min="3085" max="3328" width="9.140625" style="1"/>
    <col min="3329" max="3329" width="7.140625" style="1" customWidth="1"/>
    <col min="3330" max="3330" width="39.42578125" style="1" customWidth="1"/>
    <col min="3331" max="3331" width="8.42578125" style="1" customWidth="1"/>
    <col min="3332" max="3332" width="9.5703125" style="1" customWidth="1"/>
    <col min="3333" max="3333" width="12.42578125" style="1" customWidth="1"/>
    <col min="3334" max="3334" width="13.42578125" style="1" customWidth="1"/>
    <col min="3335" max="3335" width="18.85546875" style="1" customWidth="1"/>
    <col min="3336" max="3339" width="9.140625" style="1"/>
    <col min="3340" max="3340" width="7.140625" style="1" customWidth="1"/>
    <col min="3341" max="3584" width="9.140625" style="1"/>
    <col min="3585" max="3585" width="7.140625" style="1" customWidth="1"/>
    <col min="3586" max="3586" width="39.42578125" style="1" customWidth="1"/>
    <col min="3587" max="3587" width="8.42578125" style="1" customWidth="1"/>
    <col min="3588" max="3588" width="9.5703125" style="1" customWidth="1"/>
    <col min="3589" max="3589" width="12.42578125" style="1" customWidth="1"/>
    <col min="3590" max="3590" width="13.42578125" style="1" customWidth="1"/>
    <col min="3591" max="3591" width="18.85546875" style="1" customWidth="1"/>
    <col min="3592" max="3595" width="9.140625" style="1"/>
    <col min="3596" max="3596" width="7.140625" style="1" customWidth="1"/>
    <col min="3597" max="3840" width="9.140625" style="1"/>
    <col min="3841" max="3841" width="7.140625" style="1" customWidth="1"/>
    <col min="3842" max="3842" width="39.42578125" style="1" customWidth="1"/>
    <col min="3843" max="3843" width="8.42578125" style="1" customWidth="1"/>
    <col min="3844" max="3844" width="9.5703125" style="1" customWidth="1"/>
    <col min="3845" max="3845" width="12.42578125" style="1" customWidth="1"/>
    <col min="3846" max="3846" width="13.42578125" style="1" customWidth="1"/>
    <col min="3847" max="3847" width="18.85546875" style="1" customWidth="1"/>
    <col min="3848" max="3851" width="9.140625" style="1"/>
    <col min="3852" max="3852" width="7.140625" style="1" customWidth="1"/>
    <col min="3853" max="4096" width="9.140625" style="1"/>
    <col min="4097" max="4097" width="7.140625" style="1" customWidth="1"/>
    <col min="4098" max="4098" width="39.42578125" style="1" customWidth="1"/>
    <col min="4099" max="4099" width="8.42578125" style="1" customWidth="1"/>
    <col min="4100" max="4100" width="9.5703125" style="1" customWidth="1"/>
    <col min="4101" max="4101" width="12.42578125" style="1" customWidth="1"/>
    <col min="4102" max="4102" width="13.42578125" style="1" customWidth="1"/>
    <col min="4103" max="4103" width="18.85546875" style="1" customWidth="1"/>
    <col min="4104" max="4107" width="9.140625" style="1"/>
    <col min="4108" max="4108" width="7.140625" style="1" customWidth="1"/>
    <col min="4109" max="4352" width="9.140625" style="1"/>
    <col min="4353" max="4353" width="7.140625" style="1" customWidth="1"/>
    <col min="4354" max="4354" width="39.42578125" style="1" customWidth="1"/>
    <col min="4355" max="4355" width="8.42578125" style="1" customWidth="1"/>
    <col min="4356" max="4356" width="9.5703125" style="1" customWidth="1"/>
    <col min="4357" max="4357" width="12.42578125" style="1" customWidth="1"/>
    <col min="4358" max="4358" width="13.42578125" style="1" customWidth="1"/>
    <col min="4359" max="4359" width="18.85546875" style="1" customWidth="1"/>
    <col min="4360" max="4363" width="9.140625" style="1"/>
    <col min="4364" max="4364" width="7.140625" style="1" customWidth="1"/>
    <col min="4365" max="4608" width="9.140625" style="1"/>
    <col min="4609" max="4609" width="7.140625" style="1" customWidth="1"/>
    <col min="4610" max="4610" width="39.42578125" style="1" customWidth="1"/>
    <col min="4611" max="4611" width="8.42578125" style="1" customWidth="1"/>
    <col min="4612" max="4612" width="9.5703125" style="1" customWidth="1"/>
    <col min="4613" max="4613" width="12.42578125" style="1" customWidth="1"/>
    <col min="4614" max="4614" width="13.42578125" style="1" customWidth="1"/>
    <col min="4615" max="4615" width="18.85546875" style="1" customWidth="1"/>
    <col min="4616" max="4619" width="9.140625" style="1"/>
    <col min="4620" max="4620" width="7.140625" style="1" customWidth="1"/>
    <col min="4621" max="4864" width="9.140625" style="1"/>
    <col min="4865" max="4865" width="7.140625" style="1" customWidth="1"/>
    <col min="4866" max="4866" width="39.42578125" style="1" customWidth="1"/>
    <col min="4867" max="4867" width="8.42578125" style="1" customWidth="1"/>
    <col min="4868" max="4868" width="9.5703125" style="1" customWidth="1"/>
    <col min="4869" max="4869" width="12.42578125" style="1" customWidth="1"/>
    <col min="4870" max="4870" width="13.42578125" style="1" customWidth="1"/>
    <col min="4871" max="4871" width="18.85546875" style="1" customWidth="1"/>
    <col min="4872" max="4875" width="9.140625" style="1"/>
    <col min="4876" max="4876" width="7.140625" style="1" customWidth="1"/>
    <col min="4877" max="5120" width="9.140625" style="1"/>
    <col min="5121" max="5121" width="7.140625" style="1" customWidth="1"/>
    <col min="5122" max="5122" width="39.42578125" style="1" customWidth="1"/>
    <col min="5123" max="5123" width="8.42578125" style="1" customWidth="1"/>
    <col min="5124" max="5124" width="9.5703125" style="1" customWidth="1"/>
    <col min="5125" max="5125" width="12.42578125" style="1" customWidth="1"/>
    <col min="5126" max="5126" width="13.42578125" style="1" customWidth="1"/>
    <col min="5127" max="5127" width="18.85546875" style="1" customWidth="1"/>
    <col min="5128" max="5131" width="9.140625" style="1"/>
    <col min="5132" max="5132" width="7.140625" style="1" customWidth="1"/>
    <col min="5133" max="5376" width="9.140625" style="1"/>
    <col min="5377" max="5377" width="7.140625" style="1" customWidth="1"/>
    <col min="5378" max="5378" width="39.42578125" style="1" customWidth="1"/>
    <col min="5379" max="5379" width="8.42578125" style="1" customWidth="1"/>
    <col min="5380" max="5380" width="9.5703125" style="1" customWidth="1"/>
    <col min="5381" max="5381" width="12.42578125" style="1" customWidth="1"/>
    <col min="5382" max="5382" width="13.42578125" style="1" customWidth="1"/>
    <col min="5383" max="5383" width="18.85546875" style="1" customWidth="1"/>
    <col min="5384" max="5387" width="9.140625" style="1"/>
    <col min="5388" max="5388" width="7.140625" style="1" customWidth="1"/>
    <col min="5389" max="5632" width="9.140625" style="1"/>
    <col min="5633" max="5633" width="7.140625" style="1" customWidth="1"/>
    <col min="5634" max="5634" width="39.42578125" style="1" customWidth="1"/>
    <col min="5635" max="5635" width="8.42578125" style="1" customWidth="1"/>
    <col min="5636" max="5636" width="9.5703125" style="1" customWidth="1"/>
    <col min="5637" max="5637" width="12.42578125" style="1" customWidth="1"/>
    <col min="5638" max="5638" width="13.42578125" style="1" customWidth="1"/>
    <col min="5639" max="5639" width="18.85546875" style="1" customWidth="1"/>
    <col min="5640" max="5643" width="9.140625" style="1"/>
    <col min="5644" max="5644" width="7.140625" style="1" customWidth="1"/>
    <col min="5645" max="5888" width="9.140625" style="1"/>
    <col min="5889" max="5889" width="7.140625" style="1" customWidth="1"/>
    <col min="5890" max="5890" width="39.42578125" style="1" customWidth="1"/>
    <col min="5891" max="5891" width="8.42578125" style="1" customWidth="1"/>
    <col min="5892" max="5892" width="9.5703125" style="1" customWidth="1"/>
    <col min="5893" max="5893" width="12.42578125" style="1" customWidth="1"/>
    <col min="5894" max="5894" width="13.42578125" style="1" customWidth="1"/>
    <col min="5895" max="5895" width="18.85546875" style="1" customWidth="1"/>
    <col min="5896" max="5899" width="9.140625" style="1"/>
    <col min="5900" max="5900" width="7.140625" style="1" customWidth="1"/>
    <col min="5901" max="6144" width="9.140625" style="1"/>
    <col min="6145" max="6145" width="7.140625" style="1" customWidth="1"/>
    <col min="6146" max="6146" width="39.42578125" style="1" customWidth="1"/>
    <col min="6147" max="6147" width="8.42578125" style="1" customWidth="1"/>
    <col min="6148" max="6148" width="9.5703125" style="1" customWidth="1"/>
    <col min="6149" max="6149" width="12.42578125" style="1" customWidth="1"/>
    <col min="6150" max="6150" width="13.42578125" style="1" customWidth="1"/>
    <col min="6151" max="6151" width="18.85546875" style="1" customWidth="1"/>
    <col min="6152" max="6155" width="9.140625" style="1"/>
    <col min="6156" max="6156" width="7.140625" style="1" customWidth="1"/>
    <col min="6157" max="6400" width="9.140625" style="1"/>
    <col min="6401" max="6401" width="7.140625" style="1" customWidth="1"/>
    <col min="6402" max="6402" width="39.42578125" style="1" customWidth="1"/>
    <col min="6403" max="6403" width="8.42578125" style="1" customWidth="1"/>
    <col min="6404" max="6404" width="9.5703125" style="1" customWidth="1"/>
    <col min="6405" max="6405" width="12.42578125" style="1" customWidth="1"/>
    <col min="6406" max="6406" width="13.42578125" style="1" customWidth="1"/>
    <col min="6407" max="6407" width="18.85546875" style="1" customWidth="1"/>
    <col min="6408" max="6411" width="9.140625" style="1"/>
    <col min="6412" max="6412" width="7.140625" style="1" customWidth="1"/>
    <col min="6413" max="6656" width="9.140625" style="1"/>
    <col min="6657" max="6657" width="7.140625" style="1" customWidth="1"/>
    <col min="6658" max="6658" width="39.42578125" style="1" customWidth="1"/>
    <col min="6659" max="6659" width="8.42578125" style="1" customWidth="1"/>
    <col min="6660" max="6660" width="9.5703125" style="1" customWidth="1"/>
    <col min="6661" max="6661" width="12.42578125" style="1" customWidth="1"/>
    <col min="6662" max="6662" width="13.42578125" style="1" customWidth="1"/>
    <col min="6663" max="6663" width="18.85546875" style="1" customWidth="1"/>
    <col min="6664" max="6667" width="9.140625" style="1"/>
    <col min="6668" max="6668" width="7.140625" style="1" customWidth="1"/>
    <col min="6669" max="6912" width="9.140625" style="1"/>
    <col min="6913" max="6913" width="7.140625" style="1" customWidth="1"/>
    <col min="6914" max="6914" width="39.42578125" style="1" customWidth="1"/>
    <col min="6915" max="6915" width="8.42578125" style="1" customWidth="1"/>
    <col min="6916" max="6916" width="9.5703125" style="1" customWidth="1"/>
    <col min="6917" max="6917" width="12.42578125" style="1" customWidth="1"/>
    <col min="6918" max="6918" width="13.42578125" style="1" customWidth="1"/>
    <col min="6919" max="6919" width="18.85546875" style="1" customWidth="1"/>
    <col min="6920" max="6923" width="9.140625" style="1"/>
    <col min="6924" max="6924" width="7.140625" style="1" customWidth="1"/>
    <col min="6925" max="7168" width="9.140625" style="1"/>
    <col min="7169" max="7169" width="7.140625" style="1" customWidth="1"/>
    <col min="7170" max="7170" width="39.42578125" style="1" customWidth="1"/>
    <col min="7171" max="7171" width="8.42578125" style="1" customWidth="1"/>
    <col min="7172" max="7172" width="9.5703125" style="1" customWidth="1"/>
    <col min="7173" max="7173" width="12.42578125" style="1" customWidth="1"/>
    <col min="7174" max="7174" width="13.42578125" style="1" customWidth="1"/>
    <col min="7175" max="7175" width="18.85546875" style="1" customWidth="1"/>
    <col min="7176" max="7179" width="9.140625" style="1"/>
    <col min="7180" max="7180" width="7.140625" style="1" customWidth="1"/>
    <col min="7181" max="7424" width="9.140625" style="1"/>
    <col min="7425" max="7425" width="7.140625" style="1" customWidth="1"/>
    <col min="7426" max="7426" width="39.42578125" style="1" customWidth="1"/>
    <col min="7427" max="7427" width="8.42578125" style="1" customWidth="1"/>
    <col min="7428" max="7428" width="9.5703125" style="1" customWidth="1"/>
    <col min="7429" max="7429" width="12.42578125" style="1" customWidth="1"/>
    <col min="7430" max="7430" width="13.42578125" style="1" customWidth="1"/>
    <col min="7431" max="7431" width="18.85546875" style="1" customWidth="1"/>
    <col min="7432" max="7435" width="9.140625" style="1"/>
    <col min="7436" max="7436" width="7.140625" style="1" customWidth="1"/>
    <col min="7437" max="7680" width="9.140625" style="1"/>
    <col min="7681" max="7681" width="7.140625" style="1" customWidth="1"/>
    <col min="7682" max="7682" width="39.42578125" style="1" customWidth="1"/>
    <col min="7683" max="7683" width="8.42578125" style="1" customWidth="1"/>
    <col min="7684" max="7684" width="9.5703125" style="1" customWidth="1"/>
    <col min="7685" max="7685" width="12.42578125" style="1" customWidth="1"/>
    <col min="7686" max="7686" width="13.42578125" style="1" customWidth="1"/>
    <col min="7687" max="7687" width="18.85546875" style="1" customWidth="1"/>
    <col min="7688" max="7691" width="9.140625" style="1"/>
    <col min="7692" max="7692" width="7.140625" style="1" customWidth="1"/>
    <col min="7693" max="7936" width="9.140625" style="1"/>
    <col min="7937" max="7937" width="7.140625" style="1" customWidth="1"/>
    <col min="7938" max="7938" width="39.42578125" style="1" customWidth="1"/>
    <col min="7939" max="7939" width="8.42578125" style="1" customWidth="1"/>
    <col min="7940" max="7940" width="9.5703125" style="1" customWidth="1"/>
    <col min="7941" max="7941" width="12.42578125" style="1" customWidth="1"/>
    <col min="7942" max="7942" width="13.42578125" style="1" customWidth="1"/>
    <col min="7943" max="7943" width="18.85546875" style="1" customWidth="1"/>
    <col min="7944" max="7947" width="9.140625" style="1"/>
    <col min="7948" max="7948" width="7.140625" style="1" customWidth="1"/>
    <col min="7949" max="8192" width="9.140625" style="1"/>
    <col min="8193" max="8193" width="7.140625" style="1" customWidth="1"/>
    <col min="8194" max="8194" width="39.42578125" style="1" customWidth="1"/>
    <col min="8195" max="8195" width="8.42578125" style="1" customWidth="1"/>
    <col min="8196" max="8196" width="9.5703125" style="1" customWidth="1"/>
    <col min="8197" max="8197" width="12.42578125" style="1" customWidth="1"/>
    <col min="8198" max="8198" width="13.42578125" style="1" customWidth="1"/>
    <col min="8199" max="8199" width="18.85546875" style="1" customWidth="1"/>
    <col min="8200" max="8203" width="9.140625" style="1"/>
    <col min="8204" max="8204" width="7.140625" style="1" customWidth="1"/>
    <col min="8205" max="8448" width="9.140625" style="1"/>
    <col min="8449" max="8449" width="7.140625" style="1" customWidth="1"/>
    <col min="8450" max="8450" width="39.42578125" style="1" customWidth="1"/>
    <col min="8451" max="8451" width="8.42578125" style="1" customWidth="1"/>
    <col min="8452" max="8452" width="9.5703125" style="1" customWidth="1"/>
    <col min="8453" max="8453" width="12.42578125" style="1" customWidth="1"/>
    <col min="8454" max="8454" width="13.42578125" style="1" customWidth="1"/>
    <col min="8455" max="8455" width="18.85546875" style="1" customWidth="1"/>
    <col min="8456" max="8459" width="9.140625" style="1"/>
    <col min="8460" max="8460" width="7.140625" style="1" customWidth="1"/>
    <col min="8461" max="8704" width="9.140625" style="1"/>
    <col min="8705" max="8705" width="7.140625" style="1" customWidth="1"/>
    <col min="8706" max="8706" width="39.42578125" style="1" customWidth="1"/>
    <col min="8707" max="8707" width="8.42578125" style="1" customWidth="1"/>
    <col min="8708" max="8708" width="9.5703125" style="1" customWidth="1"/>
    <col min="8709" max="8709" width="12.42578125" style="1" customWidth="1"/>
    <col min="8710" max="8710" width="13.42578125" style="1" customWidth="1"/>
    <col min="8711" max="8711" width="18.85546875" style="1" customWidth="1"/>
    <col min="8712" max="8715" width="9.140625" style="1"/>
    <col min="8716" max="8716" width="7.140625" style="1" customWidth="1"/>
    <col min="8717" max="8960" width="9.140625" style="1"/>
    <col min="8961" max="8961" width="7.140625" style="1" customWidth="1"/>
    <col min="8962" max="8962" width="39.42578125" style="1" customWidth="1"/>
    <col min="8963" max="8963" width="8.42578125" style="1" customWidth="1"/>
    <col min="8964" max="8964" width="9.5703125" style="1" customWidth="1"/>
    <col min="8965" max="8965" width="12.42578125" style="1" customWidth="1"/>
    <col min="8966" max="8966" width="13.42578125" style="1" customWidth="1"/>
    <col min="8967" max="8967" width="18.85546875" style="1" customWidth="1"/>
    <col min="8968" max="8971" width="9.140625" style="1"/>
    <col min="8972" max="8972" width="7.140625" style="1" customWidth="1"/>
    <col min="8973" max="9216" width="9.140625" style="1"/>
    <col min="9217" max="9217" width="7.140625" style="1" customWidth="1"/>
    <col min="9218" max="9218" width="39.42578125" style="1" customWidth="1"/>
    <col min="9219" max="9219" width="8.42578125" style="1" customWidth="1"/>
    <col min="9220" max="9220" width="9.5703125" style="1" customWidth="1"/>
    <col min="9221" max="9221" width="12.42578125" style="1" customWidth="1"/>
    <col min="9222" max="9222" width="13.42578125" style="1" customWidth="1"/>
    <col min="9223" max="9223" width="18.85546875" style="1" customWidth="1"/>
    <col min="9224" max="9227" width="9.140625" style="1"/>
    <col min="9228" max="9228" width="7.140625" style="1" customWidth="1"/>
    <col min="9229" max="9472" width="9.140625" style="1"/>
    <col min="9473" max="9473" width="7.140625" style="1" customWidth="1"/>
    <col min="9474" max="9474" width="39.42578125" style="1" customWidth="1"/>
    <col min="9475" max="9475" width="8.42578125" style="1" customWidth="1"/>
    <col min="9476" max="9476" width="9.5703125" style="1" customWidth="1"/>
    <col min="9477" max="9477" width="12.42578125" style="1" customWidth="1"/>
    <col min="9478" max="9478" width="13.42578125" style="1" customWidth="1"/>
    <col min="9479" max="9479" width="18.85546875" style="1" customWidth="1"/>
    <col min="9480" max="9483" width="9.140625" style="1"/>
    <col min="9484" max="9484" width="7.140625" style="1" customWidth="1"/>
    <col min="9485" max="9728" width="9.140625" style="1"/>
    <col min="9729" max="9729" width="7.140625" style="1" customWidth="1"/>
    <col min="9730" max="9730" width="39.42578125" style="1" customWidth="1"/>
    <col min="9731" max="9731" width="8.42578125" style="1" customWidth="1"/>
    <col min="9732" max="9732" width="9.5703125" style="1" customWidth="1"/>
    <col min="9733" max="9733" width="12.42578125" style="1" customWidth="1"/>
    <col min="9734" max="9734" width="13.42578125" style="1" customWidth="1"/>
    <col min="9735" max="9735" width="18.85546875" style="1" customWidth="1"/>
    <col min="9736" max="9739" width="9.140625" style="1"/>
    <col min="9740" max="9740" width="7.140625" style="1" customWidth="1"/>
    <col min="9741" max="9984" width="9.140625" style="1"/>
    <col min="9985" max="9985" width="7.140625" style="1" customWidth="1"/>
    <col min="9986" max="9986" width="39.42578125" style="1" customWidth="1"/>
    <col min="9987" max="9987" width="8.42578125" style="1" customWidth="1"/>
    <col min="9988" max="9988" width="9.5703125" style="1" customWidth="1"/>
    <col min="9989" max="9989" width="12.42578125" style="1" customWidth="1"/>
    <col min="9990" max="9990" width="13.42578125" style="1" customWidth="1"/>
    <col min="9991" max="9991" width="18.85546875" style="1" customWidth="1"/>
    <col min="9992" max="9995" width="9.140625" style="1"/>
    <col min="9996" max="9996" width="7.140625" style="1" customWidth="1"/>
    <col min="9997" max="10240" width="9.140625" style="1"/>
    <col min="10241" max="10241" width="7.140625" style="1" customWidth="1"/>
    <col min="10242" max="10242" width="39.42578125" style="1" customWidth="1"/>
    <col min="10243" max="10243" width="8.42578125" style="1" customWidth="1"/>
    <col min="10244" max="10244" width="9.5703125" style="1" customWidth="1"/>
    <col min="10245" max="10245" width="12.42578125" style="1" customWidth="1"/>
    <col min="10246" max="10246" width="13.42578125" style="1" customWidth="1"/>
    <col min="10247" max="10247" width="18.85546875" style="1" customWidth="1"/>
    <col min="10248" max="10251" width="9.140625" style="1"/>
    <col min="10252" max="10252" width="7.140625" style="1" customWidth="1"/>
    <col min="10253" max="10496" width="9.140625" style="1"/>
    <col min="10497" max="10497" width="7.140625" style="1" customWidth="1"/>
    <col min="10498" max="10498" width="39.42578125" style="1" customWidth="1"/>
    <col min="10499" max="10499" width="8.42578125" style="1" customWidth="1"/>
    <col min="10500" max="10500" width="9.5703125" style="1" customWidth="1"/>
    <col min="10501" max="10501" width="12.42578125" style="1" customWidth="1"/>
    <col min="10502" max="10502" width="13.42578125" style="1" customWidth="1"/>
    <col min="10503" max="10503" width="18.85546875" style="1" customWidth="1"/>
    <col min="10504" max="10507" width="9.140625" style="1"/>
    <col min="10508" max="10508" width="7.140625" style="1" customWidth="1"/>
    <col min="10509" max="10752" width="9.140625" style="1"/>
    <col min="10753" max="10753" width="7.140625" style="1" customWidth="1"/>
    <col min="10754" max="10754" width="39.42578125" style="1" customWidth="1"/>
    <col min="10755" max="10755" width="8.42578125" style="1" customWidth="1"/>
    <col min="10756" max="10756" width="9.5703125" style="1" customWidth="1"/>
    <col min="10757" max="10757" width="12.42578125" style="1" customWidth="1"/>
    <col min="10758" max="10758" width="13.42578125" style="1" customWidth="1"/>
    <col min="10759" max="10759" width="18.85546875" style="1" customWidth="1"/>
    <col min="10760" max="10763" width="9.140625" style="1"/>
    <col min="10764" max="10764" width="7.140625" style="1" customWidth="1"/>
    <col min="10765" max="11008" width="9.140625" style="1"/>
    <col min="11009" max="11009" width="7.140625" style="1" customWidth="1"/>
    <col min="11010" max="11010" width="39.42578125" style="1" customWidth="1"/>
    <col min="11011" max="11011" width="8.42578125" style="1" customWidth="1"/>
    <col min="11012" max="11012" width="9.5703125" style="1" customWidth="1"/>
    <col min="11013" max="11013" width="12.42578125" style="1" customWidth="1"/>
    <col min="11014" max="11014" width="13.42578125" style="1" customWidth="1"/>
    <col min="11015" max="11015" width="18.85546875" style="1" customWidth="1"/>
    <col min="11016" max="11019" width="9.140625" style="1"/>
    <col min="11020" max="11020" width="7.140625" style="1" customWidth="1"/>
    <col min="11021" max="11264" width="9.140625" style="1"/>
    <col min="11265" max="11265" width="7.140625" style="1" customWidth="1"/>
    <col min="11266" max="11266" width="39.42578125" style="1" customWidth="1"/>
    <col min="11267" max="11267" width="8.42578125" style="1" customWidth="1"/>
    <col min="11268" max="11268" width="9.5703125" style="1" customWidth="1"/>
    <col min="11269" max="11269" width="12.42578125" style="1" customWidth="1"/>
    <col min="11270" max="11270" width="13.42578125" style="1" customWidth="1"/>
    <col min="11271" max="11271" width="18.85546875" style="1" customWidth="1"/>
    <col min="11272" max="11275" width="9.140625" style="1"/>
    <col min="11276" max="11276" width="7.140625" style="1" customWidth="1"/>
    <col min="11277" max="11520" width="9.140625" style="1"/>
    <col min="11521" max="11521" width="7.140625" style="1" customWidth="1"/>
    <col min="11522" max="11522" width="39.42578125" style="1" customWidth="1"/>
    <col min="11523" max="11523" width="8.42578125" style="1" customWidth="1"/>
    <col min="11524" max="11524" width="9.5703125" style="1" customWidth="1"/>
    <col min="11525" max="11525" width="12.42578125" style="1" customWidth="1"/>
    <col min="11526" max="11526" width="13.42578125" style="1" customWidth="1"/>
    <col min="11527" max="11527" width="18.85546875" style="1" customWidth="1"/>
    <col min="11528" max="11531" width="9.140625" style="1"/>
    <col min="11532" max="11532" width="7.140625" style="1" customWidth="1"/>
    <col min="11533" max="11776" width="9.140625" style="1"/>
    <col min="11777" max="11777" width="7.140625" style="1" customWidth="1"/>
    <col min="11778" max="11778" width="39.42578125" style="1" customWidth="1"/>
    <col min="11779" max="11779" width="8.42578125" style="1" customWidth="1"/>
    <col min="11780" max="11780" width="9.5703125" style="1" customWidth="1"/>
    <col min="11781" max="11781" width="12.42578125" style="1" customWidth="1"/>
    <col min="11782" max="11782" width="13.42578125" style="1" customWidth="1"/>
    <col min="11783" max="11783" width="18.85546875" style="1" customWidth="1"/>
    <col min="11784" max="11787" width="9.140625" style="1"/>
    <col min="11788" max="11788" width="7.140625" style="1" customWidth="1"/>
    <col min="11789" max="12032" width="9.140625" style="1"/>
    <col min="12033" max="12033" width="7.140625" style="1" customWidth="1"/>
    <col min="12034" max="12034" width="39.42578125" style="1" customWidth="1"/>
    <col min="12035" max="12035" width="8.42578125" style="1" customWidth="1"/>
    <col min="12036" max="12036" width="9.5703125" style="1" customWidth="1"/>
    <col min="12037" max="12037" width="12.42578125" style="1" customWidth="1"/>
    <col min="12038" max="12038" width="13.42578125" style="1" customWidth="1"/>
    <col min="12039" max="12039" width="18.85546875" style="1" customWidth="1"/>
    <col min="12040" max="12043" width="9.140625" style="1"/>
    <col min="12044" max="12044" width="7.140625" style="1" customWidth="1"/>
    <col min="12045" max="12288" width="9.140625" style="1"/>
    <col min="12289" max="12289" width="7.140625" style="1" customWidth="1"/>
    <col min="12290" max="12290" width="39.42578125" style="1" customWidth="1"/>
    <col min="12291" max="12291" width="8.42578125" style="1" customWidth="1"/>
    <col min="12292" max="12292" width="9.5703125" style="1" customWidth="1"/>
    <col min="12293" max="12293" width="12.42578125" style="1" customWidth="1"/>
    <col min="12294" max="12294" width="13.42578125" style="1" customWidth="1"/>
    <col min="12295" max="12295" width="18.85546875" style="1" customWidth="1"/>
    <col min="12296" max="12299" width="9.140625" style="1"/>
    <col min="12300" max="12300" width="7.140625" style="1" customWidth="1"/>
    <col min="12301" max="12544" width="9.140625" style="1"/>
    <col min="12545" max="12545" width="7.140625" style="1" customWidth="1"/>
    <col min="12546" max="12546" width="39.42578125" style="1" customWidth="1"/>
    <col min="12547" max="12547" width="8.42578125" style="1" customWidth="1"/>
    <col min="12548" max="12548" width="9.5703125" style="1" customWidth="1"/>
    <col min="12549" max="12549" width="12.42578125" style="1" customWidth="1"/>
    <col min="12550" max="12550" width="13.42578125" style="1" customWidth="1"/>
    <col min="12551" max="12551" width="18.85546875" style="1" customWidth="1"/>
    <col min="12552" max="12555" width="9.140625" style="1"/>
    <col min="12556" max="12556" width="7.140625" style="1" customWidth="1"/>
    <col min="12557" max="12800" width="9.140625" style="1"/>
    <col min="12801" max="12801" width="7.140625" style="1" customWidth="1"/>
    <col min="12802" max="12802" width="39.42578125" style="1" customWidth="1"/>
    <col min="12803" max="12803" width="8.42578125" style="1" customWidth="1"/>
    <col min="12804" max="12804" width="9.5703125" style="1" customWidth="1"/>
    <col min="12805" max="12805" width="12.42578125" style="1" customWidth="1"/>
    <col min="12806" max="12806" width="13.42578125" style="1" customWidth="1"/>
    <col min="12807" max="12807" width="18.85546875" style="1" customWidth="1"/>
    <col min="12808" max="12811" width="9.140625" style="1"/>
    <col min="12812" max="12812" width="7.140625" style="1" customWidth="1"/>
    <col min="12813" max="13056" width="9.140625" style="1"/>
    <col min="13057" max="13057" width="7.140625" style="1" customWidth="1"/>
    <col min="13058" max="13058" width="39.42578125" style="1" customWidth="1"/>
    <col min="13059" max="13059" width="8.42578125" style="1" customWidth="1"/>
    <col min="13060" max="13060" width="9.5703125" style="1" customWidth="1"/>
    <col min="13061" max="13061" width="12.42578125" style="1" customWidth="1"/>
    <col min="13062" max="13062" width="13.42578125" style="1" customWidth="1"/>
    <col min="13063" max="13063" width="18.85546875" style="1" customWidth="1"/>
    <col min="13064" max="13067" width="9.140625" style="1"/>
    <col min="13068" max="13068" width="7.140625" style="1" customWidth="1"/>
    <col min="13069" max="13312" width="9.140625" style="1"/>
    <col min="13313" max="13313" width="7.140625" style="1" customWidth="1"/>
    <col min="13314" max="13314" width="39.42578125" style="1" customWidth="1"/>
    <col min="13315" max="13315" width="8.42578125" style="1" customWidth="1"/>
    <col min="13316" max="13316" width="9.5703125" style="1" customWidth="1"/>
    <col min="13317" max="13317" width="12.42578125" style="1" customWidth="1"/>
    <col min="13318" max="13318" width="13.42578125" style="1" customWidth="1"/>
    <col min="13319" max="13319" width="18.85546875" style="1" customWidth="1"/>
    <col min="13320" max="13323" width="9.140625" style="1"/>
    <col min="13324" max="13324" width="7.140625" style="1" customWidth="1"/>
    <col min="13325" max="13568" width="9.140625" style="1"/>
    <col min="13569" max="13569" width="7.140625" style="1" customWidth="1"/>
    <col min="13570" max="13570" width="39.42578125" style="1" customWidth="1"/>
    <col min="13571" max="13571" width="8.42578125" style="1" customWidth="1"/>
    <col min="13572" max="13572" width="9.5703125" style="1" customWidth="1"/>
    <col min="13573" max="13573" width="12.42578125" style="1" customWidth="1"/>
    <col min="13574" max="13574" width="13.42578125" style="1" customWidth="1"/>
    <col min="13575" max="13575" width="18.85546875" style="1" customWidth="1"/>
    <col min="13576" max="13579" width="9.140625" style="1"/>
    <col min="13580" max="13580" width="7.140625" style="1" customWidth="1"/>
    <col min="13581" max="13824" width="9.140625" style="1"/>
    <col min="13825" max="13825" width="7.140625" style="1" customWidth="1"/>
    <col min="13826" max="13826" width="39.42578125" style="1" customWidth="1"/>
    <col min="13827" max="13827" width="8.42578125" style="1" customWidth="1"/>
    <col min="13828" max="13828" width="9.5703125" style="1" customWidth="1"/>
    <col min="13829" max="13829" width="12.42578125" style="1" customWidth="1"/>
    <col min="13830" max="13830" width="13.42578125" style="1" customWidth="1"/>
    <col min="13831" max="13831" width="18.85546875" style="1" customWidth="1"/>
    <col min="13832" max="13835" width="9.140625" style="1"/>
    <col min="13836" max="13836" width="7.140625" style="1" customWidth="1"/>
    <col min="13837" max="14080" width="9.140625" style="1"/>
    <col min="14081" max="14081" width="7.140625" style="1" customWidth="1"/>
    <col min="14082" max="14082" width="39.42578125" style="1" customWidth="1"/>
    <col min="14083" max="14083" width="8.42578125" style="1" customWidth="1"/>
    <col min="14084" max="14084" width="9.5703125" style="1" customWidth="1"/>
    <col min="14085" max="14085" width="12.42578125" style="1" customWidth="1"/>
    <col min="14086" max="14086" width="13.42578125" style="1" customWidth="1"/>
    <col min="14087" max="14087" width="18.85546875" style="1" customWidth="1"/>
    <col min="14088" max="14091" width="9.140625" style="1"/>
    <col min="14092" max="14092" width="7.140625" style="1" customWidth="1"/>
    <col min="14093" max="14336" width="9.140625" style="1"/>
    <col min="14337" max="14337" width="7.140625" style="1" customWidth="1"/>
    <col min="14338" max="14338" width="39.42578125" style="1" customWidth="1"/>
    <col min="14339" max="14339" width="8.42578125" style="1" customWidth="1"/>
    <col min="14340" max="14340" width="9.5703125" style="1" customWidth="1"/>
    <col min="14341" max="14341" width="12.42578125" style="1" customWidth="1"/>
    <col min="14342" max="14342" width="13.42578125" style="1" customWidth="1"/>
    <col min="14343" max="14343" width="18.85546875" style="1" customWidth="1"/>
    <col min="14344" max="14347" width="9.140625" style="1"/>
    <col min="14348" max="14348" width="7.140625" style="1" customWidth="1"/>
    <col min="14349" max="14592" width="9.140625" style="1"/>
    <col min="14593" max="14593" width="7.140625" style="1" customWidth="1"/>
    <col min="14594" max="14594" width="39.42578125" style="1" customWidth="1"/>
    <col min="14595" max="14595" width="8.42578125" style="1" customWidth="1"/>
    <col min="14596" max="14596" width="9.5703125" style="1" customWidth="1"/>
    <col min="14597" max="14597" width="12.42578125" style="1" customWidth="1"/>
    <col min="14598" max="14598" width="13.42578125" style="1" customWidth="1"/>
    <col min="14599" max="14599" width="18.85546875" style="1" customWidth="1"/>
    <col min="14600" max="14603" width="9.140625" style="1"/>
    <col min="14604" max="14604" width="7.140625" style="1" customWidth="1"/>
    <col min="14605" max="14848" width="9.140625" style="1"/>
    <col min="14849" max="14849" width="7.140625" style="1" customWidth="1"/>
    <col min="14850" max="14850" width="39.42578125" style="1" customWidth="1"/>
    <col min="14851" max="14851" width="8.42578125" style="1" customWidth="1"/>
    <col min="14852" max="14852" width="9.5703125" style="1" customWidth="1"/>
    <col min="14853" max="14853" width="12.42578125" style="1" customWidth="1"/>
    <col min="14854" max="14854" width="13.42578125" style="1" customWidth="1"/>
    <col min="14855" max="14855" width="18.85546875" style="1" customWidth="1"/>
    <col min="14856" max="14859" width="9.140625" style="1"/>
    <col min="14860" max="14860" width="7.140625" style="1" customWidth="1"/>
    <col min="14861" max="15104" width="9.140625" style="1"/>
    <col min="15105" max="15105" width="7.140625" style="1" customWidth="1"/>
    <col min="15106" max="15106" width="39.42578125" style="1" customWidth="1"/>
    <col min="15107" max="15107" width="8.42578125" style="1" customWidth="1"/>
    <col min="15108" max="15108" width="9.5703125" style="1" customWidth="1"/>
    <col min="15109" max="15109" width="12.42578125" style="1" customWidth="1"/>
    <col min="15110" max="15110" width="13.42578125" style="1" customWidth="1"/>
    <col min="15111" max="15111" width="18.85546875" style="1" customWidth="1"/>
    <col min="15112" max="15115" width="9.140625" style="1"/>
    <col min="15116" max="15116" width="7.140625" style="1" customWidth="1"/>
    <col min="15117" max="15360" width="9.140625" style="1"/>
    <col min="15361" max="15361" width="7.140625" style="1" customWidth="1"/>
    <col min="15362" max="15362" width="39.42578125" style="1" customWidth="1"/>
    <col min="15363" max="15363" width="8.42578125" style="1" customWidth="1"/>
    <col min="15364" max="15364" width="9.5703125" style="1" customWidth="1"/>
    <col min="15365" max="15365" width="12.42578125" style="1" customWidth="1"/>
    <col min="15366" max="15366" width="13.42578125" style="1" customWidth="1"/>
    <col min="15367" max="15367" width="18.85546875" style="1" customWidth="1"/>
    <col min="15368" max="15371" width="9.140625" style="1"/>
    <col min="15372" max="15372" width="7.140625" style="1" customWidth="1"/>
    <col min="15373" max="15616" width="9.140625" style="1"/>
    <col min="15617" max="15617" width="7.140625" style="1" customWidth="1"/>
    <col min="15618" max="15618" width="39.42578125" style="1" customWidth="1"/>
    <col min="15619" max="15619" width="8.42578125" style="1" customWidth="1"/>
    <col min="15620" max="15620" width="9.5703125" style="1" customWidth="1"/>
    <col min="15621" max="15621" width="12.42578125" style="1" customWidth="1"/>
    <col min="15622" max="15622" width="13.42578125" style="1" customWidth="1"/>
    <col min="15623" max="15623" width="18.85546875" style="1" customWidth="1"/>
    <col min="15624" max="15627" width="9.140625" style="1"/>
    <col min="15628" max="15628" width="7.140625" style="1" customWidth="1"/>
    <col min="15629" max="15872" width="9.140625" style="1"/>
    <col min="15873" max="15873" width="7.140625" style="1" customWidth="1"/>
    <col min="15874" max="15874" width="39.42578125" style="1" customWidth="1"/>
    <col min="15875" max="15875" width="8.42578125" style="1" customWidth="1"/>
    <col min="15876" max="15876" width="9.5703125" style="1" customWidth="1"/>
    <col min="15877" max="15877" width="12.42578125" style="1" customWidth="1"/>
    <col min="15878" max="15878" width="13.42578125" style="1" customWidth="1"/>
    <col min="15879" max="15879" width="18.85546875" style="1" customWidth="1"/>
    <col min="15880" max="15883" width="9.140625" style="1"/>
    <col min="15884" max="15884" width="7.140625" style="1" customWidth="1"/>
    <col min="15885" max="16128" width="9.140625" style="1"/>
    <col min="16129" max="16129" width="7.140625" style="1" customWidth="1"/>
    <col min="16130" max="16130" width="39.42578125" style="1" customWidth="1"/>
    <col min="16131" max="16131" width="8.42578125" style="1" customWidth="1"/>
    <col min="16132" max="16132" width="9.5703125" style="1" customWidth="1"/>
    <col min="16133" max="16133" width="12.42578125" style="1" customWidth="1"/>
    <col min="16134" max="16134" width="13.42578125" style="1" customWidth="1"/>
    <col min="16135" max="16135" width="18.85546875" style="1" customWidth="1"/>
    <col min="16136" max="16139" width="9.140625" style="1"/>
    <col min="16140" max="16140" width="7.140625" style="1" customWidth="1"/>
    <col min="16141" max="16384" width="9.140625" style="1"/>
  </cols>
  <sheetData>
    <row r="1" spans="1:6">
      <c r="A1" s="538" t="s">
        <v>531</v>
      </c>
      <c r="B1" s="539" t="s">
        <v>172</v>
      </c>
      <c r="C1" s="551"/>
      <c r="D1" s="551"/>
      <c r="E1" s="808"/>
    </row>
    <row r="2" spans="1:6">
      <c r="A2" s="2"/>
      <c r="B2" s="3"/>
    </row>
    <row r="3" spans="1:6">
      <c r="A3" s="37"/>
      <c r="B3" s="1018" t="s">
        <v>3337</v>
      </c>
      <c r="C3" s="1018"/>
      <c r="D3" s="1018"/>
      <c r="E3" s="1018"/>
      <c r="F3" s="594"/>
    </row>
    <row r="4" spans="1:6" ht="102.75" customHeight="1">
      <c r="A4" s="37"/>
      <c r="B4" s="1014" t="s">
        <v>3459</v>
      </c>
      <c r="C4" s="1014"/>
      <c r="D4" s="1014"/>
      <c r="E4" s="1014"/>
      <c r="F4" s="594"/>
    </row>
    <row r="5" spans="1:6" ht="288" customHeight="1">
      <c r="A5" s="37"/>
      <c r="B5" s="1014" t="s">
        <v>3460</v>
      </c>
      <c r="C5" s="1014"/>
      <c r="D5" s="1014"/>
      <c r="E5" s="1014"/>
      <c r="F5" s="594"/>
    </row>
    <row r="6" spans="1:6" ht="223.5" customHeight="1">
      <c r="A6" s="37"/>
      <c r="B6" s="1014" t="s">
        <v>3461</v>
      </c>
      <c r="C6" s="1014"/>
      <c r="D6" s="1014"/>
      <c r="E6" s="1014"/>
      <c r="F6" s="594"/>
    </row>
    <row r="7" spans="1:6" ht="344.25" customHeight="1">
      <c r="A7" s="37"/>
      <c r="B7" s="1014" t="s">
        <v>3462</v>
      </c>
      <c r="C7" s="1014"/>
      <c r="D7" s="1014"/>
      <c r="E7" s="1014"/>
      <c r="F7" s="594"/>
    </row>
    <row r="8" spans="1:6" ht="338.25" customHeight="1">
      <c r="A8" s="37"/>
      <c r="B8" s="1014" t="s">
        <v>3463</v>
      </c>
      <c r="C8" s="1014"/>
      <c r="D8" s="1014"/>
      <c r="E8" s="1014"/>
      <c r="F8" s="594"/>
    </row>
    <row r="9" spans="1:6" ht="290.25" customHeight="1">
      <c r="A9" s="37"/>
      <c r="B9" s="1014" t="s">
        <v>3464</v>
      </c>
      <c r="C9" s="1014"/>
      <c r="D9" s="1014"/>
      <c r="E9" s="1014"/>
      <c r="F9" s="594"/>
    </row>
    <row r="10" spans="1:6" ht="209.25" customHeight="1">
      <c r="A10" s="37"/>
      <c r="B10" s="1014" t="s">
        <v>3465</v>
      </c>
      <c r="C10" s="1014"/>
      <c r="D10" s="1014"/>
      <c r="E10" s="1014"/>
      <c r="F10" s="594"/>
    </row>
    <row r="11" spans="1:6" ht="409.5" customHeight="1">
      <c r="A11" s="37"/>
      <c r="B11" s="1014" t="s">
        <v>3466</v>
      </c>
      <c r="C11" s="1014"/>
      <c r="D11" s="1014"/>
      <c r="E11" s="1014"/>
      <c r="F11" s="594"/>
    </row>
    <row r="12" spans="1:6" ht="351" customHeight="1">
      <c r="A12" s="37"/>
      <c r="B12" s="1014" t="s">
        <v>3467</v>
      </c>
      <c r="C12" s="1014"/>
      <c r="D12" s="1014"/>
      <c r="E12" s="1014"/>
      <c r="F12" s="594"/>
    </row>
    <row r="13" spans="1:6" ht="54.75" customHeight="1">
      <c r="A13" s="37"/>
      <c r="B13" s="1014" t="s">
        <v>3468</v>
      </c>
      <c r="C13" s="1014"/>
      <c r="D13" s="1014"/>
      <c r="E13" s="1014"/>
      <c r="F13" s="594"/>
    </row>
    <row r="14" spans="1:6" ht="249" customHeight="1">
      <c r="A14" s="37"/>
      <c r="B14" s="1014" t="s">
        <v>3469</v>
      </c>
      <c r="C14" s="1014"/>
      <c r="D14" s="1014"/>
      <c r="E14" s="1014"/>
      <c r="F14" s="594"/>
    </row>
    <row r="15" spans="1:6" ht="106.5" customHeight="1">
      <c r="A15" s="37"/>
      <c r="B15" s="1014" t="s">
        <v>3470</v>
      </c>
      <c r="C15" s="1014"/>
      <c r="D15" s="1014"/>
      <c r="E15" s="1014"/>
      <c r="F15" s="594"/>
    </row>
    <row r="16" spans="1:6" ht="300" customHeight="1">
      <c r="A16" s="37"/>
      <c r="B16" s="1014" t="s">
        <v>3471</v>
      </c>
      <c r="C16" s="1014"/>
      <c r="D16" s="1014"/>
      <c r="E16" s="1014"/>
      <c r="F16" s="594"/>
    </row>
    <row r="17" spans="1:6" ht="16.5" customHeight="1">
      <c r="A17" s="2"/>
      <c r="B17" s="3"/>
    </row>
    <row r="18" spans="1:6" s="171" customFormat="1" ht="16.5" customHeight="1">
      <c r="A18" s="194"/>
      <c r="B18" s="541" t="s">
        <v>48</v>
      </c>
      <c r="C18" s="541">
        <f>'SKUPNA rekapitulacija'!C42</f>
        <v>0.81899999999999995</v>
      </c>
      <c r="D18" s="191"/>
      <c r="E18" s="682"/>
      <c r="F18" s="686"/>
    </row>
    <row r="19" spans="1:6">
      <c r="A19" s="2"/>
      <c r="B19" s="542" t="s">
        <v>49</v>
      </c>
      <c r="C19" s="542">
        <f>'SKUPNA rekapitulacija'!C52</f>
        <v>0.18099999999999999</v>
      </c>
    </row>
    <row r="21" spans="1:6" s="3" customFormat="1">
      <c r="A21" s="4"/>
      <c r="B21" s="33" t="s">
        <v>2</v>
      </c>
      <c r="C21" s="195" t="s">
        <v>3</v>
      </c>
      <c r="D21" s="195" t="s">
        <v>4</v>
      </c>
      <c r="E21" s="809" t="s">
        <v>5</v>
      </c>
      <c r="F21" s="687" t="s">
        <v>6</v>
      </c>
    </row>
    <row r="22" spans="1:6" ht="17.25" thickTop="1">
      <c r="E22" s="664"/>
    </row>
    <row r="23" spans="1:6" ht="121.5" customHeight="1">
      <c r="A23" s="126" t="s">
        <v>532</v>
      </c>
      <c r="B23" s="31" t="s">
        <v>4653</v>
      </c>
      <c r="C23" s="127"/>
      <c r="D23" s="30"/>
      <c r="E23" s="156"/>
      <c r="F23" s="600"/>
    </row>
    <row r="24" spans="1:6" ht="409.5">
      <c r="A24" s="126"/>
      <c r="B24" s="31" t="s">
        <v>4654</v>
      </c>
      <c r="C24" s="127"/>
      <c r="D24" s="30"/>
      <c r="E24" s="156"/>
      <c r="F24" s="600"/>
    </row>
    <row r="25" spans="1:6" s="10" customFormat="1">
      <c r="A25" s="150" t="s">
        <v>265</v>
      </c>
      <c r="B25" s="31" t="s">
        <v>322</v>
      </c>
      <c r="C25" s="121"/>
      <c r="D25" s="122"/>
      <c r="E25" s="203"/>
      <c r="F25" s="618"/>
    </row>
    <row r="26" spans="1:6" s="10" customFormat="1" ht="16.5" customHeight="1">
      <c r="A26" s="77"/>
      <c r="B26" s="45" t="s">
        <v>46</v>
      </c>
      <c r="C26" s="46" t="s">
        <v>10</v>
      </c>
      <c r="D26" s="47">
        <v>170</v>
      </c>
      <c r="E26" s="851"/>
      <c r="F26" s="598">
        <f>E26*D26</f>
        <v>0</v>
      </c>
    </row>
    <row r="27" spans="1:6" s="10" customFormat="1" ht="16.5" customHeight="1">
      <c r="A27" s="126"/>
      <c r="B27" s="48" t="s">
        <v>47</v>
      </c>
      <c r="C27" s="49" t="s">
        <v>10</v>
      </c>
      <c r="D27" s="50">
        <v>48</v>
      </c>
      <c r="E27" s="851"/>
      <c r="F27" s="599">
        <f>E27*D27</f>
        <v>0</v>
      </c>
    </row>
    <row r="28" spans="1:6" s="10" customFormat="1">
      <c r="A28" s="150" t="s">
        <v>265</v>
      </c>
      <c r="B28" s="31" t="s">
        <v>354</v>
      </c>
      <c r="C28" s="121"/>
      <c r="D28" s="122"/>
      <c r="E28" s="203"/>
      <c r="F28" s="618"/>
    </row>
    <row r="29" spans="1:6" s="10" customFormat="1" ht="16.5" customHeight="1">
      <c r="A29" s="77"/>
      <c r="B29" s="45" t="s">
        <v>46</v>
      </c>
      <c r="C29" s="46" t="s">
        <v>10</v>
      </c>
      <c r="D29" s="47">
        <v>70</v>
      </c>
      <c r="E29" s="851"/>
      <c r="F29" s="598">
        <f>E29*D29</f>
        <v>0</v>
      </c>
    </row>
    <row r="30" spans="1:6" s="10" customFormat="1" ht="16.5" customHeight="1">
      <c r="A30" s="126"/>
      <c r="B30" s="48" t="s">
        <v>47</v>
      </c>
      <c r="C30" s="49" t="s">
        <v>10</v>
      </c>
      <c r="D30" s="50">
        <v>85</v>
      </c>
      <c r="E30" s="851"/>
      <c r="F30" s="599">
        <f>E30*D30</f>
        <v>0</v>
      </c>
    </row>
    <row r="31" spans="1:6" s="10" customFormat="1">
      <c r="A31" s="150" t="s">
        <v>265</v>
      </c>
      <c r="B31" s="31" t="s">
        <v>375</v>
      </c>
      <c r="C31" s="121"/>
      <c r="D31" s="122"/>
      <c r="E31" s="203"/>
      <c r="F31" s="618"/>
    </row>
    <row r="32" spans="1:6" s="10" customFormat="1" ht="16.5" customHeight="1">
      <c r="A32" s="77"/>
      <c r="B32" s="45" t="s">
        <v>46</v>
      </c>
      <c r="C32" s="46" t="s">
        <v>10</v>
      </c>
      <c r="D32" s="47">
        <v>45</v>
      </c>
      <c r="E32" s="851"/>
      <c r="F32" s="598">
        <f>E32*D32</f>
        <v>0</v>
      </c>
    </row>
    <row r="33" spans="1:6" s="10" customFormat="1" ht="16.5" customHeight="1">
      <c r="A33" s="126"/>
      <c r="B33" s="48" t="s">
        <v>47</v>
      </c>
      <c r="C33" s="49" t="s">
        <v>10</v>
      </c>
      <c r="D33" s="50">
        <v>18</v>
      </c>
      <c r="E33" s="851"/>
      <c r="F33" s="599">
        <f>E33*D33</f>
        <v>0</v>
      </c>
    </row>
    <row r="34" spans="1:6" s="10" customFormat="1">
      <c r="A34" s="150" t="s">
        <v>265</v>
      </c>
      <c r="B34" s="31" t="s">
        <v>395</v>
      </c>
      <c r="C34" s="121"/>
      <c r="D34" s="122"/>
      <c r="E34" s="203"/>
      <c r="F34" s="618"/>
    </row>
    <row r="35" spans="1:6" s="10" customFormat="1" ht="16.5" customHeight="1">
      <c r="A35" s="77"/>
      <c r="B35" s="45" t="s">
        <v>46</v>
      </c>
      <c r="C35" s="46" t="s">
        <v>10</v>
      </c>
      <c r="D35" s="47">
        <v>400</v>
      </c>
      <c r="E35" s="851"/>
      <c r="F35" s="598">
        <f>E35*D35</f>
        <v>0</v>
      </c>
    </row>
    <row r="36" spans="1:6">
      <c r="C36" s="1"/>
      <c r="D36" s="1"/>
      <c r="E36" s="663"/>
      <c r="F36" s="593"/>
    </row>
    <row r="37" spans="1:6" s="10" customFormat="1" ht="90" customHeight="1">
      <c r="A37" s="126" t="s">
        <v>533</v>
      </c>
      <c r="B37" s="31" t="s">
        <v>4660</v>
      </c>
      <c r="C37" s="127"/>
      <c r="D37" s="30"/>
      <c r="E37" s="156"/>
      <c r="F37" s="600"/>
    </row>
    <row r="38" spans="1:6" s="10" customFormat="1">
      <c r="A38" s="150" t="s">
        <v>265</v>
      </c>
      <c r="B38" s="31" t="s">
        <v>322</v>
      </c>
      <c r="C38" s="121"/>
      <c r="D38" s="122"/>
      <c r="E38" s="203"/>
      <c r="F38" s="618"/>
    </row>
    <row r="39" spans="1:6" s="10" customFormat="1" ht="16.5" customHeight="1">
      <c r="A39" s="77"/>
      <c r="B39" s="45" t="s">
        <v>46</v>
      </c>
      <c r="C39" s="46" t="s">
        <v>10</v>
      </c>
      <c r="D39" s="47">
        <v>175</v>
      </c>
      <c r="E39" s="851"/>
      <c r="F39" s="598">
        <f>E39*D39</f>
        <v>0</v>
      </c>
    </row>
    <row r="40" spans="1:6" s="10" customFormat="1" ht="16.5" customHeight="1">
      <c r="A40" s="126"/>
      <c r="B40" s="48" t="s">
        <v>47</v>
      </c>
      <c r="C40" s="49" t="s">
        <v>10</v>
      </c>
      <c r="D40" s="50">
        <v>48</v>
      </c>
      <c r="E40" s="851"/>
      <c r="F40" s="599">
        <f>E40*D40</f>
        <v>0</v>
      </c>
    </row>
    <row r="41" spans="1:6" s="10" customFormat="1">
      <c r="A41" s="150" t="s">
        <v>265</v>
      </c>
      <c r="B41" s="31" t="s">
        <v>354</v>
      </c>
      <c r="C41" s="121"/>
      <c r="D41" s="122"/>
      <c r="E41" s="203"/>
      <c r="F41" s="618"/>
    </row>
    <row r="42" spans="1:6" s="10" customFormat="1" ht="16.5" customHeight="1">
      <c r="A42" s="77"/>
      <c r="B42" s="45" t="s">
        <v>46</v>
      </c>
      <c r="C42" s="46" t="s">
        <v>10</v>
      </c>
      <c r="D42" s="47">
        <v>215</v>
      </c>
      <c r="E42" s="851"/>
      <c r="F42" s="598">
        <f>E42*D42</f>
        <v>0</v>
      </c>
    </row>
    <row r="43" spans="1:6" s="10" customFormat="1" ht="16.5" customHeight="1">
      <c r="A43" s="126"/>
      <c r="B43" s="48" t="s">
        <v>47</v>
      </c>
      <c r="C43" s="49" t="s">
        <v>10</v>
      </c>
      <c r="D43" s="50">
        <v>150</v>
      </c>
      <c r="E43" s="851"/>
      <c r="F43" s="599">
        <f>E43*D43</f>
        <v>0</v>
      </c>
    </row>
    <row r="44" spans="1:6" s="10" customFormat="1">
      <c r="A44" s="150" t="s">
        <v>265</v>
      </c>
      <c r="B44" s="31" t="s">
        <v>375</v>
      </c>
      <c r="C44" s="121"/>
      <c r="D44" s="122"/>
      <c r="E44" s="203"/>
      <c r="F44" s="618"/>
    </row>
    <row r="45" spans="1:6" s="10" customFormat="1">
      <c r="A45" s="150" t="s">
        <v>265</v>
      </c>
      <c r="B45" s="31" t="s">
        <v>622</v>
      </c>
      <c r="C45" s="121" t="s">
        <v>10</v>
      </c>
      <c r="D45" s="122">
        <v>30</v>
      </c>
      <c r="E45" s="750"/>
      <c r="F45" s="618"/>
    </row>
    <row r="46" spans="1:6" s="10" customFormat="1" ht="16.5" customHeight="1">
      <c r="A46" s="77"/>
      <c r="B46" s="45" t="s">
        <v>46</v>
      </c>
      <c r="C46" s="46" t="s">
        <v>10</v>
      </c>
      <c r="D46" s="47">
        <v>190</v>
      </c>
      <c r="E46" s="851"/>
      <c r="F46" s="598">
        <f>E46*D46+D45*E45*C18</f>
        <v>0</v>
      </c>
    </row>
    <row r="47" spans="1:6" s="10" customFormat="1" ht="16.5" customHeight="1">
      <c r="A47" s="126"/>
      <c r="B47" s="48" t="s">
        <v>47</v>
      </c>
      <c r="C47" s="49" t="s">
        <v>10</v>
      </c>
      <c r="D47" s="50">
        <v>39</v>
      </c>
      <c r="E47" s="851"/>
      <c r="F47" s="599">
        <f>E47*D47+D45*E45*C19</f>
        <v>0</v>
      </c>
    </row>
    <row r="48" spans="1:6" s="10" customFormat="1">
      <c r="A48" s="150" t="s">
        <v>265</v>
      </c>
      <c r="B48" s="31" t="s">
        <v>395</v>
      </c>
      <c r="C48" s="121" t="s">
        <v>10</v>
      </c>
      <c r="D48" s="122">
        <v>185</v>
      </c>
      <c r="E48" s="750"/>
      <c r="F48" s="618"/>
    </row>
    <row r="49" spans="1:6" s="10" customFormat="1" ht="16.5" customHeight="1">
      <c r="A49" s="77"/>
      <c r="B49" s="45" t="s">
        <v>46</v>
      </c>
      <c r="C49" s="46" t="s">
        <v>10</v>
      </c>
      <c r="D49" s="47">
        <v>55</v>
      </c>
      <c r="E49" s="851"/>
      <c r="F49" s="598">
        <f>E49*D49+D48*E48*C18</f>
        <v>0</v>
      </c>
    </row>
    <row r="50" spans="1:6" s="10" customFormat="1" ht="16.5" customHeight="1">
      <c r="A50" s="126"/>
      <c r="B50" s="48" t="s">
        <v>47</v>
      </c>
      <c r="C50" s="49"/>
      <c r="D50" s="50"/>
      <c r="E50" s="853"/>
      <c r="F50" s="599">
        <f>D48*E48*C19</f>
        <v>0</v>
      </c>
    </row>
    <row r="51" spans="1:6">
      <c r="C51" s="1"/>
      <c r="D51" s="1"/>
      <c r="E51" s="663"/>
      <c r="F51" s="593"/>
    </row>
    <row r="52" spans="1:6" s="10" customFormat="1" ht="76.5">
      <c r="A52" s="126" t="s">
        <v>534</v>
      </c>
      <c r="B52" s="31" t="s">
        <v>4661</v>
      </c>
      <c r="C52" s="127"/>
      <c r="D52" s="30"/>
      <c r="E52" s="156"/>
      <c r="F52" s="600"/>
    </row>
    <row r="53" spans="1:6" s="10" customFormat="1">
      <c r="A53" s="150" t="s">
        <v>265</v>
      </c>
      <c r="B53" s="31" t="s">
        <v>395</v>
      </c>
      <c r="C53" s="121" t="s">
        <v>10</v>
      </c>
      <c r="D53" s="122">
        <v>155</v>
      </c>
      <c r="E53" s="750"/>
      <c r="F53" s="618"/>
    </row>
    <row r="54" spans="1:6" s="10" customFormat="1" ht="16.5" customHeight="1">
      <c r="A54" s="77"/>
      <c r="B54" s="45" t="s">
        <v>46</v>
      </c>
      <c r="C54" s="46"/>
      <c r="D54" s="47"/>
      <c r="E54" s="852"/>
      <c r="F54" s="598">
        <f>D53*E53*C18</f>
        <v>0</v>
      </c>
    </row>
    <row r="55" spans="1:6" s="10" customFormat="1" ht="16.5" customHeight="1">
      <c r="A55" s="126"/>
      <c r="B55" s="48" t="s">
        <v>47</v>
      </c>
      <c r="C55" s="49"/>
      <c r="D55" s="50"/>
      <c r="E55" s="853"/>
      <c r="F55" s="599">
        <f>D53*E53*C19</f>
        <v>0</v>
      </c>
    </row>
    <row r="56" spans="1:6" s="10" customFormat="1" ht="16.5" customHeight="1">
      <c r="A56" s="6"/>
      <c r="E56" s="43"/>
      <c r="F56" s="615"/>
    </row>
    <row r="57" spans="1:6" s="10" customFormat="1" ht="63.75">
      <c r="A57" s="126" t="s">
        <v>535</v>
      </c>
      <c r="B57" s="31" t="s">
        <v>4662</v>
      </c>
      <c r="C57" s="127"/>
      <c r="D57" s="30"/>
      <c r="E57" s="156"/>
      <c r="F57" s="600"/>
    </row>
    <row r="58" spans="1:6" s="10" customFormat="1">
      <c r="A58" s="150" t="s">
        <v>265</v>
      </c>
      <c r="B58" s="31" t="s">
        <v>354</v>
      </c>
      <c r="C58" s="121"/>
      <c r="D58" s="122"/>
      <c r="E58" s="203"/>
      <c r="F58" s="618"/>
    </row>
    <row r="59" spans="1:6" s="10" customFormat="1" ht="16.5" customHeight="1">
      <c r="A59" s="77"/>
      <c r="B59" s="45" t="s">
        <v>46</v>
      </c>
      <c r="C59" s="46" t="s">
        <v>10</v>
      </c>
      <c r="D59" s="47">
        <v>195</v>
      </c>
      <c r="E59" s="851"/>
      <c r="F59" s="598">
        <f>E59*D59</f>
        <v>0</v>
      </c>
    </row>
    <row r="60" spans="1:6" s="10" customFormat="1" ht="16.5" customHeight="1">
      <c r="A60" s="126"/>
      <c r="B60" s="48" t="s">
        <v>47</v>
      </c>
      <c r="C60" s="49" t="s">
        <v>10</v>
      </c>
      <c r="D60" s="50">
        <v>59</v>
      </c>
      <c r="E60" s="851"/>
      <c r="F60" s="599">
        <f>E60*D60</f>
        <v>0</v>
      </c>
    </row>
    <row r="61" spans="1:6" s="10" customFormat="1">
      <c r="A61" s="150" t="s">
        <v>265</v>
      </c>
      <c r="B61" s="31" t="s">
        <v>375</v>
      </c>
      <c r="C61" s="121"/>
      <c r="D61" s="122"/>
      <c r="E61" s="203"/>
      <c r="F61" s="618"/>
    </row>
    <row r="62" spans="1:6" s="10" customFormat="1" ht="16.5" customHeight="1">
      <c r="A62" s="77"/>
      <c r="B62" s="45" t="s">
        <v>46</v>
      </c>
      <c r="C62" s="46" t="s">
        <v>10</v>
      </c>
      <c r="D62" s="47">
        <v>132</v>
      </c>
      <c r="E62" s="851"/>
      <c r="F62" s="598">
        <f>E62*D62</f>
        <v>0</v>
      </c>
    </row>
    <row r="63" spans="1:6" s="10" customFormat="1" ht="16.5" customHeight="1">
      <c r="A63" s="126"/>
      <c r="B63" s="48" t="s">
        <v>47</v>
      </c>
      <c r="C63" s="49" t="s">
        <v>10</v>
      </c>
      <c r="D63" s="50">
        <v>65</v>
      </c>
      <c r="E63" s="851"/>
      <c r="F63" s="599">
        <f>E63*D63</f>
        <v>0</v>
      </c>
    </row>
    <row r="64" spans="1:6" s="10" customFormat="1">
      <c r="A64" s="150" t="s">
        <v>265</v>
      </c>
      <c r="B64" s="31" t="s">
        <v>395</v>
      </c>
      <c r="C64" s="121"/>
      <c r="D64" s="122"/>
      <c r="E64" s="203"/>
      <c r="F64" s="618"/>
    </row>
    <row r="65" spans="1:6" s="10" customFormat="1" ht="16.5" customHeight="1">
      <c r="A65" s="77"/>
      <c r="B65" s="45" t="s">
        <v>46</v>
      </c>
      <c r="C65" s="46" t="s">
        <v>10</v>
      </c>
      <c r="D65" s="47">
        <v>230</v>
      </c>
      <c r="E65" s="851"/>
      <c r="F65" s="598">
        <f>E65*D65</f>
        <v>0</v>
      </c>
    </row>
    <row r="66" spans="1:6">
      <c r="C66" s="1"/>
      <c r="D66" s="1"/>
      <c r="E66" s="663"/>
      <c r="F66" s="593"/>
    </row>
    <row r="67" spans="1:6" s="10" customFormat="1" ht="81.75" customHeight="1">
      <c r="A67" s="126" t="s">
        <v>536</v>
      </c>
      <c r="B67" s="31" t="s">
        <v>603</v>
      </c>
      <c r="C67" s="127"/>
      <c r="D67" s="30"/>
      <c r="E67" s="156"/>
      <c r="F67" s="600"/>
    </row>
    <row r="68" spans="1:6" s="10" customFormat="1" ht="16.5" customHeight="1">
      <c r="A68" s="77"/>
      <c r="B68" s="48" t="s">
        <v>47</v>
      </c>
      <c r="C68" s="49" t="s">
        <v>195</v>
      </c>
      <c r="D68" s="50">
        <v>150</v>
      </c>
      <c r="E68" s="851"/>
      <c r="F68" s="599">
        <f>E68*D68</f>
        <v>0</v>
      </c>
    </row>
    <row r="69" spans="1:6">
      <c r="C69" s="1"/>
      <c r="D69" s="1"/>
      <c r="E69" s="663"/>
      <c r="F69" s="593"/>
    </row>
    <row r="70" spans="1:6" s="10" customFormat="1" ht="173.25" customHeight="1">
      <c r="A70" s="126" t="s">
        <v>602</v>
      </c>
      <c r="B70" s="31" t="s">
        <v>4663</v>
      </c>
      <c r="C70" s="127"/>
      <c r="D70" s="30"/>
      <c r="E70" s="156"/>
      <c r="F70" s="600"/>
    </row>
    <row r="71" spans="1:6" s="10" customFormat="1">
      <c r="A71" s="150" t="s">
        <v>265</v>
      </c>
      <c r="B71" s="31" t="s">
        <v>354</v>
      </c>
      <c r="C71" s="121"/>
      <c r="D71" s="122"/>
      <c r="E71" s="203"/>
      <c r="F71" s="618"/>
    </row>
    <row r="72" spans="1:6" s="10" customFormat="1" ht="16.5" customHeight="1">
      <c r="A72" s="77"/>
      <c r="B72" s="45" t="s">
        <v>46</v>
      </c>
      <c r="C72" s="46" t="s">
        <v>10</v>
      </c>
      <c r="D72" s="47">
        <v>30</v>
      </c>
      <c r="E72" s="851"/>
      <c r="F72" s="598">
        <f>E72*D72</f>
        <v>0</v>
      </c>
    </row>
    <row r="73" spans="1:6">
      <c r="C73" s="1"/>
      <c r="D73" s="1"/>
      <c r="E73" s="663"/>
      <c r="F73" s="593"/>
    </row>
    <row r="74" spans="1:6" s="10" customFormat="1" ht="173.25" customHeight="1">
      <c r="A74" s="126" t="s">
        <v>704</v>
      </c>
      <c r="B74" s="31" t="s">
        <v>4664</v>
      </c>
      <c r="C74" s="127"/>
      <c r="D74" s="30"/>
      <c r="E74" s="156"/>
      <c r="F74" s="600"/>
    </row>
    <row r="75" spans="1:6" s="10" customFormat="1">
      <c r="A75" s="150" t="s">
        <v>265</v>
      </c>
      <c r="B75" s="31" t="s">
        <v>354</v>
      </c>
      <c r="C75" s="121" t="s">
        <v>10</v>
      </c>
      <c r="D75" s="122">
        <v>63</v>
      </c>
      <c r="E75" s="750"/>
      <c r="F75" s="618"/>
    </row>
    <row r="76" spans="1:6" s="10" customFormat="1" ht="16.5" customHeight="1">
      <c r="A76" s="77"/>
      <c r="B76" s="45" t="s">
        <v>46</v>
      </c>
      <c r="C76" s="46"/>
      <c r="D76" s="47"/>
      <c r="E76" s="852"/>
      <c r="F76" s="598">
        <f>D75*E75*C18</f>
        <v>0</v>
      </c>
    </row>
    <row r="77" spans="1:6" s="10" customFormat="1" ht="16.5" customHeight="1">
      <c r="A77" s="77"/>
      <c r="B77" s="48" t="s">
        <v>47</v>
      </c>
      <c r="C77" s="49"/>
      <c r="D77" s="50"/>
      <c r="E77" s="853"/>
      <c r="F77" s="599">
        <f>D75*E75*C19</f>
        <v>0</v>
      </c>
    </row>
    <row r="78" spans="1:6">
      <c r="C78" s="1"/>
      <c r="D78" s="1"/>
      <c r="E78" s="663"/>
      <c r="F78" s="593"/>
    </row>
    <row r="79" spans="1:6" s="10" customFormat="1" ht="117" customHeight="1">
      <c r="A79" s="126" t="s">
        <v>1672</v>
      </c>
      <c r="B79" s="31" t="s">
        <v>4665</v>
      </c>
      <c r="C79" s="127"/>
      <c r="D79" s="30"/>
      <c r="E79" s="156"/>
      <c r="F79" s="600"/>
    </row>
    <row r="80" spans="1:6" s="10" customFormat="1">
      <c r="A80" s="150" t="s">
        <v>265</v>
      </c>
      <c r="B80" s="31" t="s">
        <v>354</v>
      </c>
      <c r="C80" s="121" t="s">
        <v>10</v>
      </c>
      <c r="D80" s="122">
        <v>11</v>
      </c>
      <c r="E80" s="750"/>
      <c r="F80" s="618"/>
    </row>
    <row r="81" spans="1:6" s="10" customFormat="1" ht="16.5" customHeight="1">
      <c r="A81" s="77"/>
      <c r="B81" s="45" t="s">
        <v>46</v>
      </c>
      <c r="C81" s="46"/>
      <c r="D81" s="47"/>
      <c r="E81" s="852"/>
      <c r="F81" s="598">
        <f>D80*E80*C18</f>
        <v>0</v>
      </c>
    </row>
    <row r="82" spans="1:6" s="10" customFormat="1" ht="16.5" customHeight="1">
      <c r="A82" s="77"/>
      <c r="B82" s="48" t="s">
        <v>47</v>
      </c>
      <c r="C82" s="49"/>
      <c r="D82" s="50"/>
      <c r="E82" s="853"/>
      <c r="F82" s="599">
        <f>D80*E80*C19</f>
        <v>0</v>
      </c>
    </row>
    <row r="83" spans="1:6">
      <c r="C83" s="1"/>
      <c r="D83" s="1"/>
      <c r="E83" s="663"/>
      <c r="F83" s="593"/>
    </row>
    <row r="84" spans="1:6" s="10" customFormat="1" ht="117" customHeight="1">
      <c r="A84" s="126" t="s">
        <v>1673</v>
      </c>
      <c r="B84" s="31" t="s">
        <v>4666</v>
      </c>
      <c r="C84" s="127"/>
      <c r="D84" s="30"/>
      <c r="E84" s="156"/>
      <c r="F84" s="600"/>
    </row>
    <row r="85" spans="1:6" s="10" customFormat="1">
      <c r="A85" s="150" t="s">
        <v>265</v>
      </c>
      <c r="B85" s="31" t="s">
        <v>375</v>
      </c>
      <c r="C85" s="121" t="s">
        <v>10</v>
      </c>
      <c r="D85" s="122">
        <v>3</v>
      </c>
      <c r="E85" s="750"/>
      <c r="F85" s="618"/>
    </row>
    <row r="86" spans="1:6" s="10" customFormat="1" ht="16.5" customHeight="1">
      <c r="A86" s="77"/>
      <c r="B86" s="48" t="s">
        <v>47</v>
      </c>
      <c r="C86" s="49"/>
      <c r="D86" s="50"/>
      <c r="E86" s="853"/>
      <c r="F86" s="599">
        <f>D85*E85</f>
        <v>0</v>
      </c>
    </row>
    <row r="87" spans="1:6" s="10" customFormat="1">
      <c r="A87" s="150" t="s">
        <v>265</v>
      </c>
      <c r="B87" s="31" t="s">
        <v>375</v>
      </c>
      <c r="C87" s="121" t="s">
        <v>10</v>
      </c>
      <c r="D87" s="122">
        <v>4</v>
      </c>
      <c r="E87" s="750"/>
      <c r="F87" s="618"/>
    </row>
    <row r="88" spans="1:6" s="10" customFormat="1" ht="16.5" customHeight="1">
      <c r="A88" s="77"/>
      <c r="B88" s="45" t="s">
        <v>46</v>
      </c>
      <c r="C88" s="46"/>
      <c r="D88" s="47"/>
      <c r="E88" s="201"/>
      <c r="F88" s="598">
        <f>D87*E87</f>
        <v>0</v>
      </c>
    </row>
    <row r="89" spans="1:6" s="10" customFormat="1" ht="12.75">
      <c r="A89" s="126"/>
      <c r="B89" s="31"/>
      <c r="C89" s="127"/>
      <c r="D89" s="30"/>
      <c r="E89" s="156"/>
      <c r="F89" s="600"/>
    </row>
    <row r="90" spans="1:6" s="10" customFormat="1" ht="12.75">
      <c r="A90" s="126"/>
      <c r="B90" s="45" t="s">
        <v>46</v>
      </c>
      <c r="C90" s="46"/>
      <c r="D90" s="47"/>
      <c r="E90" s="201"/>
      <c r="F90" s="598">
        <f>SUM(F26+F29+F32+F35+F39+F42+F46+F49+F54+F59+F62+F65+F72+F76+F81+F88)</f>
        <v>0</v>
      </c>
    </row>
    <row r="91" spans="1:6" s="10" customFormat="1" ht="13.5" thickBot="1">
      <c r="A91" s="126"/>
      <c r="B91" s="48" t="s">
        <v>47</v>
      </c>
      <c r="C91" s="49"/>
      <c r="D91" s="50"/>
      <c r="E91" s="202"/>
      <c r="F91" s="599">
        <f>SUM(F27+F30+F33+F40+F43+F47+F50+F55+F60+F63+F68+F77+F82+F86)</f>
        <v>0</v>
      </c>
    </row>
    <row r="92" spans="1:6" s="3" customFormat="1" ht="17.25" thickBot="1">
      <c r="A92" s="116"/>
      <c r="B92" s="117" t="s">
        <v>537</v>
      </c>
      <c r="C92" s="196"/>
      <c r="D92" s="197"/>
      <c r="E92" s="810"/>
      <c r="F92" s="688">
        <f>SUM(F23:F88)</f>
        <v>0</v>
      </c>
    </row>
  </sheetData>
  <sheetProtection algorithmName="SHA-512" hashValue="UxfV5el8gFrNeHS43eW/+vcS+L/7dzprZA+/DUm3JjQ327otjqf1qvO8xvwMTMuVZxeoCOxJMnBodGGX2Byg7A==" saltValue="LjTWM1Lrz7ufplSifFNRwQ==" spinCount="100000" sheet="1" objects="1" scenarios="1"/>
  <mergeCells count="14">
    <mergeCell ref="B8:E8"/>
    <mergeCell ref="B9:E9"/>
    <mergeCell ref="B3:E3"/>
    <mergeCell ref="B4:E4"/>
    <mergeCell ref="B5:E5"/>
    <mergeCell ref="B6:E6"/>
    <mergeCell ref="B7:E7"/>
    <mergeCell ref="B15:E15"/>
    <mergeCell ref="B16:E16"/>
    <mergeCell ref="B10:E10"/>
    <mergeCell ref="B11:E11"/>
    <mergeCell ref="B12:E12"/>
    <mergeCell ref="B13:E13"/>
    <mergeCell ref="B14:E14"/>
  </mergeCells>
  <pageMargins left="0.78740157480314965" right="0.39370078740157483" top="0.98425196850393704" bottom="0.98425196850393704" header="0.51181102362204722" footer="0.51181102362204722"/>
  <pageSetup paperSize="9" scale="75" firstPageNumber="0" orientation="portrait" r:id="rId1"/>
  <headerFooter alignWithMargins="0">
    <oddHeader>&amp;L&amp;"Calibri,Krepko"&amp;9&amp;UTehnološki park Velenje - TecHUB&amp;R&amp;9POPIS OBRTNIŠKIH DEL
B/7.0 KERAMIČARSKA DELA</oddHeader>
    <oddFooter>&amp;R&amp;P</oddFooter>
  </headerFooter>
  <colBreaks count="1" manualBreakCount="1">
    <brk id="8"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FF130-3FEC-4E05-9CA1-637080ABAC96}">
  <sheetPr>
    <tabColor theme="7" tint="0.59999389629810485"/>
  </sheetPr>
  <dimension ref="A1:G94"/>
  <sheetViews>
    <sheetView view="pageBreakPreview" topLeftCell="A76" zoomScaleNormal="100" zoomScaleSheetLayoutView="100" workbookViewId="0">
      <selection activeCell="C90" sqref="C90"/>
    </sheetView>
  </sheetViews>
  <sheetFormatPr defaultRowHeight="16.5"/>
  <cols>
    <col min="1" max="1" width="7.140625" style="6" customWidth="1"/>
    <col min="2" max="2" width="39.42578125" style="1" customWidth="1"/>
    <col min="3" max="3" width="8.42578125" style="1" customWidth="1"/>
    <col min="4" max="4" width="10.42578125" style="1" customWidth="1"/>
    <col min="5" max="5" width="12.5703125" style="226" customWidth="1"/>
    <col min="6" max="6" width="12.42578125" style="593" customWidth="1"/>
    <col min="7" max="7" width="18.85546875" style="124" customWidth="1"/>
    <col min="8" max="11" width="9.140625" style="1"/>
    <col min="12" max="12" width="7.140625" style="1" customWidth="1"/>
    <col min="13" max="256" width="9.140625" style="1"/>
    <col min="257" max="257" width="7.140625" style="1" customWidth="1"/>
    <col min="258" max="258" width="39.42578125" style="1" customWidth="1"/>
    <col min="259" max="259" width="8.42578125" style="1" customWidth="1"/>
    <col min="260" max="260" width="10.42578125" style="1" customWidth="1"/>
    <col min="261" max="261" width="12.5703125" style="1" customWidth="1"/>
    <col min="262" max="262" width="12.42578125" style="1" customWidth="1"/>
    <col min="263" max="263" width="18.85546875" style="1" customWidth="1"/>
    <col min="264" max="267" width="9.140625" style="1"/>
    <col min="268" max="268" width="7.140625" style="1" customWidth="1"/>
    <col min="269" max="512" width="9.140625" style="1"/>
    <col min="513" max="513" width="7.140625" style="1" customWidth="1"/>
    <col min="514" max="514" width="39.42578125" style="1" customWidth="1"/>
    <col min="515" max="515" width="8.42578125" style="1" customWidth="1"/>
    <col min="516" max="516" width="10.42578125" style="1" customWidth="1"/>
    <col min="517" max="517" width="12.5703125" style="1" customWidth="1"/>
    <col min="518" max="518" width="12.42578125" style="1" customWidth="1"/>
    <col min="519" max="519" width="18.85546875" style="1" customWidth="1"/>
    <col min="520" max="523" width="9.140625" style="1"/>
    <col min="524" max="524" width="7.140625" style="1" customWidth="1"/>
    <col min="525" max="768" width="9.140625" style="1"/>
    <col min="769" max="769" width="7.140625" style="1" customWidth="1"/>
    <col min="770" max="770" width="39.42578125" style="1" customWidth="1"/>
    <col min="771" max="771" width="8.42578125" style="1" customWidth="1"/>
    <col min="772" max="772" width="10.42578125" style="1" customWidth="1"/>
    <col min="773" max="773" width="12.5703125" style="1" customWidth="1"/>
    <col min="774" max="774" width="12.42578125" style="1" customWidth="1"/>
    <col min="775" max="775" width="18.85546875" style="1" customWidth="1"/>
    <col min="776" max="779" width="9.140625" style="1"/>
    <col min="780" max="780" width="7.140625" style="1" customWidth="1"/>
    <col min="781" max="1024" width="9.140625" style="1"/>
    <col min="1025" max="1025" width="7.140625" style="1" customWidth="1"/>
    <col min="1026" max="1026" width="39.42578125" style="1" customWidth="1"/>
    <col min="1027" max="1027" width="8.42578125" style="1" customWidth="1"/>
    <col min="1028" max="1028" width="10.42578125" style="1" customWidth="1"/>
    <col min="1029" max="1029" width="12.5703125" style="1" customWidth="1"/>
    <col min="1030" max="1030" width="12.42578125" style="1" customWidth="1"/>
    <col min="1031" max="1031" width="18.85546875" style="1" customWidth="1"/>
    <col min="1032" max="1035" width="9.140625" style="1"/>
    <col min="1036" max="1036" width="7.140625" style="1" customWidth="1"/>
    <col min="1037" max="1280" width="9.140625" style="1"/>
    <col min="1281" max="1281" width="7.140625" style="1" customWidth="1"/>
    <col min="1282" max="1282" width="39.42578125" style="1" customWidth="1"/>
    <col min="1283" max="1283" width="8.42578125" style="1" customWidth="1"/>
    <col min="1284" max="1284" width="10.42578125" style="1" customWidth="1"/>
    <col min="1285" max="1285" width="12.5703125" style="1" customWidth="1"/>
    <col min="1286" max="1286" width="12.42578125" style="1" customWidth="1"/>
    <col min="1287" max="1287" width="18.85546875" style="1" customWidth="1"/>
    <col min="1288" max="1291" width="9.140625" style="1"/>
    <col min="1292" max="1292" width="7.140625" style="1" customWidth="1"/>
    <col min="1293" max="1536" width="9.140625" style="1"/>
    <col min="1537" max="1537" width="7.140625" style="1" customWidth="1"/>
    <col min="1538" max="1538" width="39.42578125" style="1" customWidth="1"/>
    <col min="1539" max="1539" width="8.42578125" style="1" customWidth="1"/>
    <col min="1540" max="1540" width="10.42578125" style="1" customWidth="1"/>
    <col min="1541" max="1541" width="12.5703125" style="1" customWidth="1"/>
    <col min="1542" max="1542" width="12.42578125" style="1" customWidth="1"/>
    <col min="1543" max="1543" width="18.85546875" style="1" customWidth="1"/>
    <col min="1544" max="1547" width="9.140625" style="1"/>
    <col min="1548" max="1548" width="7.140625" style="1" customWidth="1"/>
    <col min="1549" max="1792" width="9.140625" style="1"/>
    <col min="1793" max="1793" width="7.140625" style="1" customWidth="1"/>
    <col min="1794" max="1794" width="39.42578125" style="1" customWidth="1"/>
    <col min="1795" max="1795" width="8.42578125" style="1" customWidth="1"/>
    <col min="1796" max="1796" width="10.42578125" style="1" customWidth="1"/>
    <col min="1797" max="1797" width="12.5703125" style="1" customWidth="1"/>
    <col min="1798" max="1798" width="12.42578125" style="1" customWidth="1"/>
    <col min="1799" max="1799" width="18.85546875" style="1" customWidth="1"/>
    <col min="1800" max="1803" width="9.140625" style="1"/>
    <col min="1804" max="1804" width="7.140625" style="1" customWidth="1"/>
    <col min="1805" max="2048" width="9.140625" style="1"/>
    <col min="2049" max="2049" width="7.140625" style="1" customWidth="1"/>
    <col min="2050" max="2050" width="39.42578125" style="1" customWidth="1"/>
    <col min="2051" max="2051" width="8.42578125" style="1" customWidth="1"/>
    <col min="2052" max="2052" width="10.42578125" style="1" customWidth="1"/>
    <col min="2053" max="2053" width="12.5703125" style="1" customWidth="1"/>
    <col min="2054" max="2054" width="12.42578125" style="1" customWidth="1"/>
    <col min="2055" max="2055" width="18.85546875" style="1" customWidth="1"/>
    <col min="2056" max="2059" width="9.140625" style="1"/>
    <col min="2060" max="2060" width="7.140625" style="1" customWidth="1"/>
    <col min="2061" max="2304" width="9.140625" style="1"/>
    <col min="2305" max="2305" width="7.140625" style="1" customWidth="1"/>
    <col min="2306" max="2306" width="39.42578125" style="1" customWidth="1"/>
    <col min="2307" max="2307" width="8.42578125" style="1" customWidth="1"/>
    <col min="2308" max="2308" width="10.42578125" style="1" customWidth="1"/>
    <col min="2309" max="2309" width="12.5703125" style="1" customWidth="1"/>
    <col min="2310" max="2310" width="12.42578125" style="1" customWidth="1"/>
    <col min="2311" max="2311" width="18.85546875" style="1" customWidth="1"/>
    <col min="2312" max="2315" width="9.140625" style="1"/>
    <col min="2316" max="2316" width="7.140625" style="1" customWidth="1"/>
    <col min="2317" max="2560" width="9.140625" style="1"/>
    <col min="2561" max="2561" width="7.140625" style="1" customWidth="1"/>
    <col min="2562" max="2562" width="39.42578125" style="1" customWidth="1"/>
    <col min="2563" max="2563" width="8.42578125" style="1" customWidth="1"/>
    <col min="2564" max="2564" width="10.42578125" style="1" customWidth="1"/>
    <col min="2565" max="2565" width="12.5703125" style="1" customWidth="1"/>
    <col min="2566" max="2566" width="12.42578125" style="1" customWidth="1"/>
    <col min="2567" max="2567" width="18.85546875" style="1" customWidth="1"/>
    <col min="2568" max="2571" width="9.140625" style="1"/>
    <col min="2572" max="2572" width="7.140625" style="1" customWidth="1"/>
    <col min="2573" max="2816" width="9.140625" style="1"/>
    <col min="2817" max="2817" width="7.140625" style="1" customWidth="1"/>
    <col min="2818" max="2818" width="39.42578125" style="1" customWidth="1"/>
    <col min="2819" max="2819" width="8.42578125" style="1" customWidth="1"/>
    <col min="2820" max="2820" width="10.42578125" style="1" customWidth="1"/>
    <col min="2821" max="2821" width="12.5703125" style="1" customWidth="1"/>
    <col min="2822" max="2822" width="12.42578125" style="1" customWidth="1"/>
    <col min="2823" max="2823" width="18.85546875" style="1" customWidth="1"/>
    <col min="2824" max="2827" width="9.140625" style="1"/>
    <col min="2828" max="2828" width="7.140625" style="1" customWidth="1"/>
    <col min="2829" max="3072" width="9.140625" style="1"/>
    <col min="3073" max="3073" width="7.140625" style="1" customWidth="1"/>
    <col min="3074" max="3074" width="39.42578125" style="1" customWidth="1"/>
    <col min="3075" max="3075" width="8.42578125" style="1" customWidth="1"/>
    <col min="3076" max="3076" width="10.42578125" style="1" customWidth="1"/>
    <col min="3077" max="3077" width="12.5703125" style="1" customWidth="1"/>
    <col min="3078" max="3078" width="12.42578125" style="1" customWidth="1"/>
    <col min="3079" max="3079" width="18.85546875" style="1" customWidth="1"/>
    <col min="3080" max="3083" width="9.140625" style="1"/>
    <col min="3084" max="3084" width="7.140625" style="1" customWidth="1"/>
    <col min="3085" max="3328" width="9.140625" style="1"/>
    <col min="3329" max="3329" width="7.140625" style="1" customWidth="1"/>
    <col min="3330" max="3330" width="39.42578125" style="1" customWidth="1"/>
    <col min="3331" max="3331" width="8.42578125" style="1" customWidth="1"/>
    <col min="3332" max="3332" width="10.42578125" style="1" customWidth="1"/>
    <col min="3333" max="3333" width="12.5703125" style="1" customWidth="1"/>
    <col min="3334" max="3334" width="12.42578125" style="1" customWidth="1"/>
    <col min="3335" max="3335" width="18.85546875" style="1" customWidth="1"/>
    <col min="3336" max="3339" width="9.140625" style="1"/>
    <col min="3340" max="3340" width="7.140625" style="1" customWidth="1"/>
    <col min="3341" max="3584" width="9.140625" style="1"/>
    <col min="3585" max="3585" width="7.140625" style="1" customWidth="1"/>
    <col min="3586" max="3586" width="39.42578125" style="1" customWidth="1"/>
    <col min="3587" max="3587" width="8.42578125" style="1" customWidth="1"/>
    <col min="3588" max="3588" width="10.42578125" style="1" customWidth="1"/>
    <col min="3589" max="3589" width="12.5703125" style="1" customWidth="1"/>
    <col min="3590" max="3590" width="12.42578125" style="1" customWidth="1"/>
    <col min="3591" max="3591" width="18.85546875" style="1" customWidth="1"/>
    <col min="3592" max="3595" width="9.140625" style="1"/>
    <col min="3596" max="3596" width="7.140625" style="1" customWidth="1"/>
    <col min="3597" max="3840" width="9.140625" style="1"/>
    <col min="3841" max="3841" width="7.140625" style="1" customWidth="1"/>
    <col min="3842" max="3842" width="39.42578125" style="1" customWidth="1"/>
    <col min="3843" max="3843" width="8.42578125" style="1" customWidth="1"/>
    <col min="3844" max="3844" width="10.42578125" style="1" customWidth="1"/>
    <col min="3845" max="3845" width="12.5703125" style="1" customWidth="1"/>
    <col min="3846" max="3846" width="12.42578125" style="1" customWidth="1"/>
    <col min="3847" max="3847" width="18.85546875" style="1" customWidth="1"/>
    <col min="3848" max="3851" width="9.140625" style="1"/>
    <col min="3852" max="3852" width="7.140625" style="1" customWidth="1"/>
    <col min="3853" max="4096" width="9.140625" style="1"/>
    <col min="4097" max="4097" width="7.140625" style="1" customWidth="1"/>
    <col min="4098" max="4098" width="39.42578125" style="1" customWidth="1"/>
    <col min="4099" max="4099" width="8.42578125" style="1" customWidth="1"/>
    <col min="4100" max="4100" width="10.42578125" style="1" customWidth="1"/>
    <col min="4101" max="4101" width="12.5703125" style="1" customWidth="1"/>
    <col min="4102" max="4102" width="12.42578125" style="1" customWidth="1"/>
    <col min="4103" max="4103" width="18.85546875" style="1" customWidth="1"/>
    <col min="4104" max="4107" width="9.140625" style="1"/>
    <col min="4108" max="4108" width="7.140625" style="1" customWidth="1"/>
    <col min="4109" max="4352" width="9.140625" style="1"/>
    <col min="4353" max="4353" width="7.140625" style="1" customWidth="1"/>
    <col min="4354" max="4354" width="39.42578125" style="1" customWidth="1"/>
    <col min="4355" max="4355" width="8.42578125" style="1" customWidth="1"/>
    <col min="4356" max="4356" width="10.42578125" style="1" customWidth="1"/>
    <col min="4357" max="4357" width="12.5703125" style="1" customWidth="1"/>
    <col min="4358" max="4358" width="12.42578125" style="1" customWidth="1"/>
    <col min="4359" max="4359" width="18.85546875" style="1" customWidth="1"/>
    <col min="4360" max="4363" width="9.140625" style="1"/>
    <col min="4364" max="4364" width="7.140625" style="1" customWidth="1"/>
    <col min="4365" max="4608" width="9.140625" style="1"/>
    <col min="4609" max="4609" width="7.140625" style="1" customWidth="1"/>
    <col min="4610" max="4610" width="39.42578125" style="1" customWidth="1"/>
    <col min="4611" max="4611" width="8.42578125" style="1" customWidth="1"/>
    <col min="4612" max="4612" width="10.42578125" style="1" customWidth="1"/>
    <col min="4613" max="4613" width="12.5703125" style="1" customWidth="1"/>
    <col min="4614" max="4614" width="12.42578125" style="1" customWidth="1"/>
    <col min="4615" max="4615" width="18.85546875" style="1" customWidth="1"/>
    <col min="4616" max="4619" width="9.140625" style="1"/>
    <col min="4620" max="4620" width="7.140625" style="1" customWidth="1"/>
    <col min="4621" max="4864" width="9.140625" style="1"/>
    <col min="4865" max="4865" width="7.140625" style="1" customWidth="1"/>
    <col min="4866" max="4866" width="39.42578125" style="1" customWidth="1"/>
    <col min="4867" max="4867" width="8.42578125" style="1" customWidth="1"/>
    <col min="4868" max="4868" width="10.42578125" style="1" customWidth="1"/>
    <col min="4869" max="4869" width="12.5703125" style="1" customWidth="1"/>
    <col min="4870" max="4870" width="12.42578125" style="1" customWidth="1"/>
    <col min="4871" max="4871" width="18.85546875" style="1" customWidth="1"/>
    <col min="4872" max="4875" width="9.140625" style="1"/>
    <col min="4876" max="4876" width="7.140625" style="1" customWidth="1"/>
    <col min="4877" max="5120" width="9.140625" style="1"/>
    <col min="5121" max="5121" width="7.140625" style="1" customWidth="1"/>
    <col min="5122" max="5122" width="39.42578125" style="1" customWidth="1"/>
    <col min="5123" max="5123" width="8.42578125" style="1" customWidth="1"/>
    <col min="5124" max="5124" width="10.42578125" style="1" customWidth="1"/>
    <col min="5125" max="5125" width="12.5703125" style="1" customWidth="1"/>
    <col min="5126" max="5126" width="12.42578125" style="1" customWidth="1"/>
    <col min="5127" max="5127" width="18.85546875" style="1" customWidth="1"/>
    <col min="5128" max="5131" width="9.140625" style="1"/>
    <col min="5132" max="5132" width="7.140625" style="1" customWidth="1"/>
    <col min="5133" max="5376" width="9.140625" style="1"/>
    <col min="5377" max="5377" width="7.140625" style="1" customWidth="1"/>
    <col min="5378" max="5378" width="39.42578125" style="1" customWidth="1"/>
    <col min="5379" max="5379" width="8.42578125" style="1" customWidth="1"/>
    <col min="5380" max="5380" width="10.42578125" style="1" customWidth="1"/>
    <col min="5381" max="5381" width="12.5703125" style="1" customWidth="1"/>
    <col min="5382" max="5382" width="12.42578125" style="1" customWidth="1"/>
    <col min="5383" max="5383" width="18.85546875" style="1" customWidth="1"/>
    <col min="5384" max="5387" width="9.140625" style="1"/>
    <col min="5388" max="5388" width="7.140625" style="1" customWidth="1"/>
    <col min="5389" max="5632" width="9.140625" style="1"/>
    <col min="5633" max="5633" width="7.140625" style="1" customWidth="1"/>
    <col min="5634" max="5634" width="39.42578125" style="1" customWidth="1"/>
    <col min="5635" max="5635" width="8.42578125" style="1" customWidth="1"/>
    <col min="5636" max="5636" width="10.42578125" style="1" customWidth="1"/>
    <col min="5637" max="5637" width="12.5703125" style="1" customWidth="1"/>
    <col min="5638" max="5638" width="12.42578125" style="1" customWidth="1"/>
    <col min="5639" max="5639" width="18.85546875" style="1" customWidth="1"/>
    <col min="5640" max="5643" width="9.140625" style="1"/>
    <col min="5644" max="5644" width="7.140625" style="1" customWidth="1"/>
    <col min="5645" max="5888" width="9.140625" style="1"/>
    <col min="5889" max="5889" width="7.140625" style="1" customWidth="1"/>
    <col min="5890" max="5890" width="39.42578125" style="1" customWidth="1"/>
    <col min="5891" max="5891" width="8.42578125" style="1" customWidth="1"/>
    <col min="5892" max="5892" width="10.42578125" style="1" customWidth="1"/>
    <col min="5893" max="5893" width="12.5703125" style="1" customWidth="1"/>
    <col min="5894" max="5894" width="12.42578125" style="1" customWidth="1"/>
    <col min="5895" max="5895" width="18.85546875" style="1" customWidth="1"/>
    <col min="5896" max="5899" width="9.140625" style="1"/>
    <col min="5900" max="5900" width="7.140625" style="1" customWidth="1"/>
    <col min="5901" max="6144" width="9.140625" style="1"/>
    <col min="6145" max="6145" width="7.140625" style="1" customWidth="1"/>
    <col min="6146" max="6146" width="39.42578125" style="1" customWidth="1"/>
    <col min="6147" max="6147" width="8.42578125" style="1" customWidth="1"/>
    <col min="6148" max="6148" width="10.42578125" style="1" customWidth="1"/>
    <col min="6149" max="6149" width="12.5703125" style="1" customWidth="1"/>
    <col min="6150" max="6150" width="12.42578125" style="1" customWidth="1"/>
    <col min="6151" max="6151" width="18.85546875" style="1" customWidth="1"/>
    <col min="6152" max="6155" width="9.140625" style="1"/>
    <col min="6156" max="6156" width="7.140625" style="1" customWidth="1"/>
    <col min="6157" max="6400" width="9.140625" style="1"/>
    <col min="6401" max="6401" width="7.140625" style="1" customWidth="1"/>
    <col min="6402" max="6402" width="39.42578125" style="1" customWidth="1"/>
    <col min="6403" max="6403" width="8.42578125" style="1" customWidth="1"/>
    <col min="6404" max="6404" width="10.42578125" style="1" customWidth="1"/>
    <col min="6405" max="6405" width="12.5703125" style="1" customWidth="1"/>
    <col min="6406" max="6406" width="12.42578125" style="1" customWidth="1"/>
    <col min="6407" max="6407" width="18.85546875" style="1" customWidth="1"/>
    <col min="6408" max="6411" width="9.140625" style="1"/>
    <col min="6412" max="6412" width="7.140625" style="1" customWidth="1"/>
    <col min="6413" max="6656" width="9.140625" style="1"/>
    <col min="6657" max="6657" width="7.140625" style="1" customWidth="1"/>
    <col min="6658" max="6658" width="39.42578125" style="1" customWidth="1"/>
    <col min="6659" max="6659" width="8.42578125" style="1" customWidth="1"/>
    <col min="6660" max="6660" width="10.42578125" style="1" customWidth="1"/>
    <col min="6661" max="6661" width="12.5703125" style="1" customWidth="1"/>
    <col min="6662" max="6662" width="12.42578125" style="1" customWidth="1"/>
    <col min="6663" max="6663" width="18.85546875" style="1" customWidth="1"/>
    <col min="6664" max="6667" width="9.140625" style="1"/>
    <col min="6668" max="6668" width="7.140625" style="1" customWidth="1"/>
    <col min="6669" max="6912" width="9.140625" style="1"/>
    <col min="6913" max="6913" width="7.140625" style="1" customWidth="1"/>
    <col min="6914" max="6914" width="39.42578125" style="1" customWidth="1"/>
    <col min="6915" max="6915" width="8.42578125" style="1" customWidth="1"/>
    <col min="6916" max="6916" width="10.42578125" style="1" customWidth="1"/>
    <col min="6917" max="6917" width="12.5703125" style="1" customWidth="1"/>
    <col min="6918" max="6918" width="12.42578125" style="1" customWidth="1"/>
    <col min="6919" max="6919" width="18.85546875" style="1" customWidth="1"/>
    <col min="6920" max="6923" width="9.140625" style="1"/>
    <col min="6924" max="6924" width="7.140625" style="1" customWidth="1"/>
    <col min="6925" max="7168" width="9.140625" style="1"/>
    <col min="7169" max="7169" width="7.140625" style="1" customWidth="1"/>
    <col min="7170" max="7170" width="39.42578125" style="1" customWidth="1"/>
    <col min="7171" max="7171" width="8.42578125" style="1" customWidth="1"/>
    <col min="7172" max="7172" width="10.42578125" style="1" customWidth="1"/>
    <col min="7173" max="7173" width="12.5703125" style="1" customWidth="1"/>
    <col min="7174" max="7174" width="12.42578125" style="1" customWidth="1"/>
    <col min="7175" max="7175" width="18.85546875" style="1" customWidth="1"/>
    <col min="7176" max="7179" width="9.140625" style="1"/>
    <col min="7180" max="7180" width="7.140625" style="1" customWidth="1"/>
    <col min="7181" max="7424" width="9.140625" style="1"/>
    <col min="7425" max="7425" width="7.140625" style="1" customWidth="1"/>
    <col min="7426" max="7426" width="39.42578125" style="1" customWidth="1"/>
    <col min="7427" max="7427" width="8.42578125" style="1" customWidth="1"/>
    <col min="7428" max="7428" width="10.42578125" style="1" customWidth="1"/>
    <col min="7429" max="7429" width="12.5703125" style="1" customWidth="1"/>
    <col min="7430" max="7430" width="12.42578125" style="1" customWidth="1"/>
    <col min="7431" max="7431" width="18.85546875" style="1" customWidth="1"/>
    <col min="7432" max="7435" width="9.140625" style="1"/>
    <col min="7436" max="7436" width="7.140625" style="1" customWidth="1"/>
    <col min="7437" max="7680" width="9.140625" style="1"/>
    <col min="7681" max="7681" width="7.140625" style="1" customWidth="1"/>
    <col min="7682" max="7682" width="39.42578125" style="1" customWidth="1"/>
    <col min="7683" max="7683" width="8.42578125" style="1" customWidth="1"/>
    <col min="7684" max="7684" width="10.42578125" style="1" customWidth="1"/>
    <col min="7685" max="7685" width="12.5703125" style="1" customWidth="1"/>
    <col min="7686" max="7686" width="12.42578125" style="1" customWidth="1"/>
    <col min="7687" max="7687" width="18.85546875" style="1" customWidth="1"/>
    <col min="7688" max="7691" width="9.140625" style="1"/>
    <col min="7692" max="7692" width="7.140625" style="1" customWidth="1"/>
    <col min="7693" max="7936" width="9.140625" style="1"/>
    <col min="7937" max="7937" width="7.140625" style="1" customWidth="1"/>
    <col min="7938" max="7938" width="39.42578125" style="1" customWidth="1"/>
    <col min="7939" max="7939" width="8.42578125" style="1" customWidth="1"/>
    <col min="7940" max="7940" width="10.42578125" style="1" customWidth="1"/>
    <col min="7941" max="7941" width="12.5703125" style="1" customWidth="1"/>
    <col min="7942" max="7942" width="12.42578125" style="1" customWidth="1"/>
    <col min="7943" max="7943" width="18.85546875" style="1" customWidth="1"/>
    <col min="7944" max="7947" width="9.140625" style="1"/>
    <col min="7948" max="7948" width="7.140625" style="1" customWidth="1"/>
    <col min="7949" max="8192" width="9.140625" style="1"/>
    <col min="8193" max="8193" width="7.140625" style="1" customWidth="1"/>
    <col min="8194" max="8194" width="39.42578125" style="1" customWidth="1"/>
    <col min="8195" max="8195" width="8.42578125" style="1" customWidth="1"/>
    <col min="8196" max="8196" width="10.42578125" style="1" customWidth="1"/>
    <col min="8197" max="8197" width="12.5703125" style="1" customWidth="1"/>
    <col min="8198" max="8198" width="12.42578125" style="1" customWidth="1"/>
    <col min="8199" max="8199" width="18.85546875" style="1" customWidth="1"/>
    <col min="8200" max="8203" width="9.140625" style="1"/>
    <col min="8204" max="8204" width="7.140625" style="1" customWidth="1"/>
    <col min="8205" max="8448" width="9.140625" style="1"/>
    <col min="8449" max="8449" width="7.140625" style="1" customWidth="1"/>
    <col min="8450" max="8450" width="39.42578125" style="1" customWidth="1"/>
    <col min="8451" max="8451" width="8.42578125" style="1" customWidth="1"/>
    <col min="8452" max="8452" width="10.42578125" style="1" customWidth="1"/>
    <col min="8453" max="8453" width="12.5703125" style="1" customWidth="1"/>
    <col min="8454" max="8454" width="12.42578125" style="1" customWidth="1"/>
    <col min="8455" max="8455" width="18.85546875" style="1" customWidth="1"/>
    <col min="8456" max="8459" width="9.140625" style="1"/>
    <col min="8460" max="8460" width="7.140625" style="1" customWidth="1"/>
    <col min="8461" max="8704" width="9.140625" style="1"/>
    <col min="8705" max="8705" width="7.140625" style="1" customWidth="1"/>
    <col min="8706" max="8706" width="39.42578125" style="1" customWidth="1"/>
    <col min="8707" max="8707" width="8.42578125" style="1" customWidth="1"/>
    <col min="8708" max="8708" width="10.42578125" style="1" customWidth="1"/>
    <col min="8709" max="8709" width="12.5703125" style="1" customWidth="1"/>
    <col min="8710" max="8710" width="12.42578125" style="1" customWidth="1"/>
    <col min="8711" max="8711" width="18.85546875" style="1" customWidth="1"/>
    <col min="8712" max="8715" width="9.140625" style="1"/>
    <col min="8716" max="8716" width="7.140625" style="1" customWidth="1"/>
    <col min="8717" max="8960" width="9.140625" style="1"/>
    <col min="8961" max="8961" width="7.140625" style="1" customWidth="1"/>
    <col min="8962" max="8962" width="39.42578125" style="1" customWidth="1"/>
    <col min="8963" max="8963" width="8.42578125" style="1" customWidth="1"/>
    <col min="8964" max="8964" width="10.42578125" style="1" customWidth="1"/>
    <col min="8965" max="8965" width="12.5703125" style="1" customWidth="1"/>
    <col min="8966" max="8966" width="12.42578125" style="1" customWidth="1"/>
    <col min="8967" max="8967" width="18.85546875" style="1" customWidth="1"/>
    <col min="8968" max="8971" width="9.140625" style="1"/>
    <col min="8972" max="8972" width="7.140625" style="1" customWidth="1"/>
    <col min="8973" max="9216" width="9.140625" style="1"/>
    <col min="9217" max="9217" width="7.140625" style="1" customWidth="1"/>
    <col min="9218" max="9218" width="39.42578125" style="1" customWidth="1"/>
    <col min="9219" max="9219" width="8.42578125" style="1" customWidth="1"/>
    <col min="9220" max="9220" width="10.42578125" style="1" customWidth="1"/>
    <col min="9221" max="9221" width="12.5703125" style="1" customWidth="1"/>
    <col min="9222" max="9222" width="12.42578125" style="1" customWidth="1"/>
    <col min="9223" max="9223" width="18.85546875" style="1" customWidth="1"/>
    <col min="9224" max="9227" width="9.140625" style="1"/>
    <col min="9228" max="9228" width="7.140625" style="1" customWidth="1"/>
    <col min="9229" max="9472" width="9.140625" style="1"/>
    <col min="9473" max="9473" width="7.140625" style="1" customWidth="1"/>
    <col min="9474" max="9474" width="39.42578125" style="1" customWidth="1"/>
    <col min="9475" max="9475" width="8.42578125" style="1" customWidth="1"/>
    <col min="9476" max="9476" width="10.42578125" style="1" customWidth="1"/>
    <col min="9477" max="9477" width="12.5703125" style="1" customWidth="1"/>
    <col min="9478" max="9478" width="12.42578125" style="1" customWidth="1"/>
    <col min="9479" max="9479" width="18.85546875" style="1" customWidth="1"/>
    <col min="9480" max="9483" width="9.140625" style="1"/>
    <col min="9484" max="9484" width="7.140625" style="1" customWidth="1"/>
    <col min="9485" max="9728" width="9.140625" style="1"/>
    <col min="9729" max="9729" width="7.140625" style="1" customWidth="1"/>
    <col min="9730" max="9730" width="39.42578125" style="1" customWidth="1"/>
    <col min="9731" max="9731" width="8.42578125" style="1" customWidth="1"/>
    <col min="9732" max="9732" width="10.42578125" style="1" customWidth="1"/>
    <col min="9733" max="9733" width="12.5703125" style="1" customWidth="1"/>
    <col min="9734" max="9734" width="12.42578125" style="1" customWidth="1"/>
    <col min="9735" max="9735" width="18.85546875" style="1" customWidth="1"/>
    <col min="9736" max="9739" width="9.140625" style="1"/>
    <col min="9740" max="9740" width="7.140625" style="1" customWidth="1"/>
    <col min="9741" max="9984" width="9.140625" style="1"/>
    <col min="9985" max="9985" width="7.140625" style="1" customWidth="1"/>
    <col min="9986" max="9986" width="39.42578125" style="1" customWidth="1"/>
    <col min="9987" max="9987" width="8.42578125" style="1" customWidth="1"/>
    <col min="9988" max="9988" width="10.42578125" style="1" customWidth="1"/>
    <col min="9989" max="9989" width="12.5703125" style="1" customWidth="1"/>
    <col min="9990" max="9990" width="12.42578125" style="1" customWidth="1"/>
    <col min="9991" max="9991" width="18.85546875" style="1" customWidth="1"/>
    <col min="9992" max="9995" width="9.140625" style="1"/>
    <col min="9996" max="9996" width="7.140625" style="1" customWidth="1"/>
    <col min="9997" max="10240" width="9.140625" style="1"/>
    <col min="10241" max="10241" width="7.140625" style="1" customWidth="1"/>
    <col min="10242" max="10242" width="39.42578125" style="1" customWidth="1"/>
    <col min="10243" max="10243" width="8.42578125" style="1" customWidth="1"/>
    <col min="10244" max="10244" width="10.42578125" style="1" customWidth="1"/>
    <col min="10245" max="10245" width="12.5703125" style="1" customWidth="1"/>
    <col min="10246" max="10246" width="12.42578125" style="1" customWidth="1"/>
    <col min="10247" max="10247" width="18.85546875" style="1" customWidth="1"/>
    <col min="10248" max="10251" width="9.140625" style="1"/>
    <col min="10252" max="10252" width="7.140625" style="1" customWidth="1"/>
    <col min="10253" max="10496" width="9.140625" style="1"/>
    <col min="10497" max="10497" width="7.140625" style="1" customWidth="1"/>
    <col min="10498" max="10498" width="39.42578125" style="1" customWidth="1"/>
    <col min="10499" max="10499" width="8.42578125" style="1" customWidth="1"/>
    <col min="10500" max="10500" width="10.42578125" style="1" customWidth="1"/>
    <col min="10501" max="10501" width="12.5703125" style="1" customWidth="1"/>
    <col min="10502" max="10502" width="12.42578125" style="1" customWidth="1"/>
    <col min="10503" max="10503" width="18.85546875" style="1" customWidth="1"/>
    <col min="10504" max="10507" width="9.140625" style="1"/>
    <col min="10508" max="10508" width="7.140625" style="1" customWidth="1"/>
    <col min="10509" max="10752" width="9.140625" style="1"/>
    <col min="10753" max="10753" width="7.140625" style="1" customWidth="1"/>
    <col min="10754" max="10754" width="39.42578125" style="1" customWidth="1"/>
    <col min="10755" max="10755" width="8.42578125" style="1" customWidth="1"/>
    <col min="10756" max="10756" width="10.42578125" style="1" customWidth="1"/>
    <col min="10757" max="10757" width="12.5703125" style="1" customWidth="1"/>
    <col min="10758" max="10758" width="12.42578125" style="1" customWidth="1"/>
    <col min="10759" max="10759" width="18.85546875" style="1" customWidth="1"/>
    <col min="10760" max="10763" width="9.140625" style="1"/>
    <col min="10764" max="10764" width="7.140625" style="1" customWidth="1"/>
    <col min="10765" max="11008" width="9.140625" style="1"/>
    <col min="11009" max="11009" width="7.140625" style="1" customWidth="1"/>
    <col min="11010" max="11010" width="39.42578125" style="1" customWidth="1"/>
    <col min="11011" max="11011" width="8.42578125" style="1" customWidth="1"/>
    <col min="11012" max="11012" width="10.42578125" style="1" customWidth="1"/>
    <col min="11013" max="11013" width="12.5703125" style="1" customWidth="1"/>
    <col min="11014" max="11014" width="12.42578125" style="1" customWidth="1"/>
    <col min="11015" max="11015" width="18.85546875" style="1" customWidth="1"/>
    <col min="11016" max="11019" width="9.140625" style="1"/>
    <col min="11020" max="11020" width="7.140625" style="1" customWidth="1"/>
    <col min="11021" max="11264" width="9.140625" style="1"/>
    <col min="11265" max="11265" width="7.140625" style="1" customWidth="1"/>
    <col min="11266" max="11266" width="39.42578125" style="1" customWidth="1"/>
    <col min="11267" max="11267" width="8.42578125" style="1" customWidth="1"/>
    <col min="11268" max="11268" width="10.42578125" style="1" customWidth="1"/>
    <col min="11269" max="11269" width="12.5703125" style="1" customWidth="1"/>
    <col min="11270" max="11270" width="12.42578125" style="1" customWidth="1"/>
    <col min="11271" max="11271" width="18.85546875" style="1" customWidth="1"/>
    <col min="11272" max="11275" width="9.140625" style="1"/>
    <col min="11276" max="11276" width="7.140625" style="1" customWidth="1"/>
    <col min="11277" max="11520" width="9.140625" style="1"/>
    <col min="11521" max="11521" width="7.140625" style="1" customWidth="1"/>
    <col min="11522" max="11522" width="39.42578125" style="1" customWidth="1"/>
    <col min="11523" max="11523" width="8.42578125" style="1" customWidth="1"/>
    <col min="11524" max="11524" width="10.42578125" style="1" customWidth="1"/>
    <col min="11525" max="11525" width="12.5703125" style="1" customWidth="1"/>
    <col min="11526" max="11526" width="12.42578125" style="1" customWidth="1"/>
    <col min="11527" max="11527" width="18.85546875" style="1" customWidth="1"/>
    <col min="11528" max="11531" width="9.140625" style="1"/>
    <col min="11532" max="11532" width="7.140625" style="1" customWidth="1"/>
    <col min="11533" max="11776" width="9.140625" style="1"/>
    <col min="11777" max="11777" width="7.140625" style="1" customWidth="1"/>
    <col min="11778" max="11778" width="39.42578125" style="1" customWidth="1"/>
    <col min="11779" max="11779" width="8.42578125" style="1" customWidth="1"/>
    <col min="11780" max="11780" width="10.42578125" style="1" customWidth="1"/>
    <col min="11781" max="11781" width="12.5703125" style="1" customWidth="1"/>
    <col min="11782" max="11782" width="12.42578125" style="1" customWidth="1"/>
    <col min="11783" max="11783" width="18.85546875" style="1" customWidth="1"/>
    <col min="11784" max="11787" width="9.140625" style="1"/>
    <col min="11788" max="11788" width="7.140625" style="1" customWidth="1"/>
    <col min="11789" max="12032" width="9.140625" style="1"/>
    <col min="12033" max="12033" width="7.140625" style="1" customWidth="1"/>
    <col min="12034" max="12034" width="39.42578125" style="1" customWidth="1"/>
    <col min="12035" max="12035" width="8.42578125" style="1" customWidth="1"/>
    <col min="12036" max="12036" width="10.42578125" style="1" customWidth="1"/>
    <col min="12037" max="12037" width="12.5703125" style="1" customWidth="1"/>
    <col min="12038" max="12038" width="12.42578125" style="1" customWidth="1"/>
    <col min="12039" max="12039" width="18.85546875" style="1" customWidth="1"/>
    <col min="12040" max="12043" width="9.140625" style="1"/>
    <col min="12044" max="12044" width="7.140625" style="1" customWidth="1"/>
    <col min="12045" max="12288" width="9.140625" style="1"/>
    <col min="12289" max="12289" width="7.140625" style="1" customWidth="1"/>
    <col min="12290" max="12290" width="39.42578125" style="1" customWidth="1"/>
    <col min="12291" max="12291" width="8.42578125" style="1" customWidth="1"/>
    <col min="12292" max="12292" width="10.42578125" style="1" customWidth="1"/>
    <col min="12293" max="12293" width="12.5703125" style="1" customWidth="1"/>
    <col min="12294" max="12294" width="12.42578125" style="1" customWidth="1"/>
    <col min="12295" max="12295" width="18.85546875" style="1" customWidth="1"/>
    <col min="12296" max="12299" width="9.140625" style="1"/>
    <col min="12300" max="12300" width="7.140625" style="1" customWidth="1"/>
    <col min="12301" max="12544" width="9.140625" style="1"/>
    <col min="12545" max="12545" width="7.140625" style="1" customWidth="1"/>
    <col min="12546" max="12546" width="39.42578125" style="1" customWidth="1"/>
    <col min="12547" max="12547" width="8.42578125" style="1" customWidth="1"/>
    <col min="12548" max="12548" width="10.42578125" style="1" customWidth="1"/>
    <col min="12549" max="12549" width="12.5703125" style="1" customWidth="1"/>
    <col min="12550" max="12550" width="12.42578125" style="1" customWidth="1"/>
    <col min="12551" max="12551" width="18.85546875" style="1" customWidth="1"/>
    <col min="12552" max="12555" width="9.140625" style="1"/>
    <col min="12556" max="12556" width="7.140625" style="1" customWidth="1"/>
    <col min="12557" max="12800" width="9.140625" style="1"/>
    <col min="12801" max="12801" width="7.140625" style="1" customWidth="1"/>
    <col min="12802" max="12802" width="39.42578125" style="1" customWidth="1"/>
    <col min="12803" max="12803" width="8.42578125" style="1" customWidth="1"/>
    <col min="12804" max="12804" width="10.42578125" style="1" customWidth="1"/>
    <col min="12805" max="12805" width="12.5703125" style="1" customWidth="1"/>
    <col min="12806" max="12806" width="12.42578125" style="1" customWidth="1"/>
    <col min="12807" max="12807" width="18.85546875" style="1" customWidth="1"/>
    <col min="12808" max="12811" width="9.140625" style="1"/>
    <col min="12812" max="12812" width="7.140625" style="1" customWidth="1"/>
    <col min="12813" max="13056" width="9.140625" style="1"/>
    <col min="13057" max="13057" width="7.140625" style="1" customWidth="1"/>
    <col min="13058" max="13058" width="39.42578125" style="1" customWidth="1"/>
    <col min="13059" max="13059" width="8.42578125" style="1" customWidth="1"/>
    <col min="13060" max="13060" width="10.42578125" style="1" customWidth="1"/>
    <col min="13061" max="13061" width="12.5703125" style="1" customWidth="1"/>
    <col min="13062" max="13062" width="12.42578125" style="1" customWidth="1"/>
    <col min="13063" max="13063" width="18.85546875" style="1" customWidth="1"/>
    <col min="13064" max="13067" width="9.140625" style="1"/>
    <col min="13068" max="13068" width="7.140625" style="1" customWidth="1"/>
    <col min="13069" max="13312" width="9.140625" style="1"/>
    <col min="13313" max="13313" width="7.140625" style="1" customWidth="1"/>
    <col min="13314" max="13314" width="39.42578125" style="1" customWidth="1"/>
    <col min="13315" max="13315" width="8.42578125" style="1" customWidth="1"/>
    <col min="13316" max="13316" width="10.42578125" style="1" customWidth="1"/>
    <col min="13317" max="13317" width="12.5703125" style="1" customWidth="1"/>
    <col min="13318" max="13318" width="12.42578125" style="1" customWidth="1"/>
    <col min="13319" max="13319" width="18.85546875" style="1" customWidth="1"/>
    <col min="13320" max="13323" width="9.140625" style="1"/>
    <col min="13324" max="13324" width="7.140625" style="1" customWidth="1"/>
    <col min="13325" max="13568" width="9.140625" style="1"/>
    <col min="13569" max="13569" width="7.140625" style="1" customWidth="1"/>
    <col min="13570" max="13570" width="39.42578125" style="1" customWidth="1"/>
    <col min="13571" max="13571" width="8.42578125" style="1" customWidth="1"/>
    <col min="13572" max="13572" width="10.42578125" style="1" customWidth="1"/>
    <col min="13573" max="13573" width="12.5703125" style="1" customWidth="1"/>
    <col min="13574" max="13574" width="12.42578125" style="1" customWidth="1"/>
    <col min="13575" max="13575" width="18.85546875" style="1" customWidth="1"/>
    <col min="13576" max="13579" width="9.140625" style="1"/>
    <col min="13580" max="13580" width="7.140625" style="1" customWidth="1"/>
    <col min="13581" max="13824" width="9.140625" style="1"/>
    <col min="13825" max="13825" width="7.140625" style="1" customWidth="1"/>
    <col min="13826" max="13826" width="39.42578125" style="1" customWidth="1"/>
    <col min="13827" max="13827" width="8.42578125" style="1" customWidth="1"/>
    <col min="13828" max="13828" width="10.42578125" style="1" customWidth="1"/>
    <col min="13829" max="13829" width="12.5703125" style="1" customWidth="1"/>
    <col min="13830" max="13830" width="12.42578125" style="1" customWidth="1"/>
    <col min="13831" max="13831" width="18.85546875" style="1" customWidth="1"/>
    <col min="13832" max="13835" width="9.140625" style="1"/>
    <col min="13836" max="13836" width="7.140625" style="1" customWidth="1"/>
    <col min="13837" max="14080" width="9.140625" style="1"/>
    <col min="14081" max="14081" width="7.140625" style="1" customWidth="1"/>
    <col min="14082" max="14082" width="39.42578125" style="1" customWidth="1"/>
    <col min="14083" max="14083" width="8.42578125" style="1" customWidth="1"/>
    <col min="14084" max="14084" width="10.42578125" style="1" customWidth="1"/>
    <col min="14085" max="14085" width="12.5703125" style="1" customWidth="1"/>
    <col min="14086" max="14086" width="12.42578125" style="1" customWidth="1"/>
    <col min="14087" max="14087" width="18.85546875" style="1" customWidth="1"/>
    <col min="14088" max="14091" width="9.140625" style="1"/>
    <col min="14092" max="14092" width="7.140625" style="1" customWidth="1"/>
    <col min="14093" max="14336" width="9.140625" style="1"/>
    <col min="14337" max="14337" width="7.140625" style="1" customWidth="1"/>
    <col min="14338" max="14338" width="39.42578125" style="1" customWidth="1"/>
    <col min="14339" max="14339" width="8.42578125" style="1" customWidth="1"/>
    <col min="14340" max="14340" width="10.42578125" style="1" customWidth="1"/>
    <col min="14341" max="14341" width="12.5703125" style="1" customWidth="1"/>
    <col min="14342" max="14342" width="12.42578125" style="1" customWidth="1"/>
    <col min="14343" max="14343" width="18.85546875" style="1" customWidth="1"/>
    <col min="14344" max="14347" width="9.140625" style="1"/>
    <col min="14348" max="14348" width="7.140625" style="1" customWidth="1"/>
    <col min="14349" max="14592" width="9.140625" style="1"/>
    <col min="14593" max="14593" width="7.140625" style="1" customWidth="1"/>
    <col min="14594" max="14594" width="39.42578125" style="1" customWidth="1"/>
    <col min="14595" max="14595" width="8.42578125" style="1" customWidth="1"/>
    <col min="14596" max="14596" width="10.42578125" style="1" customWidth="1"/>
    <col min="14597" max="14597" width="12.5703125" style="1" customWidth="1"/>
    <col min="14598" max="14598" width="12.42578125" style="1" customWidth="1"/>
    <col min="14599" max="14599" width="18.85546875" style="1" customWidth="1"/>
    <col min="14600" max="14603" width="9.140625" style="1"/>
    <col min="14604" max="14604" width="7.140625" style="1" customWidth="1"/>
    <col min="14605" max="14848" width="9.140625" style="1"/>
    <col min="14849" max="14849" width="7.140625" style="1" customWidth="1"/>
    <col min="14850" max="14850" width="39.42578125" style="1" customWidth="1"/>
    <col min="14851" max="14851" width="8.42578125" style="1" customWidth="1"/>
    <col min="14852" max="14852" width="10.42578125" style="1" customWidth="1"/>
    <col min="14853" max="14853" width="12.5703125" style="1" customWidth="1"/>
    <col min="14854" max="14854" width="12.42578125" style="1" customWidth="1"/>
    <col min="14855" max="14855" width="18.85546875" style="1" customWidth="1"/>
    <col min="14856" max="14859" width="9.140625" style="1"/>
    <col min="14860" max="14860" width="7.140625" style="1" customWidth="1"/>
    <col min="14861" max="15104" width="9.140625" style="1"/>
    <col min="15105" max="15105" width="7.140625" style="1" customWidth="1"/>
    <col min="15106" max="15106" width="39.42578125" style="1" customWidth="1"/>
    <col min="15107" max="15107" width="8.42578125" style="1" customWidth="1"/>
    <col min="15108" max="15108" width="10.42578125" style="1" customWidth="1"/>
    <col min="15109" max="15109" width="12.5703125" style="1" customWidth="1"/>
    <col min="15110" max="15110" width="12.42578125" style="1" customWidth="1"/>
    <col min="15111" max="15111" width="18.85546875" style="1" customWidth="1"/>
    <col min="15112" max="15115" width="9.140625" style="1"/>
    <col min="15116" max="15116" width="7.140625" style="1" customWidth="1"/>
    <col min="15117" max="15360" width="9.140625" style="1"/>
    <col min="15361" max="15361" width="7.140625" style="1" customWidth="1"/>
    <col min="15362" max="15362" width="39.42578125" style="1" customWidth="1"/>
    <col min="15363" max="15363" width="8.42578125" style="1" customWidth="1"/>
    <col min="15364" max="15364" width="10.42578125" style="1" customWidth="1"/>
    <col min="15365" max="15365" width="12.5703125" style="1" customWidth="1"/>
    <col min="15366" max="15366" width="12.42578125" style="1" customWidth="1"/>
    <col min="15367" max="15367" width="18.85546875" style="1" customWidth="1"/>
    <col min="15368" max="15371" width="9.140625" style="1"/>
    <col min="15372" max="15372" width="7.140625" style="1" customWidth="1"/>
    <col min="15373" max="15616" width="9.140625" style="1"/>
    <col min="15617" max="15617" width="7.140625" style="1" customWidth="1"/>
    <col min="15618" max="15618" width="39.42578125" style="1" customWidth="1"/>
    <col min="15619" max="15619" width="8.42578125" style="1" customWidth="1"/>
    <col min="15620" max="15620" width="10.42578125" style="1" customWidth="1"/>
    <col min="15621" max="15621" width="12.5703125" style="1" customWidth="1"/>
    <col min="15622" max="15622" width="12.42578125" style="1" customWidth="1"/>
    <col min="15623" max="15623" width="18.85546875" style="1" customWidth="1"/>
    <col min="15624" max="15627" width="9.140625" style="1"/>
    <col min="15628" max="15628" width="7.140625" style="1" customWidth="1"/>
    <col min="15629" max="15872" width="9.140625" style="1"/>
    <col min="15873" max="15873" width="7.140625" style="1" customWidth="1"/>
    <col min="15874" max="15874" width="39.42578125" style="1" customWidth="1"/>
    <col min="15875" max="15875" width="8.42578125" style="1" customWidth="1"/>
    <col min="15876" max="15876" width="10.42578125" style="1" customWidth="1"/>
    <col min="15877" max="15877" width="12.5703125" style="1" customWidth="1"/>
    <col min="15878" max="15878" width="12.42578125" style="1" customWidth="1"/>
    <col min="15879" max="15879" width="18.85546875" style="1" customWidth="1"/>
    <col min="15880" max="15883" width="9.140625" style="1"/>
    <col min="15884" max="15884" width="7.140625" style="1" customWidth="1"/>
    <col min="15885" max="16128" width="9.140625" style="1"/>
    <col min="16129" max="16129" width="7.140625" style="1" customWidth="1"/>
    <col min="16130" max="16130" width="39.42578125" style="1" customWidth="1"/>
    <col min="16131" max="16131" width="8.42578125" style="1" customWidth="1"/>
    <col min="16132" max="16132" width="10.42578125" style="1" customWidth="1"/>
    <col min="16133" max="16133" width="12.5703125" style="1" customWidth="1"/>
    <col min="16134" max="16134" width="12.42578125" style="1" customWidth="1"/>
    <col min="16135" max="16135" width="18.85546875" style="1" customWidth="1"/>
    <col min="16136" max="16139" width="9.140625" style="1"/>
    <col min="16140" max="16140" width="7.140625" style="1" customWidth="1"/>
    <col min="16141" max="16384" width="9.140625" style="1"/>
  </cols>
  <sheetData>
    <row r="1" spans="1:6">
      <c r="A1" s="538" t="s">
        <v>508</v>
      </c>
      <c r="B1" s="539" t="s">
        <v>174</v>
      </c>
      <c r="C1" s="540"/>
      <c r="D1" s="540"/>
      <c r="E1" s="545"/>
    </row>
    <row r="2" spans="1:6">
      <c r="A2" s="2"/>
      <c r="B2" s="3"/>
    </row>
    <row r="3" spans="1:6">
      <c r="A3" s="37"/>
      <c r="B3" s="1018" t="s">
        <v>3337</v>
      </c>
      <c r="C3" s="1018"/>
      <c r="D3" s="1018"/>
      <c r="E3" s="1018"/>
      <c r="F3" s="594"/>
    </row>
    <row r="4" spans="1:6" ht="400.5" customHeight="1">
      <c r="A4" s="37"/>
      <c r="B4" s="1014" t="s">
        <v>3472</v>
      </c>
      <c r="C4" s="1014"/>
      <c r="D4" s="1014"/>
      <c r="E4" s="1014"/>
      <c r="F4" s="594"/>
    </row>
    <row r="5" spans="1:6" ht="231" customHeight="1">
      <c r="A5" s="37"/>
      <c r="B5" s="1014" t="s">
        <v>3473</v>
      </c>
      <c r="C5" s="1014"/>
      <c r="D5" s="1014"/>
      <c r="E5" s="1014"/>
      <c r="F5" s="594"/>
    </row>
    <row r="6" spans="1:6" ht="345.75" customHeight="1">
      <c r="A6" s="37"/>
      <c r="B6" s="1014" t="s">
        <v>3474</v>
      </c>
      <c r="C6" s="1014"/>
      <c r="D6" s="1014"/>
      <c r="E6" s="1014"/>
      <c r="F6" s="594"/>
    </row>
    <row r="7" spans="1:6" ht="272.25" customHeight="1">
      <c r="A7" s="37"/>
      <c r="B7" s="1014" t="s">
        <v>3475</v>
      </c>
      <c r="C7" s="1014"/>
      <c r="D7" s="1014"/>
      <c r="E7" s="1014"/>
      <c r="F7" s="594"/>
    </row>
    <row r="8" spans="1:6" ht="360" customHeight="1">
      <c r="A8" s="37"/>
      <c r="B8" s="1014" t="s">
        <v>3476</v>
      </c>
      <c r="C8" s="1014"/>
      <c r="D8" s="1014"/>
      <c r="E8" s="1014"/>
      <c r="F8" s="594"/>
    </row>
    <row r="9" spans="1:6" ht="403.5" customHeight="1">
      <c r="A9" s="37"/>
      <c r="B9" s="1014" t="s">
        <v>3477</v>
      </c>
      <c r="C9" s="1014"/>
      <c r="D9" s="1014"/>
      <c r="E9" s="1014"/>
      <c r="F9" s="594"/>
    </row>
    <row r="10" spans="1:6" ht="348" customHeight="1">
      <c r="A10" s="37"/>
      <c r="B10" s="1014" t="s">
        <v>3478</v>
      </c>
      <c r="C10" s="1014"/>
      <c r="D10" s="1014"/>
      <c r="E10" s="1014"/>
      <c r="F10" s="594"/>
    </row>
    <row r="11" spans="1:6" ht="156.75" customHeight="1">
      <c r="A11" s="37"/>
      <c r="B11" s="1014" t="s">
        <v>3479</v>
      </c>
      <c r="C11" s="1014"/>
      <c r="D11" s="1014"/>
      <c r="E11" s="1014"/>
      <c r="F11" s="594"/>
    </row>
    <row r="12" spans="1:6" ht="400.5" customHeight="1">
      <c r="A12" s="37"/>
      <c r="B12" s="1014" t="s">
        <v>3480</v>
      </c>
      <c r="C12" s="1014"/>
      <c r="D12" s="1014"/>
      <c r="E12" s="1014"/>
      <c r="F12" s="594"/>
    </row>
    <row r="13" spans="1:6" ht="297.75" customHeight="1">
      <c r="A13" s="37"/>
      <c r="B13" s="1014" t="s">
        <v>3481</v>
      </c>
      <c r="C13" s="1014"/>
      <c r="D13" s="1014"/>
      <c r="E13" s="1014"/>
      <c r="F13" s="594"/>
    </row>
    <row r="14" spans="1:6" ht="323.25" customHeight="1">
      <c r="A14" s="37"/>
      <c r="B14" s="1014" t="s">
        <v>3482</v>
      </c>
      <c r="C14" s="1014"/>
      <c r="D14" s="1014"/>
      <c r="E14" s="1014"/>
      <c r="F14" s="594"/>
    </row>
    <row r="15" spans="1:6" ht="130.5" customHeight="1">
      <c r="A15" s="37"/>
      <c r="B15" s="1014" t="s">
        <v>3483</v>
      </c>
      <c r="C15" s="1014"/>
      <c r="D15" s="1014"/>
      <c r="E15" s="1014"/>
      <c r="F15" s="594"/>
    </row>
    <row r="16" spans="1:6" ht="296.25" customHeight="1">
      <c r="A16" s="37"/>
      <c r="B16" s="1014" t="s">
        <v>3484</v>
      </c>
      <c r="C16" s="1014"/>
      <c r="D16" s="1014"/>
      <c r="E16" s="1014"/>
      <c r="F16" s="594"/>
    </row>
    <row r="17" spans="1:6" ht="297" customHeight="1">
      <c r="A17" s="37"/>
      <c r="B17" s="1014" t="s">
        <v>3485</v>
      </c>
      <c r="C17" s="1014"/>
      <c r="D17" s="1014"/>
      <c r="E17" s="1014"/>
      <c r="F17" s="594"/>
    </row>
    <row r="18" spans="1:6" ht="79.5" customHeight="1">
      <c r="A18" s="37"/>
      <c r="B18" s="1014" t="s">
        <v>3486</v>
      </c>
      <c r="C18" s="1014"/>
      <c r="D18" s="1014"/>
      <c r="E18" s="1014"/>
      <c r="F18" s="594"/>
    </row>
    <row r="19" spans="1:6" ht="15" customHeight="1">
      <c r="A19" s="37"/>
      <c r="B19" s="215"/>
      <c r="C19" s="215"/>
      <c r="D19" s="215"/>
      <c r="E19" s="807"/>
      <c r="F19" s="594"/>
    </row>
    <row r="20" spans="1:6">
      <c r="A20" s="2"/>
      <c r="B20" s="541" t="s">
        <v>48</v>
      </c>
      <c r="C20" s="541">
        <f>'SKUPNA rekapitulacija'!C42</f>
        <v>0.81899999999999995</v>
      </c>
    </row>
    <row r="21" spans="1:6">
      <c r="A21" s="2"/>
      <c r="B21" s="542" t="s">
        <v>49</v>
      </c>
      <c r="C21" s="542">
        <f>'SKUPNA rekapitulacija'!C52</f>
        <v>0.18099999999999999</v>
      </c>
    </row>
    <row r="23" spans="1:6" s="3" customFormat="1">
      <c r="A23" s="4"/>
      <c r="B23" s="33" t="s">
        <v>2</v>
      </c>
      <c r="C23" s="5" t="s">
        <v>3</v>
      </c>
      <c r="D23" s="5" t="s">
        <v>4</v>
      </c>
      <c r="E23" s="228" t="s">
        <v>5</v>
      </c>
      <c r="F23" s="596" t="s">
        <v>6</v>
      </c>
    </row>
    <row r="24" spans="1:6" s="10" customFormat="1" ht="17.25" thickTop="1">
      <c r="A24" s="6"/>
      <c r="B24" s="31"/>
      <c r="C24" s="121"/>
      <c r="D24" s="122"/>
      <c r="E24" s="203"/>
      <c r="F24" s="597"/>
    </row>
    <row r="25" spans="1:6" s="10" customFormat="1" ht="144.75" customHeight="1">
      <c r="A25" s="126" t="s">
        <v>509</v>
      </c>
      <c r="B25" s="31" t="s">
        <v>572</v>
      </c>
      <c r="C25" s="121"/>
      <c r="D25" s="122"/>
      <c r="E25" s="203"/>
      <c r="F25" s="597"/>
    </row>
    <row r="26" spans="1:6" s="10" customFormat="1" ht="16.5" customHeight="1">
      <c r="A26" s="150" t="s">
        <v>265</v>
      </c>
      <c r="B26" s="31" t="s">
        <v>322</v>
      </c>
      <c r="C26" s="121"/>
      <c r="D26" s="122"/>
      <c r="E26" s="203"/>
      <c r="F26" s="618"/>
    </row>
    <row r="27" spans="1:6">
      <c r="A27" s="126"/>
      <c r="B27" s="48" t="s">
        <v>47</v>
      </c>
      <c r="C27" s="49" t="s">
        <v>10</v>
      </c>
      <c r="D27" s="50">
        <v>960</v>
      </c>
      <c r="E27" s="851"/>
      <c r="F27" s="599">
        <f>E27*D27</f>
        <v>0</v>
      </c>
    </row>
    <row r="28" spans="1:6" s="10" customFormat="1" ht="16.5" customHeight="1">
      <c r="A28" s="150" t="s">
        <v>265</v>
      </c>
      <c r="B28" s="31" t="s">
        <v>354</v>
      </c>
      <c r="C28" s="121"/>
      <c r="D28" s="122"/>
      <c r="E28" s="203"/>
      <c r="F28" s="618"/>
    </row>
    <row r="29" spans="1:6">
      <c r="A29" s="126"/>
      <c r="B29" s="48" t="s">
        <v>47</v>
      </c>
      <c r="C29" s="49" t="s">
        <v>10</v>
      </c>
      <c r="D29" s="50">
        <v>300</v>
      </c>
      <c r="E29" s="851"/>
      <c r="F29" s="599">
        <f>E29*D29</f>
        <v>0</v>
      </c>
    </row>
    <row r="30" spans="1:6" s="10" customFormat="1" ht="16.5" customHeight="1">
      <c r="A30" s="150" t="s">
        <v>265</v>
      </c>
      <c r="B30" s="31" t="s">
        <v>375</v>
      </c>
      <c r="C30" s="121"/>
      <c r="D30" s="122"/>
      <c r="E30" s="203"/>
      <c r="F30" s="618"/>
    </row>
    <row r="31" spans="1:6" s="10" customFormat="1" ht="16.5" customHeight="1">
      <c r="A31" s="77"/>
      <c r="B31" s="45" t="s">
        <v>46</v>
      </c>
      <c r="C31" s="46" t="s">
        <v>10</v>
      </c>
      <c r="D31" s="47">
        <v>200</v>
      </c>
      <c r="E31" s="851"/>
      <c r="F31" s="598">
        <f>E31*D31</f>
        <v>0</v>
      </c>
    </row>
    <row r="32" spans="1:6">
      <c r="A32" s="126"/>
      <c r="B32" s="48" t="s">
        <v>47</v>
      </c>
      <c r="C32" s="49" t="s">
        <v>10</v>
      </c>
      <c r="D32" s="50">
        <v>350</v>
      </c>
      <c r="E32" s="851"/>
      <c r="F32" s="599">
        <f>E32*D32</f>
        <v>0</v>
      </c>
    </row>
    <row r="33" spans="1:6" s="10" customFormat="1" ht="16.5" customHeight="1">
      <c r="A33" s="150" t="s">
        <v>265</v>
      </c>
      <c r="B33" s="31" t="s">
        <v>395</v>
      </c>
      <c r="C33" s="121"/>
      <c r="D33" s="122"/>
      <c r="E33" s="203"/>
      <c r="F33" s="618"/>
    </row>
    <row r="34" spans="1:6" s="10" customFormat="1" ht="16.5" customHeight="1">
      <c r="A34" s="77"/>
      <c r="B34" s="45" t="s">
        <v>46</v>
      </c>
      <c r="C34" s="46" t="s">
        <v>10</v>
      </c>
      <c r="D34" s="47">
        <v>765</v>
      </c>
      <c r="E34" s="851"/>
      <c r="F34" s="598">
        <f>E34*D34</f>
        <v>0</v>
      </c>
    </row>
    <row r="35" spans="1:6" s="10" customFormat="1">
      <c r="A35" s="6"/>
      <c r="B35" s="31"/>
      <c r="C35" s="121"/>
      <c r="D35" s="122"/>
      <c r="E35" s="203"/>
      <c r="F35" s="597"/>
    </row>
    <row r="36" spans="1:6" s="10" customFormat="1" ht="120" customHeight="1">
      <c r="A36" s="126" t="s">
        <v>511</v>
      </c>
      <c r="B36" s="31" t="s">
        <v>571</v>
      </c>
      <c r="C36" s="121"/>
      <c r="D36" s="122"/>
      <c r="E36" s="203"/>
      <c r="F36" s="597"/>
    </row>
    <row r="37" spans="1:6" s="10" customFormat="1" ht="16.5" customHeight="1">
      <c r="A37" s="150" t="s">
        <v>265</v>
      </c>
      <c r="B37" s="31" t="s">
        <v>322</v>
      </c>
      <c r="C37" s="121"/>
      <c r="D37" s="122"/>
      <c r="E37" s="203"/>
      <c r="F37" s="618"/>
    </row>
    <row r="38" spans="1:6">
      <c r="A38" s="126"/>
      <c r="B38" s="48" t="s">
        <v>47</v>
      </c>
      <c r="C38" s="49" t="s">
        <v>10</v>
      </c>
      <c r="D38" s="50">
        <v>500</v>
      </c>
      <c r="E38" s="851"/>
      <c r="F38" s="599">
        <f>E38*D38</f>
        <v>0</v>
      </c>
    </row>
    <row r="39" spans="1:6" s="10" customFormat="1" ht="16.5" customHeight="1">
      <c r="A39" s="150" t="s">
        <v>265</v>
      </c>
      <c r="B39" s="31" t="s">
        <v>354</v>
      </c>
      <c r="C39" s="121"/>
      <c r="D39" s="122"/>
      <c r="E39" s="203"/>
      <c r="F39" s="618"/>
    </row>
    <row r="40" spans="1:6">
      <c r="A40" s="126"/>
      <c r="B40" s="48" t="s">
        <v>47</v>
      </c>
      <c r="C40" s="49" t="s">
        <v>10</v>
      </c>
      <c r="D40" s="50">
        <v>150</v>
      </c>
      <c r="E40" s="851"/>
      <c r="F40" s="599">
        <f>E40*D40</f>
        <v>0</v>
      </c>
    </row>
    <row r="41" spans="1:6">
      <c r="A41" s="126"/>
      <c r="B41" s="31"/>
      <c r="C41" s="41"/>
      <c r="D41" s="38"/>
      <c r="E41" s="857"/>
      <c r="F41" s="605"/>
    </row>
    <row r="42" spans="1:6" s="10" customFormat="1" ht="63.75">
      <c r="A42" s="126" t="s">
        <v>513</v>
      </c>
      <c r="B42" s="31" t="s">
        <v>510</v>
      </c>
      <c r="C42" s="121"/>
      <c r="D42" s="122"/>
      <c r="E42" s="203"/>
      <c r="F42" s="597"/>
    </row>
    <row r="43" spans="1:6" s="10" customFormat="1" ht="16.5" customHeight="1">
      <c r="A43" s="150" t="s">
        <v>265</v>
      </c>
      <c r="B43" s="31" t="s">
        <v>322</v>
      </c>
      <c r="C43" s="121"/>
      <c r="D43" s="122"/>
      <c r="E43" s="203"/>
      <c r="F43" s="618"/>
    </row>
    <row r="44" spans="1:6" s="10" customFormat="1" ht="16.5" customHeight="1">
      <c r="A44" s="77"/>
      <c r="B44" s="45" t="s">
        <v>46</v>
      </c>
      <c r="C44" s="46" t="s">
        <v>10</v>
      </c>
      <c r="D44" s="47">
        <v>45</v>
      </c>
      <c r="E44" s="851"/>
      <c r="F44" s="598">
        <f>E44*D44</f>
        <v>0</v>
      </c>
    </row>
    <row r="45" spans="1:6">
      <c r="A45" s="126"/>
      <c r="B45" s="48" t="s">
        <v>47</v>
      </c>
      <c r="C45" s="49" t="s">
        <v>10</v>
      </c>
      <c r="D45" s="50">
        <v>6</v>
      </c>
      <c r="E45" s="851"/>
      <c r="F45" s="599">
        <f>E45*D45</f>
        <v>0</v>
      </c>
    </row>
    <row r="46" spans="1:6" s="10" customFormat="1" ht="16.5" customHeight="1">
      <c r="A46" s="150" t="s">
        <v>265</v>
      </c>
      <c r="B46" s="31" t="s">
        <v>354</v>
      </c>
      <c r="C46" s="121"/>
      <c r="D46" s="122"/>
      <c r="E46" s="203"/>
      <c r="F46" s="618"/>
    </row>
    <row r="47" spans="1:6" s="10" customFormat="1" ht="16.5" customHeight="1">
      <c r="A47" s="77"/>
      <c r="B47" s="45" t="s">
        <v>46</v>
      </c>
      <c r="C47" s="46" t="s">
        <v>10</v>
      </c>
      <c r="D47" s="47">
        <v>60</v>
      </c>
      <c r="E47" s="851"/>
      <c r="F47" s="598">
        <f>E47*D47</f>
        <v>0</v>
      </c>
    </row>
    <row r="48" spans="1:6">
      <c r="A48" s="126"/>
      <c r="B48" s="48" t="s">
        <v>47</v>
      </c>
      <c r="C48" s="49" t="s">
        <v>10</v>
      </c>
      <c r="D48" s="50">
        <v>45</v>
      </c>
      <c r="E48" s="851"/>
      <c r="F48" s="599">
        <f>E48*D48</f>
        <v>0</v>
      </c>
    </row>
    <row r="49" spans="1:6" s="10" customFormat="1" ht="16.5" customHeight="1">
      <c r="A49" s="150" t="s">
        <v>265</v>
      </c>
      <c r="B49" s="31" t="s">
        <v>375</v>
      </c>
      <c r="C49" s="121"/>
      <c r="D49" s="122"/>
      <c r="E49" s="203"/>
      <c r="F49" s="618"/>
    </row>
    <row r="50" spans="1:6" s="10" customFormat="1" ht="16.5" customHeight="1">
      <c r="A50" s="77"/>
      <c r="B50" s="45" t="s">
        <v>46</v>
      </c>
      <c r="C50" s="46" t="s">
        <v>10</v>
      </c>
      <c r="D50" s="47">
        <v>260</v>
      </c>
      <c r="E50" s="851"/>
      <c r="F50" s="598">
        <f>E50*D50</f>
        <v>0</v>
      </c>
    </row>
    <row r="51" spans="1:6">
      <c r="A51" s="126"/>
      <c r="B51" s="48" t="s">
        <v>47</v>
      </c>
      <c r="C51" s="49" t="s">
        <v>10</v>
      </c>
      <c r="D51" s="50">
        <v>120</v>
      </c>
      <c r="E51" s="851"/>
      <c r="F51" s="599">
        <f>E51*D51</f>
        <v>0</v>
      </c>
    </row>
    <row r="52" spans="1:6" s="10" customFormat="1" ht="16.5" customHeight="1">
      <c r="A52" s="150" t="s">
        <v>265</v>
      </c>
      <c r="B52" s="31" t="s">
        <v>395</v>
      </c>
      <c r="C52" s="121"/>
      <c r="D52" s="122"/>
      <c r="E52" s="203"/>
      <c r="F52" s="618"/>
    </row>
    <row r="53" spans="1:6" s="10" customFormat="1" ht="16.5" customHeight="1">
      <c r="A53" s="77"/>
      <c r="B53" s="45" t="s">
        <v>575</v>
      </c>
      <c r="C53" s="46" t="s">
        <v>10</v>
      </c>
      <c r="D53" s="47">
        <v>535</v>
      </c>
      <c r="E53" s="851"/>
      <c r="F53" s="598">
        <f>E53*D53</f>
        <v>0</v>
      </c>
    </row>
    <row r="54" spans="1:6">
      <c r="A54" s="126"/>
      <c r="B54" s="45" t="s">
        <v>576</v>
      </c>
      <c r="C54" s="46" t="s">
        <v>10</v>
      </c>
      <c r="D54" s="47">
        <v>32</v>
      </c>
      <c r="E54" s="851"/>
      <c r="F54" s="598">
        <f>E54*D54</f>
        <v>0</v>
      </c>
    </row>
    <row r="55" spans="1:6" s="10" customFormat="1">
      <c r="A55" s="6"/>
      <c r="B55" s="31"/>
      <c r="C55" s="121"/>
      <c r="D55" s="122"/>
      <c r="E55" s="203"/>
      <c r="F55" s="597"/>
    </row>
    <row r="56" spans="1:6" s="10" customFormat="1" ht="137.25" customHeight="1">
      <c r="A56" s="126" t="s">
        <v>3243</v>
      </c>
      <c r="B56" s="31" t="s">
        <v>512</v>
      </c>
      <c r="C56" s="121"/>
      <c r="D56" s="122"/>
      <c r="E56" s="203"/>
      <c r="F56" s="597"/>
    </row>
    <row r="57" spans="1:6" s="10" customFormat="1" ht="16.5" customHeight="1">
      <c r="A57" s="150" t="s">
        <v>265</v>
      </c>
      <c r="B57" s="31" t="s">
        <v>322</v>
      </c>
      <c r="C57" s="121"/>
      <c r="D57" s="122"/>
      <c r="E57" s="203"/>
      <c r="F57" s="618"/>
    </row>
    <row r="58" spans="1:6" s="10" customFormat="1" ht="16.5" customHeight="1">
      <c r="A58" s="77"/>
      <c r="B58" s="45" t="s">
        <v>46</v>
      </c>
      <c r="C58" s="46" t="s">
        <v>10</v>
      </c>
      <c r="D58" s="47">
        <v>1160</v>
      </c>
      <c r="E58" s="851"/>
      <c r="F58" s="598">
        <f>E58*D58</f>
        <v>0</v>
      </c>
    </row>
    <row r="59" spans="1:6" s="10" customFormat="1" ht="16.5" customHeight="1">
      <c r="A59" s="150" t="s">
        <v>265</v>
      </c>
      <c r="B59" s="31" t="s">
        <v>354</v>
      </c>
      <c r="C59" s="121"/>
      <c r="D59" s="122"/>
      <c r="E59" s="203"/>
      <c r="F59" s="618"/>
    </row>
    <row r="60" spans="1:6" s="10" customFormat="1" ht="16.5" customHeight="1">
      <c r="A60" s="77"/>
      <c r="B60" s="45" t="s">
        <v>46</v>
      </c>
      <c r="C60" s="46" t="s">
        <v>10</v>
      </c>
      <c r="D60" s="47">
        <v>1300</v>
      </c>
      <c r="E60" s="851"/>
      <c r="F60" s="598">
        <f>E60*D60</f>
        <v>0</v>
      </c>
    </row>
    <row r="61" spans="1:6">
      <c r="A61" s="126"/>
      <c r="B61" s="48" t="s">
        <v>47</v>
      </c>
      <c r="C61" s="49" t="s">
        <v>10</v>
      </c>
      <c r="D61" s="50">
        <v>165</v>
      </c>
      <c r="E61" s="851"/>
      <c r="F61" s="599">
        <f>E61*D61</f>
        <v>0</v>
      </c>
    </row>
    <row r="62" spans="1:6" s="10" customFormat="1" ht="16.5" customHeight="1">
      <c r="A62" s="150" t="s">
        <v>265</v>
      </c>
      <c r="B62" s="31" t="s">
        <v>375</v>
      </c>
      <c r="C62" s="121"/>
      <c r="D62" s="122"/>
      <c r="E62" s="203"/>
      <c r="F62" s="618"/>
    </row>
    <row r="63" spans="1:6" s="10" customFormat="1" ht="16.5" customHeight="1">
      <c r="A63" s="77"/>
      <c r="B63" s="45" t="s">
        <v>46</v>
      </c>
      <c r="C63" s="46" t="s">
        <v>10</v>
      </c>
      <c r="D63" s="47">
        <v>1411</v>
      </c>
      <c r="E63" s="851"/>
      <c r="F63" s="598">
        <f>E63*D63</f>
        <v>0</v>
      </c>
    </row>
    <row r="64" spans="1:6">
      <c r="A64" s="126"/>
      <c r="B64" s="48" t="s">
        <v>47</v>
      </c>
      <c r="C64" s="49" t="s">
        <v>10</v>
      </c>
      <c r="D64" s="50">
        <v>74</v>
      </c>
      <c r="E64" s="851"/>
      <c r="F64" s="599">
        <f>E64*D64</f>
        <v>0</v>
      </c>
    </row>
    <row r="65" spans="1:6" s="10" customFormat="1" ht="16.5" customHeight="1">
      <c r="A65" s="150" t="s">
        <v>265</v>
      </c>
      <c r="B65" s="31" t="s">
        <v>395</v>
      </c>
      <c r="C65" s="121"/>
      <c r="D65" s="122"/>
      <c r="E65" s="203"/>
      <c r="F65" s="618"/>
    </row>
    <row r="66" spans="1:6" s="10" customFormat="1" ht="16.5" customHeight="1">
      <c r="A66" s="77"/>
      <c r="B66" s="45" t="s">
        <v>46</v>
      </c>
      <c r="C66" s="46" t="s">
        <v>10</v>
      </c>
      <c r="D66" s="47">
        <v>1540</v>
      </c>
      <c r="E66" s="851"/>
      <c r="F66" s="598">
        <f>E66*D66</f>
        <v>0</v>
      </c>
    </row>
    <row r="67" spans="1:6" s="10" customFormat="1">
      <c r="A67" s="6"/>
      <c r="B67" s="31"/>
      <c r="C67" s="121"/>
      <c r="D67" s="122"/>
      <c r="E67" s="203"/>
      <c r="F67" s="597"/>
    </row>
    <row r="68" spans="1:6" s="10" customFormat="1" ht="137.25" customHeight="1">
      <c r="A68" s="126" t="s">
        <v>3244</v>
      </c>
      <c r="B68" s="31" t="s">
        <v>512</v>
      </c>
      <c r="C68" s="121"/>
      <c r="D68" s="122"/>
      <c r="E68" s="203"/>
      <c r="F68" s="597"/>
    </row>
    <row r="69" spans="1:6" s="10" customFormat="1" ht="16.5" customHeight="1">
      <c r="A69" s="150" t="s">
        <v>265</v>
      </c>
      <c r="B69" s="31" t="s">
        <v>322</v>
      </c>
      <c r="C69" s="121"/>
      <c r="D69" s="122"/>
      <c r="E69" s="203"/>
      <c r="F69" s="618"/>
    </row>
    <row r="70" spans="1:6" s="10" customFormat="1" ht="16.5" customHeight="1">
      <c r="A70" s="77"/>
      <c r="B70" s="45" t="s">
        <v>46</v>
      </c>
      <c r="C70" s="46" t="s">
        <v>10</v>
      </c>
      <c r="D70" s="47">
        <v>422</v>
      </c>
      <c r="E70" s="851"/>
      <c r="F70" s="598">
        <f>E70*D70</f>
        <v>0</v>
      </c>
    </row>
    <row r="71" spans="1:6" s="10" customFormat="1" ht="16.5" customHeight="1">
      <c r="A71" s="150" t="s">
        <v>265</v>
      </c>
      <c r="B71" s="31" t="s">
        <v>354</v>
      </c>
      <c r="C71" s="121"/>
      <c r="D71" s="122"/>
      <c r="E71" s="203"/>
      <c r="F71" s="618"/>
    </row>
    <row r="72" spans="1:6" s="10" customFormat="1" ht="16.5" customHeight="1">
      <c r="A72" s="77"/>
      <c r="B72" s="45" t="s">
        <v>46</v>
      </c>
      <c r="C72" s="46" t="s">
        <v>10</v>
      </c>
      <c r="D72" s="47">
        <v>738</v>
      </c>
      <c r="E72" s="851"/>
      <c r="F72" s="598">
        <f>E72*D72</f>
        <v>0</v>
      </c>
    </row>
    <row r="73" spans="1:6" s="10" customFormat="1" ht="16.5" customHeight="1">
      <c r="A73" s="150" t="s">
        <v>265</v>
      </c>
      <c r="B73" s="31" t="s">
        <v>375</v>
      </c>
      <c r="C73" s="121"/>
      <c r="D73" s="122"/>
      <c r="E73" s="203"/>
      <c r="F73" s="618"/>
    </row>
    <row r="74" spans="1:6" s="10" customFormat="1" ht="16.5" customHeight="1">
      <c r="A74" s="77"/>
      <c r="B74" s="45" t="s">
        <v>46</v>
      </c>
      <c r="C74" s="46" t="s">
        <v>10</v>
      </c>
      <c r="D74" s="47">
        <v>280</v>
      </c>
      <c r="E74" s="851"/>
      <c r="F74" s="598">
        <f>E74*D74</f>
        <v>0</v>
      </c>
    </row>
    <row r="75" spans="1:6" s="10" customFormat="1">
      <c r="A75" s="6"/>
      <c r="B75" s="31"/>
      <c r="C75" s="121"/>
      <c r="D75" s="122"/>
      <c r="E75" s="203"/>
      <c r="F75" s="597"/>
    </row>
    <row r="76" spans="1:6" s="10" customFormat="1" ht="137.25" customHeight="1">
      <c r="A76" s="126" t="s">
        <v>3245</v>
      </c>
      <c r="B76" s="31" t="s">
        <v>574</v>
      </c>
      <c r="C76" s="121"/>
      <c r="D76" s="122"/>
      <c r="E76" s="203"/>
      <c r="F76" s="597"/>
    </row>
    <row r="77" spans="1:6" s="10" customFormat="1" ht="16.5" customHeight="1">
      <c r="A77" s="150" t="s">
        <v>265</v>
      </c>
      <c r="B77" s="31" t="s">
        <v>375</v>
      </c>
      <c r="C77" s="121"/>
      <c r="D77" s="122"/>
      <c r="E77" s="203"/>
      <c r="F77" s="618"/>
    </row>
    <row r="78" spans="1:6" s="10" customFormat="1" ht="16.5" customHeight="1">
      <c r="A78" s="77"/>
      <c r="B78" s="45" t="s">
        <v>46</v>
      </c>
      <c r="C78" s="46" t="s">
        <v>10</v>
      </c>
      <c r="D78" s="47">
        <v>15</v>
      </c>
      <c r="E78" s="851"/>
      <c r="F78" s="598">
        <f>E78*D78</f>
        <v>0</v>
      </c>
    </row>
    <row r="79" spans="1:6">
      <c r="A79" s="126"/>
      <c r="B79" s="48" t="s">
        <v>47</v>
      </c>
      <c r="C79" s="49" t="s">
        <v>10</v>
      </c>
      <c r="D79" s="50">
        <v>15</v>
      </c>
      <c r="E79" s="851"/>
      <c r="F79" s="599">
        <f>E79*D79</f>
        <v>0</v>
      </c>
    </row>
    <row r="80" spans="1:6" s="10" customFormat="1" ht="16.5" customHeight="1">
      <c r="A80" s="150" t="s">
        <v>265</v>
      </c>
      <c r="B80" s="31" t="s">
        <v>395</v>
      </c>
      <c r="C80" s="121"/>
      <c r="D80" s="122"/>
      <c r="E80" s="203"/>
      <c r="F80" s="618"/>
    </row>
    <row r="81" spans="1:6" s="10" customFormat="1" ht="16.5" customHeight="1">
      <c r="A81" s="77"/>
      <c r="B81" s="45" t="s">
        <v>46</v>
      </c>
      <c r="C81" s="46" t="s">
        <v>10</v>
      </c>
      <c r="D81" s="47">
        <v>25</v>
      </c>
      <c r="E81" s="851"/>
      <c r="F81" s="598">
        <f>E81*D81</f>
        <v>0</v>
      </c>
    </row>
    <row r="82" spans="1:6" s="10" customFormat="1">
      <c r="A82" s="6"/>
      <c r="B82" s="31"/>
      <c r="C82" s="121"/>
      <c r="D82" s="122"/>
      <c r="E82" s="203"/>
      <c r="F82" s="597"/>
    </row>
    <row r="83" spans="1:6" s="10" customFormat="1" ht="140.25">
      <c r="A83" s="126" t="s">
        <v>3287</v>
      </c>
      <c r="B83" s="31" t="s">
        <v>573</v>
      </c>
      <c r="C83" s="121"/>
      <c r="D83" s="122"/>
      <c r="E83" s="203"/>
      <c r="F83" s="597"/>
    </row>
    <row r="84" spans="1:6" s="10" customFormat="1" ht="16.5" customHeight="1">
      <c r="A84" s="150" t="s">
        <v>265</v>
      </c>
      <c r="B84" s="31" t="s">
        <v>322</v>
      </c>
      <c r="C84" s="121"/>
      <c r="D84" s="122"/>
      <c r="E84" s="203"/>
      <c r="F84" s="618"/>
    </row>
    <row r="85" spans="1:6" s="10" customFormat="1" ht="16.5" customHeight="1">
      <c r="A85" s="77"/>
      <c r="B85" s="45" t="s">
        <v>46</v>
      </c>
      <c r="C85" s="46" t="s">
        <v>10</v>
      </c>
      <c r="D85" s="47">
        <v>360</v>
      </c>
      <c r="E85" s="851"/>
      <c r="F85" s="598">
        <f>E85*D85</f>
        <v>0</v>
      </c>
    </row>
    <row r="86" spans="1:6">
      <c r="A86" s="126"/>
      <c r="B86" s="48" t="s">
        <v>47</v>
      </c>
      <c r="C86" s="49" t="s">
        <v>10</v>
      </c>
      <c r="D86" s="50">
        <v>60</v>
      </c>
      <c r="E86" s="851"/>
      <c r="F86" s="599">
        <f>E86*D86</f>
        <v>0</v>
      </c>
    </row>
    <row r="87" spans="1:6" s="10" customFormat="1" ht="16.5" customHeight="1">
      <c r="A87" s="150" t="s">
        <v>265</v>
      </c>
      <c r="B87" s="31" t="s">
        <v>375</v>
      </c>
      <c r="C87" s="121"/>
      <c r="D87" s="122"/>
      <c r="E87" s="203"/>
      <c r="F87" s="618"/>
    </row>
    <row r="88" spans="1:6">
      <c r="A88" s="126"/>
      <c r="B88" s="48" t="s">
        <v>47</v>
      </c>
      <c r="C88" s="49" t="s">
        <v>10</v>
      </c>
      <c r="D88" s="50">
        <v>602</v>
      </c>
      <c r="E88" s="851"/>
      <c r="F88" s="599">
        <f>E88*D88</f>
        <v>0</v>
      </c>
    </row>
    <row r="89" spans="1:6" s="10" customFormat="1" ht="16.5" customHeight="1">
      <c r="A89" s="150" t="s">
        <v>265</v>
      </c>
      <c r="B89" s="31" t="s">
        <v>395</v>
      </c>
      <c r="C89" s="121"/>
      <c r="D89" s="122"/>
      <c r="E89" s="203"/>
      <c r="F89" s="618"/>
    </row>
    <row r="90" spans="1:6" s="10" customFormat="1" ht="16.5" customHeight="1">
      <c r="A90" s="77"/>
      <c r="B90" s="45" t="s">
        <v>46</v>
      </c>
      <c r="C90" s="46" t="s">
        <v>10</v>
      </c>
      <c r="D90" s="47">
        <v>160</v>
      </c>
      <c r="E90" s="851"/>
      <c r="F90" s="598">
        <f>E90*D90</f>
        <v>0</v>
      </c>
    </row>
    <row r="91" spans="1:6">
      <c r="A91" s="114"/>
      <c r="B91" s="186"/>
      <c r="C91" s="97"/>
      <c r="D91" s="115"/>
      <c r="E91" s="811"/>
      <c r="F91" s="642"/>
    </row>
    <row r="92" spans="1:6">
      <c r="A92" s="114"/>
      <c r="B92" s="45" t="s">
        <v>46</v>
      </c>
      <c r="C92" s="46"/>
      <c r="D92" s="47"/>
      <c r="E92" s="201"/>
      <c r="F92" s="598">
        <f>SUM(F31+F34+F44+F47+F50+F53+F54+F58+F60+F63+F66+F70+F72+F74+F78+F81+F85+F90)</f>
        <v>0</v>
      </c>
    </row>
    <row r="93" spans="1:6" ht="17.25" thickBot="1">
      <c r="A93" s="114"/>
      <c r="B93" s="48" t="s">
        <v>47</v>
      </c>
      <c r="C93" s="49"/>
      <c r="D93" s="50"/>
      <c r="E93" s="202"/>
      <c r="F93" s="599">
        <f>SUM(F27+F29+F32+F38+F40+F45+F48+F51+F61+F64+F79+F86+F88)</f>
        <v>0</v>
      </c>
    </row>
    <row r="94" spans="1:6" s="3" customFormat="1" ht="17.25" thickBot="1">
      <c r="A94" s="116"/>
      <c r="B94" s="117" t="s">
        <v>514</v>
      </c>
      <c r="C94" s="118"/>
      <c r="D94" s="119"/>
      <c r="E94" s="230"/>
      <c r="F94" s="601">
        <f>SUM(F27:F91)</f>
        <v>0</v>
      </c>
    </row>
  </sheetData>
  <sheetProtection algorithmName="SHA-512" hashValue="cFyHhud6BBCOAf7BjZhtNCRnC7MbJ8mQ79lXBNSkclafneK+T8+2qgByRAGyRnZrcNP7/Oop5R8E//HgooHR5A==" saltValue="+73kK9qcGLdtX20NFEwaPw==" spinCount="100000" sheet="1" objects="1" scenarios="1"/>
  <mergeCells count="16">
    <mergeCell ref="B3:E3"/>
    <mergeCell ref="B4:E4"/>
    <mergeCell ref="B5:E5"/>
    <mergeCell ref="B6:E6"/>
    <mergeCell ref="B7:E7"/>
    <mergeCell ref="B8:E8"/>
    <mergeCell ref="B9:E9"/>
    <mergeCell ref="B10:E10"/>
    <mergeCell ref="B11:E11"/>
    <mergeCell ref="B12:E12"/>
    <mergeCell ref="B18:E18"/>
    <mergeCell ref="B13:E13"/>
    <mergeCell ref="B14:E14"/>
    <mergeCell ref="B15:E15"/>
    <mergeCell ref="B16:E16"/>
    <mergeCell ref="B17:E17"/>
  </mergeCells>
  <pageMargins left="0.78740157480314965" right="0.39370078740157483" top="0.98425196850393704" bottom="0.98425196850393704" header="0.51181102362204722" footer="0.51181102362204722"/>
  <pageSetup paperSize="9" scale="82" firstPageNumber="0" orientation="portrait" r:id="rId1"/>
  <headerFooter alignWithMargins="0">
    <oddHeader>&amp;L&amp;"Calibri,Krepko"&amp;9&amp;UTehnološki park Velenje - TecHUB&amp;R&amp;9POPIS OBRTNIŠKIH DEL
B/8.0 SLIKOPLESKARSKA DELA</oddHeader>
    <oddFooter>&amp;R&amp;P</oddFooter>
  </headerFooter>
  <colBreaks count="1" manualBreakCount="1">
    <brk id="8"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5CEF1-B417-4ED8-A338-2ADD1DE0E8F0}">
  <sheetPr>
    <tabColor theme="9" tint="0.39997558519241921"/>
  </sheetPr>
  <dimension ref="A1:K59"/>
  <sheetViews>
    <sheetView view="pageBreakPreview" zoomScaleNormal="100" zoomScaleSheetLayoutView="100" workbookViewId="0">
      <selection activeCell="G14" sqref="G14"/>
    </sheetView>
  </sheetViews>
  <sheetFormatPr defaultColWidth="8.7109375" defaultRowHeight="16.5"/>
  <cols>
    <col min="1" max="1" width="29.42578125" style="1" customWidth="1"/>
    <col min="2" max="2" width="14" style="1" customWidth="1"/>
    <col min="3" max="3" width="9" style="1" customWidth="1"/>
    <col min="4" max="4" width="9.140625" style="1"/>
    <col min="5" max="5" width="6.85546875" style="1" customWidth="1"/>
    <col min="6" max="6" width="9.140625" style="1"/>
    <col min="7" max="8" width="6.42578125" style="1" customWidth="1"/>
    <col min="9" max="9" width="18.42578125" style="7" customWidth="1"/>
    <col min="11" max="11" width="14.42578125" bestFit="1" customWidth="1"/>
    <col min="12" max="12" width="15.5703125" bestFit="1" customWidth="1"/>
  </cols>
  <sheetData>
    <row r="1" spans="1:9">
      <c r="A1" s="900" t="s">
        <v>115</v>
      </c>
      <c r="B1" s="69" t="s">
        <v>4850</v>
      </c>
      <c r="C1" s="901"/>
      <c r="D1" s="901"/>
      <c r="E1" s="901"/>
      <c r="F1" s="901"/>
      <c r="G1" s="901"/>
      <c r="H1" s="901"/>
      <c r="I1" s="902"/>
    </row>
    <row r="2" spans="1:9">
      <c r="A2" s="22"/>
      <c r="B2" s="3"/>
      <c r="I2" s="28"/>
    </row>
    <row r="3" spans="1:9">
      <c r="A3" s="903" t="s">
        <v>116</v>
      </c>
      <c r="B3" s="3"/>
      <c r="I3" s="28"/>
    </row>
    <row r="4" spans="1:9">
      <c r="A4" s="16" t="s">
        <v>117</v>
      </c>
      <c r="B4" s="994"/>
      <c r="C4" s="994"/>
      <c r="D4" s="994"/>
      <c r="E4" s="994"/>
      <c r="F4" s="994"/>
      <c r="G4" s="25"/>
      <c r="H4" s="25"/>
      <c r="I4" s="27"/>
    </row>
    <row r="5" spans="1:9">
      <c r="A5" s="16" t="s">
        <v>118</v>
      </c>
      <c r="B5" s="994"/>
      <c r="C5" s="994"/>
      <c r="D5" s="994"/>
      <c r="E5" s="994"/>
      <c r="F5" s="994"/>
      <c r="G5" s="26"/>
      <c r="H5" s="26"/>
      <c r="I5" s="29"/>
    </row>
    <row r="6" spans="1:9">
      <c r="B6" s="25"/>
    </row>
    <row r="7" spans="1:9">
      <c r="A7" s="70" t="s">
        <v>119</v>
      </c>
    </row>
    <row r="8" spans="1:9">
      <c r="A8" s="16" t="s">
        <v>120</v>
      </c>
      <c r="B8" s="994"/>
      <c r="C8" s="994"/>
      <c r="D8" s="994"/>
      <c r="E8" s="994"/>
      <c r="F8" s="994"/>
      <c r="G8" s="25"/>
      <c r="H8" s="25"/>
      <c r="I8" s="27"/>
    </row>
    <row r="9" spans="1:9">
      <c r="A9" s="16" t="s">
        <v>121</v>
      </c>
      <c r="B9" s="994"/>
      <c r="C9" s="994"/>
      <c r="D9" s="994"/>
      <c r="E9" s="994"/>
      <c r="F9" s="994"/>
      <c r="I9" s="28"/>
    </row>
    <row r="10" spans="1:9">
      <c r="A10" s="16" t="s">
        <v>122</v>
      </c>
      <c r="B10" s="994"/>
      <c r="C10" s="994"/>
      <c r="D10" s="994"/>
      <c r="E10" s="994"/>
      <c r="F10" s="994"/>
      <c r="I10" s="28"/>
    </row>
    <row r="11" spans="1:9">
      <c r="A11" s="16" t="s">
        <v>123</v>
      </c>
      <c r="B11" s="1000">
        <f>I35</f>
        <v>0</v>
      </c>
      <c r="C11" s="1000"/>
      <c r="D11" s="1000"/>
      <c r="E11" s="1000"/>
      <c r="F11" s="1000"/>
      <c r="G11" s="26"/>
      <c r="H11" s="26"/>
      <c r="I11" s="29"/>
    </row>
    <row r="12" spans="1:9">
      <c r="A12" s="16" t="s">
        <v>124</v>
      </c>
      <c r="B12" s="1000">
        <f>H39</f>
        <v>0</v>
      </c>
      <c r="C12" s="1000"/>
      <c r="D12" s="1000"/>
      <c r="E12" s="1000"/>
      <c r="F12" s="1000"/>
      <c r="G12" s="26"/>
      <c r="H12" s="26"/>
      <c r="I12" s="29"/>
    </row>
    <row r="14" spans="1:9">
      <c r="A14" s="70" t="s">
        <v>125</v>
      </c>
    </row>
    <row r="15" spans="1:9">
      <c r="A15" s="16" t="s">
        <v>126</v>
      </c>
      <c r="B15" s="995" t="s">
        <v>127</v>
      </c>
      <c r="C15" s="995"/>
      <c r="D15" s="995"/>
      <c r="E15" s="995"/>
      <c r="F15" s="995"/>
      <c r="G15" s="25"/>
      <c r="H15" s="25"/>
      <c r="I15" s="27"/>
    </row>
    <row r="16" spans="1:9">
      <c r="A16" s="21"/>
      <c r="B16" s="995" t="s">
        <v>128</v>
      </c>
      <c r="C16" s="995"/>
      <c r="D16" s="995"/>
      <c r="E16" s="995"/>
      <c r="F16" s="995"/>
      <c r="I16" s="28"/>
    </row>
    <row r="17" spans="1:9">
      <c r="A17" s="22"/>
      <c r="B17" s="904"/>
      <c r="C17" s="904"/>
      <c r="D17" s="904"/>
      <c r="E17" s="904"/>
      <c r="F17" s="904"/>
      <c r="I17" s="28"/>
    </row>
    <row r="18" spans="1:9">
      <c r="A18" s="22"/>
      <c r="B18" s="995" t="s">
        <v>129</v>
      </c>
      <c r="C18" s="995"/>
      <c r="D18" s="995"/>
      <c r="E18" s="995"/>
      <c r="F18" s="995"/>
      <c r="I18" s="28"/>
    </row>
    <row r="19" spans="1:9">
      <c r="A19" s="22"/>
      <c r="B19" s="995" t="s">
        <v>130</v>
      </c>
      <c r="C19" s="995"/>
      <c r="D19" s="995"/>
      <c r="E19" s="995"/>
      <c r="F19" s="995"/>
      <c r="I19" s="28"/>
    </row>
    <row r="20" spans="1:9">
      <c r="A20" s="23"/>
      <c r="B20" s="904"/>
      <c r="C20" s="904"/>
      <c r="D20" s="904"/>
      <c r="E20" s="904"/>
      <c r="F20" s="904"/>
      <c r="G20" s="26"/>
      <c r="H20" s="26"/>
      <c r="I20" s="29"/>
    </row>
    <row r="21" spans="1:9" ht="29.25" customHeight="1">
      <c r="A21" s="16" t="s">
        <v>131</v>
      </c>
      <c r="B21" s="995" t="s">
        <v>4849</v>
      </c>
      <c r="C21" s="995"/>
      <c r="D21" s="995"/>
      <c r="E21" s="995"/>
      <c r="F21" s="995"/>
      <c r="G21" s="14"/>
      <c r="H21" s="14"/>
      <c r="I21" s="15"/>
    </row>
    <row r="24" spans="1:9" ht="20.25">
      <c r="A24" s="1001" t="s">
        <v>132</v>
      </c>
      <c r="B24" s="1002"/>
      <c r="C24" s="1002"/>
      <c r="D24" s="1002"/>
      <c r="E24" s="1002"/>
      <c r="F24" s="1002"/>
      <c r="G24" s="1002"/>
      <c r="H24" s="1002"/>
      <c r="I24" s="1003"/>
    </row>
    <row r="25" spans="1:9">
      <c r="A25" s="1004" t="s">
        <v>133</v>
      </c>
      <c r="B25" s="1005"/>
      <c r="C25" s="1005"/>
      <c r="D25" s="1005"/>
      <c r="E25" s="1005"/>
      <c r="F25" s="1005"/>
      <c r="G25" s="1005"/>
      <c r="H25" s="1005"/>
      <c r="I25" s="1006"/>
    </row>
    <row r="26" spans="1:9" ht="17.25" thickBot="1"/>
    <row r="27" spans="1:9" ht="17.25" thickTop="1">
      <c r="A27" s="11"/>
      <c r="B27" s="905" t="s">
        <v>34</v>
      </c>
      <c r="C27" s="906"/>
      <c r="D27" s="906"/>
      <c r="E27" s="906"/>
      <c r="F27" s="906"/>
      <c r="G27" s="906"/>
      <c r="H27" s="906"/>
      <c r="I27" s="907">
        <f>Rekapitulacija!I27+Rekapitulacija!I41+Rekapitulacija!I47+Rekapitulacija!I59+Rekapitulacija!I69</f>
        <v>0</v>
      </c>
    </row>
    <row r="28" spans="1:9">
      <c r="A28" s="3"/>
      <c r="B28" s="908" t="s">
        <v>3263</v>
      </c>
      <c r="C28" s="12"/>
      <c r="D28" s="12"/>
      <c r="E28" s="12"/>
      <c r="F28" s="12"/>
      <c r="G28" s="12"/>
      <c r="H28" s="12"/>
      <c r="I28" s="909">
        <f>Rekapitulacija!I71</f>
        <v>0</v>
      </c>
    </row>
    <row r="29" spans="1:9">
      <c r="A29" s="3"/>
      <c r="B29" s="910"/>
      <c r="C29" s="3"/>
      <c r="D29" s="3"/>
      <c r="E29" s="3"/>
      <c r="F29" s="3"/>
      <c r="G29" s="3"/>
      <c r="H29" s="3"/>
      <c r="I29" s="911"/>
    </row>
    <row r="30" spans="1:9">
      <c r="A30" s="3"/>
      <c r="B30" s="908" t="s">
        <v>134</v>
      </c>
      <c r="C30" s="12"/>
      <c r="D30" s="12"/>
      <c r="E30" s="12"/>
      <c r="F30" s="12"/>
      <c r="G30" s="12"/>
      <c r="H30" s="12"/>
      <c r="I30" s="909">
        <f>SUM(I27:I29)</f>
        <v>0</v>
      </c>
    </row>
    <row r="31" spans="1:9">
      <c r="A31" s="3"/>
      <c r="B31" s="910"/>
      <c r="C31" s="3"/>
      <c r="D31" s="3"/>
      <c r="E31" s="3"/>
      <c r="F31" s="3"/>
      <c r="G31" s="3"/>
      <c r="H31" s="3"/>
      <c r="I31" s="911"/>
    </row>
    <row r="32" spans="1:9">
      <c r="A32" s="3"/>
      <c r="B32" s="910" t="s">
        <v>135</v>
      </c>
      <c r="C32" s="3"/>
      <c r="D32" s="3"/>
      <c r="E32" s="3"/>
      <c r="F32" s="3"/>
      <c r="G32" s="3"/>
      <c r="H32" s="3"/>
      <c r="I32" s="912">
        <f>Rekapitulacija!I74</f>
        <v>0</v>
      </c>
    </row>
    <row r="33" spans="1:9">
      <c r="A33" s="3"/>
      <c r="B33" s="908" t="s">
        <v>136</v>
      </c>
      <c r="C33" s="12"/>
      <c r="D33" s="12"/>
      <c r="E33" s="12"/>
      <c r="F33" s="12"/>
      <c r="G33" s="12"/>
      <c r="H33" s="12"/>
      <c r="I33" s="909">
        <f>ROUND(-I30*I32,2)</f>
        <v>0</v>
      </c>
    </row>
    <row r="34" spans="1:9">
      <c r="A34" s="3"/>
      <c r="B34" s="910"/>
      <c r="C34" s="3"/>
      <c r="D34" s="3"/>
      <c r="E34" s="3"/>
      <c r="F34" s="3"/>
      <c r="G34" s="3"/>
      <c r="H34" s="3"/>
      <c r="I34" s="911"/>
    </row>
    <row r="35" spans="1:9">
      <c r="A35" s="3"/>
      <c r="B35" s="908" t="s">
        <v>138</v>
      </c>
      <c r="C35" s="12"/>
      <c r="D35" s="12"/>
      <c r="E35" s="12"/>
      <c r="F35" s="12"/>
      <c r="G35" s="12"/>
      <c r="H35" s="12"/>
      <c r="I35" s="909">
        <f>I30+I33</f>
        <v>0</v>
      </c>
    </row>
    <row r="36" spans="1:9">
      <c r="A36" s="3"/>
      <c r="B36" s="910"/>
      <c r="C36" s="3"/>
      <c r="D36" s="3"/>
      <c r="E36" s="3"/>
      <c r="F36" s="3"/>
      <c r="G36" s="3"/>
      <c r="H36" s="3"/>
      <c r="I36" s="911"/>
    </row>
    <row r="37" spans="1:9" ht="17.25" thickBot="1">
      <c r="A37" s="11"/>
      <c r="B37" s="913" t="s">
        <v>137</v>
      </c>
      <c r="C37" s="914"/>
      <c r="D37" s="914"/>
      <c r="E37" s="914"/>
      <c r="F37" s="914"/>
      <c r="G37" s="914"/>
      <c r="H37" s="914"/>
      <c r="I37" s="915">
        <f>ROUND(I35*0.22,2)</f>
        <v>0</v>
      </c>
    </row>
    <row r="38" spans="1:9" ht="18" thickTop="1" thickBot="1">
      <c r="A38" s="11"/>
      <c r="B38" s="3"/>
      <c r="C38" s="11"/>
      <c r="D38" s="11"/>
      <c r="E38" s="11"/>
      <c r="F38" s="11"/>
      <c r="G38" s="11"/>
      <c r="H38" s="11"/>
      <c r="I38" s="13"/>
    </row>
    <row r="39" spans="1:9" ht="19.5" thickTop="1" thickBot="1">
      <c r="A39" s="11"/>
      <c r="B39" s="916" t="s">
        <v>35</v>
      </c>
      <c r="C39" s="917"/>
      <c r="D39" s="917"/>
      <c r="E39" s="917"/>
      <c r="F39" s="917"/>
      <c r="G39" s="918"/>
      <c r="H39" s="1007">
        <f>SUM(I35:I37)</f>
        <v>0</v>
      </c>
      <c r="I39" s="1008"/>
    </row>
    <row r="40" spans="1:9" ht="18" thickTop="1" thickBot="1"/>
    <row r="41" spans="1:9" ht="17.25" thickTop="1">
      <c r="B41" s="919" t="s">
        <v>36</v>
      </c>
      <c r="C41" s="920"/>
      <c r="D41" s="920"/>
      <c r="E41" s="920"/>
      <c r="F41" s="920"/>
      <c r="G41" s="920"/>
      <c r="H41" s="920"/>
      <c r="I41" s="996">
        <f>SUM('A|Pripravljalna d.'!F42+'A|Zemeljska d.'!F61+'A|Varovanje gradbene jame'!F68+'A|Betonerska d.'!F297+'A|Opaž-tesarska d.'!F210+'A|Zidarska d.'!F291+'A|Fasada'!F290+'B|Krovsko kleparska d.'!F285+'B|Ključavničarska d.'!F447+'B|PVE stekleni paneli'!F408+'B|Stavbno pohi.'!F910+'B|Estrih'!F124+'B|Tlakarska d.'!F66+'B|Keramičarska d.'!F90+'B|Slikopleskarska d.'!F92+'B|Montažerska d. '!F190+'B|Dvigalo'!F196+'C1|ZUKA-Utrjene p.'!F167+'C2|ZUKA-Kanalizacija'!F177+'D1|EI-Priprav. in splošna d.'!F120+'D2|EI-Prestavilo voda SNO'!F158+'D3|EI-Prestavilo voda TKO'!F147+'D4|EI - FVE TECHUB'!F510+'D5|EI-Priklop na GJI (NNO, TKO)'!F208+'D6|EI - Komunikacija'!F433+'D7|EI - TEHNIČNO VAROVANJE'!F742+'D8|EI - OPRH + CNS'!F2013+'D9|EI - SPLOŠNE INŠTALACIJE'!F2683+'E1|S-01 Vodovodni priključek'!G125+'E2|S-02 Toplovodni priključek'!G89+'E3|S-03 Strojnica'!G630+'E4|S-04 Vodovod'!G294+'E5|S-05 Kanalizacija'!G110+'E6|S-06 Ogrevanje in hlajenje'!G605+'E7|S-07 Prezr in tehnični pl '!G1141)</f>
        <v>0</v>
      </c>
    </row>
    <row r="42" spans="1:9">
      <c r="B42" s="921" t="s">
        <v>4633</v>
      </c>
      <c r="C42" s="922">
        <v>0.81899999999999995</v>
      </c>
      <c r="D42" s="923"/>
      <c r="E42" s="923"/>
      <c r="F42" s="923"/>
      <c r="G42" s="923"/>
      <c r="H42" s="923"/>
      <c r="I42" s="997"/>
    </row>
    <row r="43" spans="1:9">
      <c r="B43" s="924" t="s">
        <v>3263</v>
      </c>
      <c r="C43" s="925"/>
      <c r="D43" s="926"/>
      <c r="E43" s="926"/>
      <c r="F43" s="926"/>
      <c r="G43" s="926"/>
      <c r="H43" s="926"/>
      <c r="I43" s="927">
        <f>I41*0.03</f>
        <v>0</v>
      </c>
    </row>
    <row r="44" spans="1:9">
      <c r="B44" s="924"/>
      <c r="C44" s="925"/>
      <c r="D44" s="926"/>
      <c r="E44" s="926"/>
      <c r="F44" s="926"/>
      <c r="G44" s="926"/>
      <c r="H44" s="926"/>
      <c r="I44" s="927"/>
    </row>
    <row r="45" spans="1:9">
      <c r="B45" s="924" t="s">
        <v>134</v>
      </c>
      <c r="C45" s="925"/>
      <c r="D45" s="926"/>
      <c r="E45" s="926"/>
      <c r="F45" s="926"/>
      <c r="G45" s="926"/>
      <c r="H45" s="926"/>
      <c r="I45" s="927">
        <f>I41+I43</f>
        <v>0</v>
      </c>
    </row>
    <row r="46" spans="1:9">
      <c r="A46" s="928"/>
      <c r="B46" s="929" t="s">
        <v>136</v>
      </c>
      <c r="C46" s="930"/>
      <c r="D46" s="930"/>
      <c r="E46" s="930"/>
      <c r="F46" s="931"/>
      <c r="G46" s="931"/>
      <c r="H46" s="931"/>
      <c r="I46" s="932">
        <f>ROUND(-I45*I32,2)</f>
        <v>0</v>
      </c>
    </row>
    <row r="47" spans="1:9">
      <c r="A47" s="928"/>
      <c r="B47" s="933" t="s">
        <v>138</v>
      </c>
      <c r="C47" s="934"/>
      <c r="D47" s="934"/>
      <c r="E47" s="934"/>
      <c r="F47" s="926"/>
      <c r="G47" s="926"/>
      <c r="H47" s="926"/>
      <c r="I47" s="935">
        <f>I45+I46</f>
        <v>0</v>
      </c>
    </row>
    <row r="48" spans="1:9" ht="17.25" thickBot="1">
      <c r="A48" s="928"/>
      <c r="B48" s="936" t="s">
        <v>137</v>
      </c>
      <c r="C48" s="937"/>
      <c r="D48" s="937"/>
      <c r="E48" s="937"/>
      <c r="F48" s="938"/>
      <c r="G48" s="938"/>
      <c r="H48" s="938"/>
      <c r="I48" s="939">
        <f>I47*0.22</f>
        <v>0</v>
      </c>
    </row>
    <row r="49" spans="1:11" ht="18" thickTop="1" thickBot="1">
      <c r="A49" s="928"/>
      <c r="B49" s="937" t="s">
        <v>35</v>
      </c>
      <c r="C49" s="937"/>
      <c r="D49" s="938"/>
      <c r="E49" s="938"/>
      <c r="F49" s="938"/>
      <c r="G49" s="938"/>
      <c r="H49" s="938"/>
      <c r="I49" s="940">
        <f>I47+I48</f>
        <v>0</v>
      </c>
    </row>
    <row r="50" spans="1:11" ht="18" thickTop="1" thickBot="1">
      <c r="B50" s="3"/>
    </row>
    <row r="51" spans="1:11" ht="17.25" thickTop="1">
      <c r="B51" s="941" t="s">
        <v>44</v>
      </c>
      <c r="C51" s="942"/>
      <c r="D51" s="942"/>
      <c r="E51" s="942"/>
      <c r="F51" s="942"/>
      <c r="G51" s="942"/>
      <c r="H51" s="942"/>
      <c r="I51" s="998">
        <f>SUM('A|Pripravljalna d.'!F43+'A|Zemeljska d.'!F62+'A|Varovanje gradbene jame'!F69+'A|Betonerska d.'!F298+'A|Opaž-tesarska d.'!F211+'A|Zidarska d.'!F292+'A|Fasada'!F291+'B|Krovsko kleparska d.'!F286+'B|Ključavničarska d.'!F448+'B|PVE stekleni paneli'!F409+'B|Stavbno pohi.'!F911+'B|Estrih'!F125+'B|Tlakarska d.'!F67+'B|Keramičarska d.'!F91+'B|Slikopleskarska d.'!F93+'B|Montažerska d. '!F191+'B|Dvigalo'!F197+'C1|ZUKA-Utrjene p.'!F168+'C2|ZUKA-Kanalizacija'!F178+'D1|EI-Priprav. in splošna d.'!F121+'D2|EI-Prestavilo voda SNO'!F159+'D3|EI-Prestavilo voda TKO'!F148+'D4|EI - FVE TECHUB'!F511+'D5|EI-Priklop na GJI (NNO, TKO)'!F209+'D6|EI - Komunikacija'!F434+'D7|EI - TEHNIČNO VAROVANJE'!F743+'D8|EI - OPRH + CNS'!F2014+'D9|EI - SPLOŠNE INŠTALACIJE'!F2684+'E1|S-01 Vodovodni priključek'!G126+'E2|S-02 Toplovodni priključek'!G90+'E3|S-03 Strojnica'!G631+'E4|S-04 Vodovod'!G295+'E5|S-05 Kanalizacija'!G111+'E6|S-06 Ogrevanje in hlajenje'!G606+'E7|S-07 Prezr in tehnični pl '!G1142)</f>
        <v>0</v>
      </c>
      <c r="K51" s="943"/>
    </row>
    <row r="52" spans="1:11">
      <c r="B52" s="944" t="s">
        <v>4634</v>
      </c>
      <c r="C52" s="945">
        <v>0.18099999999999999</v>
      </c>
      <c r="D52" s="946"/>
      <c r="E52" s="946"/>
      <c r="F52" s="946"/>
      <c r="G52" s="946"/>
      <c r="H52" s="946"/>
      <c r="I52" s="999"/>
      <c r="K52" s="943"/>
    </row>
    <row r="53" spans="1:11">
      <c r="B53" s="947" t="s">
        <v>3263</v>
      </c>
      <c r="C53" s="948"/>
      <c r="D53" s="949"/>
      <c r="E53" s="949"/>
      <c r="F53" s="949"/>
      <c r="G53" s="949"/>
      <c r="H53" s="949"/>
      <c r="I53" s="950">
        <f>I51*0.03</f>
        <v>0</v>
      </c>
    </row>
    <row r="54" spans="1:11">
      <c r="B54" s="947"/>
      <c r="C54" s="948"/>
      <c r="D54" s="949"/>
      <c r="E54" s="949"/>
      <c r="F54" s="949"/>
      <c r="G54" s="949"/>
      <c r="H54" s="949"/>
      <c r="I54" s="950"/>
    </row>
    <row r="55" spans="1:11">
      <c r="B55" s="947" t="s">
        <v>134</v>
      </c>
      <c r="C55" s="948"/>
      <c r="D55" s="949"/>
      <c r="E55" s="949"/>
      <c r="F55" s="949"/>
      <c r="G55" s="949"/>
      <c r="H55" s="949"/>
      <c r="I55" s="950">
        <f>I51+I53</f>
        <v>0</v>
      </c>
    </row>
    <row r="56" spans="1:11">
      <c r="B56" s="951" t="s">
        <v>136</v>
      </c>
      <c r="C56" s="952"/>
      <c r="D56" s="952"/>
      <c r="E56" s="952"/>
      <c r="F56" s="953"/>
      <c r="G56" s="953"/>
      <c r="H56" s="953"/>
      <c r="I56" s="954">
        <f>ROUND(-I55*I32,2)</f>
        <v>0</v>
      </c>
    </row>
    <row r="57" spans="1:11">
      <c r="B57" s="955" t="s">
        <v>138</v>
      </c>
      <c r="C57" s="956"/>
      <c r="D57" s="956"/>
      <c r="E57" s="956"/>
      <c r="F57" s="957"/>
      <c r="G57" s="957"/>
      <c r="H57" s="957"/>
      <c r="I57" s="958">
        <f>I55+I56</f>
        <v>0</v>
      </c>
    </row>
    <row r="58" spans="1:11" ht="17.25" thickBot="1">
      <c r="B58" s="959" t="s">
        <v>137</v>
      </c>
      <c r="C58" s="960"/>
      <c r="D58" s="960"/>
      <c r="E58" s="960"/>
      <c r="F58" s="961"/>
      <c r="G58" s="961"/>
      <c r="H58" s="961"/>
      <c r="I58" s="962">
        <f>I57*0.22</f>
        <v>0</v>
      </c>
    </row>
    <row r="59" spans="1:11" ht="18" thickTop="1" thickBot="1">
      <c r="B59" s="959" t="s">
        <v>35</v>
      </c>
      <c r="C59" s="960"/>
      <c r="D59" s="961"/>
      <c r="E59" s="961"/>
      <c r="F59" s="961"/>
      <c r="G59" s="961"/>
      <c r="H59" s="961"/>
      <c r="I59" s="963">
        <f>SUM(I57:I58)</f>
        <v>0</v>
      </c>
      <c r="K59" s="943"/>
    </row>
  </sheetData>
  <sheetProtection algorithmName="SHA-512" hashValue="QRR4xCwvvj5aJlCM0sjkaRMN0Xyjle7Pw0+RthcYswFYlgqMer5AnonpKzsGiA3Sz7mRC8vrGsrfYg6NRfFLYQ==" saltValue="kQ/+LyaGxl/FREtlZ4uZQQ==" spinCount="100000" sheet="1" objects="1" scenarios="1"/>
  <mergeCells count="17">
    <mergeCell ref="B19:F19"/>
    <mergeCell ref="B21:F21"/>
    <mergeCell ref="I41:I42"/>
    <mergeCell ref="I51:I52"/>
    <mergeCell ref="B11:F11"/>
    <mergeCell ref="A24:I24"/>
    <mergeCell ref="A25:I25"/>
    <mergeCell ref="H39:I39"/>
    <mergeCell ref="B12:F12"/>
    <mergeCell ref="B15:F15"/>
    <mergeCell ref="B16:F16"/>
    <mergeCell ref="B18:F18"/>
    <mergeCell ref="B4:F4"/>
    <mergeCell ref="B5:F5"/>
    <mergeCell ref="B8:F8"/>
    <mergeCell ref="B9:F9"/>
    <mergeCell ref="B10:F10"/>
  </mergeCells>
  <pageMargins left="0.7" right="0.7" top="0.75" bottom="0.75" header="0.3" footer="0.3"/>
  <pageSetup paperSize="9" scale="75" orientation="portrait" r:id="rId1"/>
  <headerFooter>
    <oddHeader>&amp;LTehnološki park Velenje - TecHUB</oddHeader>
  </headerFooter>
  <ignoredErrors>
    <ignoredError sqref="I48" formula="1"/>
    <ignoredError sqref="I32" unlockedFormula="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DC807-D313-4B2E-A253-91BB0DF1F231}">
  <sheetPr>
    <tabColor theme="7" tint="0.59999389629810485"/>
  </sheetPr>
  <dimension ref="A1:G192"/>
  <sheetViews>
    <sheetView view="pageBreakPreview" topLeftCell="A164" zoomScaleNormal="100" zoomScaleSheetLayoutView="100" workbookViewId="0">
      <selection activeCell="D187" sqref="D187"/>
    </sheetView>
  </sheetViews>
  <sheetFormatPr defaultRowHeight="16.5"/>
  <cols>
    <col min="1" max="1" width="7.140625" style="6" customWidth="1"/>
    <col min="2" max="2" width="39.42578125" style="1" customWidth="1"/>
    <col min="3" max="3" width="8.42578125" style="1" customWidth="1"/>
    <col min="4" max="4" width="11.42578125" style="1" customWidth="1"/>
    <col min="5" max="5" width="11.85546875" style="226" customWidth="1"/>
    <col min="6" max="6" width="11" style="593" customWidth="1"/>
    <col min="7" max="7" width="18.85546875" style="124" customWidth="1"/>
    <col min="8" max="11" width="9.140625" style="1"/>
    <col min="12" max="12" width="7.140625" style="1" customWidth="1"/>
    <col min="13" max="256" width="9.140625" style="1"/>
    <col min="257" max="257" width="7.140625" style="1" customWidth="1"/>
    <col min="258" max="258" width="39.42578125" style="1" customWidth="1"/>
    <col min="259" max="259" width="8.42578125" style="1" customWidth="1"/>
    <col min="260" max="260" width="11.42578125" style="1" customWidth="1"/>
    <col min="261" max="261" width="11.85546875" style="1" customWidth="1"/>
    <col min="262" max="262" width="11" style="1" customWidth="1"/>
    <col min="263" max="263" width="18.85546875" style="1" customWidth="1"/>
    <col min="264" max="267" width="9.140625" style="1"/>
    <col min="268" max="268" width="7.140625" style="1" customWidth="1"/>
    <col min="269" max="512" width="9.140625" style="1"/>
    <col min="513" max="513" width="7.140625" style="1" customWidth="1"/>
    <col min="514" max="514" width="39.42578125" style="1" customWidth="1"/>
    <col min="515" max="515" width="8.42578125" style="1" customWidth="1"/>
    <col min="516" max="516" width="11.42578125" style="1" customWidth="1"/>
    <col min="517" max="517" width="11.85546875" style="1" customWidth="1"/>
    <col min="518" max="518" width="11" style="1" customWidth="1"/>
    <col min="519" max="519" width="18.85546875" style="1" customWidth="1"/>
    <col min="520" max="523" width="9.140625" style="1"/>
    <col min="524" max="524" width="7.140625" style="1" customWidth="1"/>
    <col min="525" max="768" width="9.140625" style="1"/>
    <col min="769" max="769" width="7.140625" style="1" customWidth="1"/>
    <col min="770" max="770" width="39.42578125" style="1" customWidth="1"/>
    <col min="771" max="771" width="8.42578125" style="1" customWidth="1"/>
    <col min="772" max="772" width="11.42578125" style="1" customWidth="1"/>
    <col min="773" max="773" width="11.85546875" style="1" customWidth="1"/>
    <col min="774" max="774" width="11" style="1" customWidth="1"/>
    <col min="775" max="775" width="18.85546875" style="1" customWidth="1"/>
    <col min="776" max="779" width="9.140625" style="1"/>
    <col min="780" max="780" width="7.140625" style="1" customWidth="1"/>
    <col min="781" max="1024" width="9.140625" style="1"/>
    <col min="1025" max="1025" width="7.140625" style="1" customWidth="1"/>
    <col min="1026" max="1026" width="39.42578125" style="1" customWidth="1"/>
    <col min="1027" max="1027" width="8.42578125" style="1" customWidth="1"/>
    <col min="1028" max="1028" width="11.42578125" style="1" customWidth="1"/>
    <col min="1029" max="1029" width="11.85546875" style="1" customWidth="1"/>
    <col min="1030" max="1030" width="11" style="1" customWidth="1"/>
    <col min="1031" max="1031" width="18.85546875" style="1" customWidth="1"/>
    <col min="1032" max="1035" width="9.140625" style="1"/>
    <col min="1036" max="1036" width="7.140625" style="1" customWidth="1"/>
    <col min="1037" max="1280" width="9.140625" style="1"/>
    <col min="1281" max="1281" width="7.140625" style="1" customWidth="1"/>
    <col min="1282" max="1282" width="39.42578125" style="1" customWidth="1"/>
    <col min="1283" max="1283" width="8.42578125" style="1" customWidth="1"/>
    <col min="1284" max="1284" width="11.42578125" style="1" customWidth="1"/>
    <col min="1285" max="1285" width="11.85546875" style="1" customWidth="1"/>
    <col min="1286" max="1286" width="11" style="1" customWidth="1"/>
    <col min="1287" max="1287" width="18.85546875" style="1" customWidth="1"/>
    <col min="1288" max="1291" width="9.140625" style="1"/>
    <col min="1292" max="1292" width="7.140625" style="1" customWidth="1"/>
    <col min="1293" max="1536" width="9.140625" style="1"/>
    <col min="1537" max="1537" width="7.140625" style="1" customWidth="1"/>
    <col min="1538" max="1538" width="39.42578125" style="1" customWidth="1"/>
    <col min="1539" max="1539" width="8.42578125" style="1" customWidth="1"/>
    <col min="1540" max="1540" width="11.42578125" style="1" customWidth="1"/>
    <col min="1541" max="1541" width="11.85546875" style="1" customWidth="1"/>
    <col min="1542" max="1542" width="11" style="1" customWidth="1"/>
    <col min="1543" max="1543" width="18.85546875" style="1" customWidth="1"/>
    <col min="1544" max="1547" width="9.140625" style="1"/>
    <col min="1548" max="1548" width="7.140625" style="1" customWidth="1"/>
    <col min="1549" max="1792" width="9.140625" style="1"/>
    <col min="1793" max="1793" width="7.140625" style="1" customWidth="1"/>
    <col min="1794" max="1794" width="39.42578125" style="1" customWidth="1"/>
    <col min="1795" max="1795" width="8.42578125" style="1" customWidth="1"/>
    <col min="1796" max="1796" width="11.42578125" style="1" customWidth="1"/>
    <col min="1797" max="1797" width="11.85546875" style="1" customWidth="1"/>
    <col min="1798" max="1798" width="11" style="1" customWidth="1"/>
    <col min="1799" max="1799" width="18.85546875" style="1" customWidth="1"/>
    <col min="1800" max="1803" width="9.140625" style="1"/>
    <col min="1804" max="1804" width="7.140625" style="1" customWidth="1"/>
    <col min="1805" max="2048" width="9.140625" style="1"/>
    <col min="2049" max="2049" width="7.140625" style="1" customWidth="1"/>
    <col min="2050" max="2050" width="39.42578125" style="1" customWidth="1"/>
    <col min="2051" max="2051" width="8.42578125" style="1" customWidth="1"/>
    <col min="2052" max="2052" width="11.42578125" style="1" customWidth="1"/>
    <col min="2053" max="2053" width="11.85546875" style="1" customWidth="1"/>
    <col min="2054" max="2054" width="11" style="1" customWidth="1"/>
    <col min="2055" max="2055" width="18.85546875" style="1" customWidth="1"/>
    <col min="2056" max="2059" width="9.140625" style="1"/>
    <col min="2060" max="2060" width="7.140625" style="1" customWidth="1"/>
    <col min="2061" max="2304" width="9.140625" style="1"/>
    <col min="2305" max="2305" width="7.140625" style="1" customWidth="1"/>
    <col min="2306" max="2306" width="39.42578125" style="1" customWidth="1"/>
    <col min="2307" max="2307" width="8.42578125" style="1" customWidth="1"/>
    <col min="2308" max="2308" width="11.42578125" style="1" customWidth="1"/>
    <col min="2309" max="2309" width="11.85546875" style="1" customWidth="1"/>
    <col min="2310" max="2310" width="11" style="1" customWidth="1"/>
    <col min="2311" max="2311" width="18.85546875" style="1" customWidth="1"/>
    <col min="2312" max="2315" width="9.140625" style="1"/>
    <col min="2316" max="2316" width="7.140625" style="1" customWidth="1"/>
    <col min="2317" max="2560" width="9.140625" style="1"/>
    <col min="2561" max="2561" width="7.140625" style="1" customWidth="1"/>
    <col min="2562" max="2562" width="39.42578125" style="1" customWidth="1"/>
    <col min="2563" max="2563" width="8.42578125" style="1" customWidth="1"/>
    <col min="2564" max="2564" width="11.42578125" style="1" customWidth="1"/>
    <col min="2565" max="2565" width="11.85546875" style="1" customWidth="1"/>
    <col min="2566" max="2566" width="11" style="1" customWidth="1"/>
    <col min="2567" max="2567" width="18.85546875" style="1" customWidth="1"/>
    <col min="2568" max="2571" width="9.140625" style="1"/>
    <col min="2572" max="2572" width="7.140625" style="1" customWidth="1"/>
    <col min="2573" max="2816" width="9.140625" style="1"/>
    <col min="2817" max="2817" width="7.140625" style="1" customWidth="1"/>
    <col min="2818" max="2818" width="39.42578125" style="1" customWidth="1"/>
    <col min="2819" max="2819" width="8.42578125" style="1" customWidth="1"/>
    <col min="2820" max="2820" width="11.42578125" style="1" customWidth="1"/>
    <col min="2821" max="2821" width="11.85546875" style="1" customWidth="1"/>
    <col min="2822" max="2822" width="11" style="1" customWidth="1"/>
    <col min="2823" max="2823" width="18.85546875" style="1" customWidth="1"/>
    <col min="2824" max="2827" width="9.140625" style="1"/>
    <col min="2828" max="2828" width="7.140625" style="1" customWidth="1"/>
    <col min="2829" max="3072" width="9.140625" style="1"/>
    <col min="3073" max="3073" width="7.140625" style="1" customWidth="1"/>
    <col min="3074" max="3074" width="39.42578125" style="1" customWidth="1"/>
    <col min="3075" max="3075" width="8.42578125" style="1" customWidth="1"/>
    <col min="3076" max="3076" width="11.42578125" style="1" customWidth="1"/>
    <col min="3077" max="3077" width="11.85546875" style="1" customWidth="1"/>
    <col min="3078" max="3078" width="11" style="1" customWidth="1"/>
    <col min="3079" max="3079" width="18.85546875" style="1" customWidth="1"/>
    <col min="3080" max="3083" width="9.140625" style="1"/>
    <col min="3084" max="3084" width="7.140625" style="1" customWidth="1"/>
    <col min="3085" max="3328" width="9.140625" style="1"/>
    <col min="3329" max="3329" width="7.140625" style="1" customWidth="1"/>
    <col min="3330" max="3330" width="39.42578125" style="1" customWidth="1"/>
    <col min="3331" max="3331" width="8.42578125" style="1" customWidth="1"/>
    <col min="3332" max="3332" width="11.42578125" style="1" customWidth="1"/>
    <col min="3333" max="3333" width="11.85546875" style="1" customWidth="1"/>
    <col min="3334" max="3334" width="11" style="1" customWidth="1"/>
    <col min="3335" max="3335" width="18.85546875" style="1" customWidth="1"/>
    <col min="3336" max="3339" width="9.140625" style="1"/>
    <col min="3340" max="3340" width="7.140625" style="1" customWidth="1"/>
    <col min="3341" max="3584" width="9.140625" style="1"/>
    <col min="3585" max="3585" width="7.140625" style="1" customWidth="1"/>
    <col min="3586" max="3586" width="39.42578125" style="1" customWidth="1"/>
    <col min="3587" max="3587" width="8.42578125" style="1" customWidth="1"/>
    <col min="3588" max="3588" width="11.42578125" style="1" customWidth="1"/>
    <col min="3589" max="3589" width="11.85546875" style="1" customWidth="1"/>
    <col min="3590" max="3590" width="11" style="1" customWidth="1"/>
    <col min="3591" max="3591" width="18.85546875" style="1" customWidth="1"/>
    <col min="3592" max="3595" width="9.140625" style="1"/>
    <col min="3596" max="3596" width="7.140625" style="1" customWidth="1"/>
    <col min="3597" max="3840" width="9.140625" style="1"/>
    <col min="3841" max="3841" width="7.140625" style="1" customWidth="1"/>
    <col min="3842" max="3842" width="39.42578125" style="1" customWidth="1"/>
    <col min="3843" max="3843" width="8.42578125" style="1" customWidth="1"/>
    <col min="3844" max="3844" width="11.42578125" style="1" customWidth="1"/>
    <col min="3845" max="3845" width="11.85546875" style="1" customWidth="1"/>
    <col min="3846" max="3846" width="11" style="1" customWidth="1"/>
    <col min="3847" max="3847" width="18.85546875" style="1" customWidth="1"/>
    <col min="3848" max="3851" width="9.140625" style="1"/>
    <col min="3852" max="3852" width="7.140625" style="1" customWidth="1"/>
    <col min="3853" max="4096" width="9.140625" style="1"/>
    <col min="4097" max="4097" width="7.140625" style="1" customWidth="1"/>
    <col min="4098" max="4098" width="39.42578125" style="1" customWidth="1"/>
    <col min="4099" max="4099" width="8.42578125" style="1" customWidth="1"/>
    <col min="4100" max="4100" width="11.42578125" style="1" customWidth="1"/>
    <col min="4101" max="4101" width="11.85546875" style="1" customWidth="1"/>
    <col min="4102" max="4102" width="11" style="1" customWidth="1"/>
    <col min="4103" max="4103" width="18.85546875" style="1" customWidth="1"/>
    <col min="4104" max="4107" width="9.140625" style="1"/>
    <col min="4108" max="4108" width="7.140625" style="1" customWidth="1"/>
    <col min="4109" max="4352" width="9.140625" style="1"/>
    <col min="4353" max="4353" width="7.140625" style="1" customWidth="1"/>
    <col min="4354" max="4354" width="39.42578125" style="1" customWidth="1"/>
    <col min="4355" max="4355" width="8.42578125" style="1" customWidth="1"/>
    <col min="4356" max="4356" width="11.42578125" style="1" customWidth="1"/>
    <col min="4357" max="4357" width="11.85546875" style="1" customWidth="1"/>
    <col min="4358" max="4358" width="11" style="1" customWidth="1"/>
    <col min="4359" max="4359" width="18.85546875" style="1" customWidth="1"/>
    <col min="4360" max="4363" width="9.140625" style="1"/>
    <col min="4364" max="4364" width="7.140625" style="1" customWidth="1"/>
    <col min="4365" max="4608" width="9.140625" style="1"/>
    <col min="4609" max="4609" width="7.140625" style="1" customWidth="1"/>
    <col min="4610" max="4610" width="39.42578125" style="1" customWidth="1"/>
    <col min="4611" max="4611" width="8.42578125" style="1" customWidth="1"/>
    <col min="4612" max="4612" width="11.42578125" style="1" customWidth="1"/>
    <col min="4613" max="4613" width="11.85546875" style="1" customWidth="1"/>
    <col min="4614" max="4614" width="11" style="1" customWidth="1"/>
    <col min="4615" max="4615" width="18.85546875" style="1" customWidth="1"/>
    <col min="4616" max="4619" width="9.140625" style="1"/>
    <col min="4620" max="4620" width="7.140625" style="1" customWidth="1"/>
    <col min="4621" max="4864" width="9.140625" style="1"/>
    <col min="4865" max="4865" width="7.140625" style="1" customWidth="1"/>
    <col min="4866" max="4866" width="39.42578125" style="1" customWidth="1"/>
    <col min="4867" max="4867" width="8.42578125" style="1" customWidth="1"/>
    <col min="4868" max="4868" width="11.42578125" style="1" customWidth="1"/>
    <col min="4869" max="4869" width="11.85546875" style="1" customWidth="1"/>
    <col min="4870" max="4870" width="11" style="1" customWidth="1"/>
    <col min="4871" max="4871" width="18.85546875" style="1" customWidth="1"/>
    <col min="4872" max="4875" width="9.140625" style="1"/>
    <col min="4876" max="4876" width="7.140625" style="1" customWidth="1"/>
    <col min="4877" max="5120" width="9.140625" style="1"/>
    <col min="5121" max="5121" width="7.140625" style="1" customWidth="1"/>
    <col min="5122" max="5122" width="39.42578125" style="1" customWidth="1"/>
    <col min="5123" max="5123" width="8.42578125" style="1" customWidth="1"/>
    <col min="5124" max="5124" width="11.42578125" style="1" customWidth="1"/>
    <col min="5125" max="5125" width="11.85546875" style="1" customWidth="1"/>
    <col min="5126" max="5126" width="11" style="1" customWidth="1"/>
    <col min="5127" max="5127" width="18.85546875" style="1" customWidth="1"/>
    <col min="5128" max="5131" width="9.140625" style="1"/>
    <col min="5132" max="5132" width="7.140625" style="1" customWidth="1"/>
    <col min="5133" max="5376" width="9.140625" style="1"/>
    <col min="5377" max="5377" width="7.140625" style="1" customWidth="1"/>
    <col min="5378" max="5378" width="39.42578125" style="1" customWidth="1"/>
    <col min="5379" max="5379" width="8.42578125" style="1" customWidth="1"/>
    <col min="5380" max="5380" width="11.42578125" style="1" customWidth="1"/>
    <col min="5381" max="5381" width="11.85546875" style="1" customWidth="1"/>
    <col min="5382" max="5382" width="11" style="1" customWidth="1"/>
    <col min="5383" max="5383" width="18.85546875" style="1" customWidth="1"/>
    <col min="5384" max="5387" width="9.140625" style="1"/>
    <col min="5388" max="5388" width="7.140625" style="1" customWidth="1"/>
    <col min="5389" max="5632" width="9.140625" style="1"/>
    <col min="5633" max="5633" width="7.140625" style="1" customWidth="1"/>
    <col min="5634" max="5634" width="39.42578125" style="1" customWidth="1"/>
    <col min="5635" max="5635" width="8.42578125" style="1" customWidth="1"/>
    <col min="5636" max="5636" width="11.42578125" style="1" customWidth="1"/>
    <col min="5637" max="5637" width="11.85546875" style="1" customWidth="1"/>
    <col min="5638" max="5638" width="11" style="1" customWidth="1"/>
    <col min="5639" max="5639" width="18.85546875" style="1" customWidth="1"/>
    <col min="5640" max="5643" width="9.140625" style="1"/>
    <col min="5644" max="5644" width="7.140625" style="1" customWidth="1"/>
    <col min="5645" max="5888" width="9.140625" style="1"/>
    <col min="5889" max="5889" width="7.140625" style="1" customWidth="1"/>
    <col min="5890" max="5890" width="39.42578125" style="1" customWidth="1"/>
    <col min="5891" max="5891" width="8.42578125" style="1" customWidth="1"/>
    <col min="5892" max="5892" width="11.42578125" style="1" customWidth="1"/>
    <col min="5893" max="5893" width="11.85546875" style="1" customWidth="1"/>
    <col min="5894" max="5894" width="11" style="1" customWidth="1"/>
    <col min="5895" max="5895" width="18.85546875" style="1" customWidth="1"/>
    <col min="5896" max="5899" width="9.140625" style="1"/>
    <col min="5900" max="5900" width="7.140625" style="1" customWidth="1"/>
    <col min="5901" max="6144" width="9.140625" style="1"/>
    <col min="6145" max="6145" width="7.140625" style="1" customWidth="1"/>
    <col min="6146" max="6146" width="39.42578125" style="1" customWidth="1"/>
    <col min="6147" max="6147" width="8.42578125" style="1" customWidth="1"/>
    <col min="6148" max="6148" width="11.42578125" style="1" customWidth="1"/>
    <col min="6149" max="6149" width="11.85546875" style="1" customWidth="1"/>
    <col min="6150" max="6150" width="11" style="1" customWidth="1"/>
    <col min="6151" max="6151" width="18.85546875" style="1" customWidth="1"/>
    <col min="6152" max="6155" width="9.140625" style="1"/>
    <col min="6156" max="6156" width="7.140625" style="1" customWidth="1"/>
    <col min="6157" max="6400" width="9.140625" style="1"/>
    <col min="6401" max="6401" width="7.140625" style="1" customWidth="1"/>
    <col min="6402" max="6402" width="39.42578125" style="1" customWidth="1"/>
    <col min="6403" max="6403" width="8.42578125" style="1" customWidth="1"/>
    <col min="6404" max="6404" width="11.42578125" style="1" customWidth="1"/>
    <col min="6405" max="6405" width="11.85546875" style="1" customWidth="1"/>
    <col min="6406" max="6406" width="11" style="1" customWidth="1"/>
    <col min="6407" max="6407" width="18.85546875" style="1" customWidth="1"/>
    <col min="6408" max="6411" width="9.140625" style="1"/>
    <col min="6412" max="6412" width="7.140625" style="1" customWidth="1"/>
    <col min="6413" max="6656" width="9.140625" style="1"/>
    <col min="6657" max="6657" width="7.140625" style="1" customWidth="1"/>
    <col min="6658" max="6658" width="39.42578125" style="1" customWidth="1"/>
    <col min="6659" max="6659" width="8.42578125" style="1" customWidth="1"/>
    <col min="6660" max="6660" width="11.42578125" style="1" customWidth="1"/>
    <col min="6661" max="6661" width="11.85546875" style="1" customWidth="1"/>
    <col min="6662" max="6662" width="11" style="1" customWidth="1"/>
    <col min="6663" max="6663" width="18.85546875" style="1" customWidth="1"/>
    <col min="6664" max="6667" width="9.140625" style="1"/>
    <col min="6668" max="6668" width="7.140625" style="1" customWidth="1"/>
    <col min="6669" max="6912" width="9.140625" style="1"/>
    <col min="6913" max="6913" width="7.140625" style="1" customWidth="1"/>
    <col min="6914" max="6914" width="39.42578125" style="1" customWidth="1"/>
    <col min="6915" max="6915" width="8.42578125" style="1" customWidth="1"/>
    <col min="6916" max="6916" width="11.42578125" style="1" customWidth="1"/>
    <col min="6917" max="6917" width="11.85546875" style="1" customWidth="1"/>
    <col min="6918" max="6918" width="11" style="1" customWidth="1"/>
    <col min="6919" max="6919" width="18.85546875" style="1" customWidth="1"/>
    <col min="6920" max="6923" width="9.140625" style="1"/>
    <col min="6924" max="6924" width="7.140625" style="1" customWidth="1"/>
    <col min="6925" max="7168" width="9.140625" style="1"/>
    <col min="7169" max="7169" width="7.140625" style="1" customWidth="1"/>
    <col min="7170" max="7170" width="39.42578125" style="1" customWidth="1"/>
    <col min="7171" max="7171" width="8.42578125" style="1" customWidth="1"/>
    <col min="7172" max="7172" width="11.42578125" style="1" customWidth="1"/>
    <col min="7173" max="7173" width="11.85546875" style="1" customWidth="1"/>
    <col min="7174" max="7174" width="11" style="1" customWidth="1"/>
    <col min="7175" max="7175" width="18.85546875" style="1" customWidth="1"/>
    <col min="7176" max="7179" width="9.140625" style="1"/>
    <col min="7180" max="7180" width="7.140625" style="1" customWidth="1"/>
    <col min="7181" max="7424" width="9.140625" style="1"/>
    <col min="7425" max="7425" width="7.140625" style="1" customWidth="1"/>
    <col min="7426" max="7426" width="39.42578125" style="1" customWidth="1"/>
    <col min="7427" max="7427" width="8.42578125" style="1" customWidth="1"/>
    <col min="7428" max="7428" width="11.42578125" style="1" customWidth="1"/>
    <col min="7429" max="7429" width="11.85546875" style="1" customWidth="1"/>
    <col min="7430" max="7430" width="11" style="1" customWidth="1"/>
    <col min="7431" max="7431" width="18.85546875" style="1" customWidth="1"/>
    <col min="7432" max="7435" width="9.140625" style="1"/>
    <col min="7436" max="7436" width="7.140625" style="1" customWidth="1"/>
    <col min="7437" max="7680" width="9.140625" style="1"/>
    <col min="7681" max="7681" width="7.140625" style="1" customWidth="1"/>
    <col min="7682" max="7682" width="39.42578125" style="1" customWidth="1"/>
    <col min="7683" max="7683" width="8.42578125" style="1" customWidth="1"/>
    <col min="7684" max="7684" width="11.42578125" style="1" customWidth="1"/>
    <col min="7685" max="7685" width="11.85546875" style="1" customWidth="1"/>
    <col min="7686" max="7686" width="11" style="1" customWidth="1"/>
    <col min="7687" max="7687" width="18.85546875" style="1" customWidth="1"/>
    <col min="7688" max="7691" width="9.140625" style="1"/>
    <col min="7692" max="7692" width="7.140625" style="1" customWidth="1"/>
    <col min="7693" max="7936" width="9.140625" style="1"/>
    <col min="7937" max="7937" width="7.140625" style="1" customWidth="1"/>
    <col min="7938" max="7938" width="39.42578125" style="1" customWidth="1"/>
    <col min="7939" max="7939" width="8.42578125" style="1" customWidth="1"/>
    <col min="7940" max="7940" width="11.42578125" style="1" customWidth="1"/>
    <col min="7941" max="7941" width="11.85546875" style="1" customWidth="1"/>
    <col min="7942" max="7942" width="11" style="1" customWidth="1"/>
    <col min="7943" max="7943" width="18.85546875" style="1" customWidth="1"/>
    <col min="7944" max="7947" width="9.140625" style="1"/>
    <col min="7948" max="7948" width="7.140625" style="1" customWidth="1"/>
    <col min="7949" max="8192" width="9.140625" style="1"/>
    <col min="8193" max="8193" width="7.140625" style="1" customWidth="1"/>
    <col min="8194" max="8194" width="39.42578125" style="1" customWidth="1"/>
    <col min="8195" max="8195" width="8.42578125" style="1" customWidth="1"/>
    <col min="8196" max="8196" width="11.42578125" style="1" customWidth="1"/>
    <col min="8197" max="8197" width="11.85546875" style="1" customWidth="1"/>
    <col min="8198" max="8198" width="11" style="1" customWidth="1"/>
    <col min="8199" max="8199" width="18.85546875" style="1" customWidth="1"/>
    <col min="8200" max="8203" width="9.140625" style="1"/>
    <col min="8204" max="8204" width="7.140625" style="1" customWidth="1"/>
    <col min="8205" max="8448" width="9.140625" style="1"/>
    <col min="8449" max="8449" width="7.140625" style="1" customWidth="1"/>
    <col min="8450" max="8450" width="39.42578125" style="1" customWidth="1"/>
    <col min="8451" max="8451" width="8.42578125" style="1" customWidth="1"/>
    <col min="8452" max="8452" width="11.42578125" style="1" customWidth="1"/>
    <col min="8453" max="8453" width="11.85546875" style="1" customWidth="1"/>
    <col min="8454" max="8454" width="11" style="1" customWidth="1"/>
    <col min="8455" max="8455" width="18.85546875" style="1" customWidth="1"/>
    <col min="8456" max="8459" width="9.140625" style="1"/>
    <col min="8460" max="8460" width="7.140625" style="1" customWidth="1"/>
    <col min="8461" max="8704" width="9.140625" style="1"/>
    <col min="8705" max="8705" width="7.140625" style="1" customWidth="1"/>
    <col min="8706" max="8706" width="39.42578125" style="1" customWidth="1"/>
    <col min="8707" max="8707" width="8.42578125" style="1" customWidth="1"/>
    <col min="8708" max="8708" width="11.42578125" style="1" customWidth="1"/>
    <col min="8709" max="8709" width="11.85546875" style="1" customWidth="1"/>
    <col min="8710" max="8710" width="11" style="1" customWidth="1"/>
    <col min="8711" max="8711" width="18.85546875" style="1" customWidth="1"/>
    <col min="8712" max="8715" width="9.140625" style="1"/>
    <col min="8716" max="8716" width="7.140625" style="1" customWidth="1"/>
    <col min="8717" max="8960" width="9.140625" style="1"/>
    <col min="8961" max="8961" width="7.140625" style="1" customWidth="1"/>
    <col min="8962" max="8962" width="39.42578125" style="1" customWidth="1"/>
    <col min="8963" max="8963" width="8.42578125" style="1" customWidth="1"/>
    <col min="8964" max="8964" width="11.42578125" style="1" customWidth="1"/>
    <col min="8965" max="8965" width="11.85546875" style="1" customWidth="1"/>
    <col min="8966" max="8966" width="11" style="1" customWidth="1"/>
    <col min="8967" max="8967" width="18.85546875" style="1" customWidth="1"/>
    <col min="8968" max="8971" width="9.140625" style="1"/>
    <col min="8972" max="8972" width="7.140625" style="1" customWidth="1"/>
    <col min="8973" max="9216" width="9.140625" style="1"/>
    <col min="9217" max="9217" width="7.140625" style="1" customWidth="1"/>
    <col min="9218" max="9218" width="39.42578125" style="1" customWidth="1"/>
    <col min="9219" max="9219" width="8.42578125" style="1" customWidth="1"/>
    <col min="9220" max="9220" width="11.42578125" style="1" customWidth="1"/>
    <col min="9221" max="9221" width="11.85546875" style="1" customWidth="1"/>
    <col min="9222" max="9222" width="11" style="1" customWidth="1"/>
    <col min="9223" max="9223" width="18.85546875" style="1" customWidth="1"/>
    <col min="9224" max="9227" width="9.140625" style="1"/>
    <col min="9228" max="9228" width="7.140625" style="1" customWidth="1"/>
    <col min="9229" max="9472" width="9.140625" style="1"/>
    <col min="9473" max="9473" width="7.140625" style="1" customWidth="1"/>
    <col min="9474" max="9474" width="39.42578125" style="1" customWidth="1"/>
    <col min="9475" max="9475" width="8.42578125" style="1" customWidth="1"/>
    <col min="9476" max="9476" width="11.42578125" style="1" customWidth="1"/>
    <col min="9477" max="9477" width="11.85546875" style="1" customWidth="1"/>
    <col min="9478" max="9478" width="11" style="1" customWidth="1"/>
    <col min="9479" max="9479" width="18.85546875" style="1" customWidth="1"/>
    <col min="9480" max="9483" width="9.140625" style="1"/>
    <col min="9484" max="9484" width="7.140625" style="1" customWidth="1"/>
    <col min="9485" max="9728" width="9.140625" style="1"/>
    <col min="9729" max="9729" width="7.140625" style="1" customWidth="1"/>
    <col min="9730" max="9730" width="39.42578125" style="1" customWidth="1"/>
    <col min="9731" max="9731" width="8.42578125" style="1" customWidth="1"/>
    <col min="9732" max="9732" width="11.42578125" style="1" customWidth="1"/>
    <col min="9733" max="9733" width="11.85546875" style="1" customWidth="1"/>
    <col min="9734" max="9734" width="11" style="1" customWidth="1"/>
    <col min="9735" max="9735" width="18.85546875" style="1" customWidth="1"/>
    <col min="9736" max="9739" width="9.140625" style="1"/>
    <col min="9740" max="9740" width="7.140625" style="1" customWidth="1"/>
    <col min="9741" max="9984" width="9.140625" style="1"/>
    <col min="9985" max="9985" width="7.140625" style="1" customWidth="1"/>
    <col min="9986" max="9986" width="39.42578125" style="1" customWidth="1"/>
    <col min="9987" max="9987" width="8.42578125" style="1" customWidth="1"/>
    <col min="9988" max="9988" width="11.42578125" style="1" customWidth="1"/>
    <col min="9989" max="9989" width="11.85546875" style="1" customWidth="1"/>
    <col min="9990" max="9990" width="11" style="1" customWidth="1"/>
    <col min="9991" max="9991" width="18.85546875" style="1" customWidth="1"/>
    <col min="9992" max="9995" width="9.140625" style="1"/>
    <col min="9996" max="9996" width="7.140625" style="1" customWidth="1"/>
    <col min="9997" max="10240" width="9.140625" style="1"/>
    <col min="10241" max="10241" width="7.140625" style="1" customWidth="1"/>
    <col min="10242" max="10242" width="39.42578125" style="1" customWidth="1"/>
    <col min="10243" max="10243" width="8.42578125" style="1" customWidth="1"/>
    <col min="10244" max="10244" width="11.42578125" style="1" customWidth="1"/>
    <col min="10245" max="10245" width="11.85546875" style="1" customWidth="1"/>
    <col min="10246" max="10246" width="11" style="1" customWidth="1"/>
    <col min="10247" max="10247" width="18.85546875" style="1" customWidth="1"/>
    <col min="10248" max="10251" width="9.140625" style="1"/>
    <col min="10252" max="10252" width="7.140625" style="1" customWidth="1"/>
    <col min="10253" max="10496" width="9.140625" style="1"/>
    <col min="10497" max="10497" width="7.140625" style="1" customWidth="1"/>
    <col min="10498" max="10498" width="39.42578125" style="1" customWidth="1"/>
    <col min="10499" max="10499" width="8.42578125" style="1" customWidth="1"/>
    <col min="10500" max="10500" width="11.42578125" style="1" customWidth="1"/>
    <col min="10501" max="10501" width="11.85546875" style="1" customWidth="1"/>
    <col min="10502" max="10502" width="11" style="1" customWidth="1"/>
    <col min="10503" max="10503" width="18.85546875" style="1" customWidth="1"/>
    <col min="10504" max="10507" width="9.140625" style="1"/>
    <col min="10508" max="10508" width="7.140625" style="1" customWidth="1"/>
    <col min="10509" max="10752" width="9.140625" style="1"/>
    <col min="10753" max="10753" width="7.140625" style="1" customWidth="1"/>
    <col min="10754" max="10754" width="39.42578125" style="1" customWidth="1"/>
    <col min="10755" max="10755" width="8.42578125" style="1" customWidth="1"/>
    <col min="10756" max="10756" width="11.42578125" style="1" customWidth="1"/>
    <col min="10757" max="10757" width="11.85546875" style="1" customWidth="1"/>
    <col min="10758" max="10758" width="11" style="1" customWidth="1"/>
    <col min="10759" max="10759" width="18.85546875" style="1" customWidth="1"/>
    <col min="10760" max="10763" width="9.140625" style="1"/>
    <col min="10764" max="10764" width="7.140625" style="1" customWidth="1"/>
    <col min="10765" max="11008" width="9.140625" style="1"/>
    <col min="11009" max="11009" width="7.140625" style="1" customWidth="1"/>
    <col min="11010" max="11010" width="39.42578125" style="1" customWidth="1"/>
    <col min="11011" max="11011" width="8.42578125" style="1" customWidth="1"/>
    <col min="11012" max="11012" width="11.42578125" style="1" customWidth="1"/>
    <col min="11013" max="11013" width="11.85546875" style="1" customWidth="1"/>
    <col min="11014" max="11014" width="11" style="1" customWidth="1"/>
    <col min="11015" max="11015" width="18.85546875" style="1" customWidth="1"/>
    <col min="11016" max="11019" width="9.140625" style="1"/>
    <col min="11020" max="11020" width="7.140625" style="1" customWidth="1"/>
    <col min="11021" max="11264" width="9.140625" style="1"/>
    <col min="11265" max="11265" width="7.140625" style="1" customWidth="1"/>
    <col min="11266" max="11266" width="39.42578125" style="1" customWidth="1"/>
    <col min="11267" max="11267" width="8.42578125" style="1" customWidth="1"/>
    <col min="11268" max="11268" width="11.42578125" style="1" customWidth="1"/>
    <col min="11269" max="11269" width="11.85546875" style="1" customWidth="1"/>
    <col min="11270" max="11270" width="11" style="1" customWidth="1"/>
    <col min="11271" max="11271" width="18.85546875" style="1" customWidth="1"/>
    <col min="11272" max="11275" width="9.140625" style="1"/>
    <col min="11276" max="11276" width="7.140625" style="1" customWidth="1"/>
    <col min="11277" max="11520" width="9.140625" style="1"/>
    <col min="11521" max="11521" width="7.140625" style="1" customWidth="1"/>
    <col min="11522" max="11522" width="39.42578125" style="1" customWidth="1"/>
    <col min="11523" max="11523" width="8.42578125" style="1" customWidth="1"/>
    <col min="11524" max="11524" width="11.42578125" style="1" customWidth="1"/>
    <col min="11525" max="11525" width="11.85546875" style="1" customWidth="1"/>
    <col min="11526" max="11526" width="11" style="1" customWidth="1"/>
    <col min="11527" max="11527" width="18.85546875" style="1" customWidth="1"/>
    <col min="11528" max="11531" width="9.140625" style="1"/>
    <col min="11532" max="11532" width="7.140625" style="1" customWidth="1"/>
    <col min="11533" max="11776" width="9.140625" style="1"/>
    <col min="11777" max="11777" width="7.140625" style="1" customWidth="1"/>
    <col min="11778" max="11778" width="39.42578125" style="1" customWidth="1"/>
    <col min="11779" max="11779" width="8.42578125" style="1" customWidth="1"/>
    <col min="11780" max="11780" width="11.42578125" style="1" customWidth="1"/>
    <col min="11781" max="11781" width="11.85546875" style="1" customWidth="1"/>
    <col min="11782" max="11782" width="11" style="1" customWidth="1"/>
    <col min="11783" max="11783" width="18.85546875" style="1" customWidth="1"/>
    <col min="11784" max="11787" width="9.140625" style="1"/>
    <col min="11788" max="11788" width="7.140625" style="1" customWidth="1"/>
    <col min="11789" max="12032" width="9.140625" style="1"/>
    <col min="12033" max="12033" width="7.140625" style="1" customWidth="1"/>
    <col min="12034" max="12034" width="39.42578125" style="1" customWidth="1"/>
    <col min="12035" max="12035" width="8.42578125" style="1" customWidth="1"/>
    <col min="12036" max="12036" width="11.42578125" style="1" customWidth="1"/>
    <col min="12037" max="12037" width="11.85546875" style="1" customWidth="1"/>
    <col min="12038" max="12038" width="11" style="1" customWidth="1"/>
    <col min="12039" max="12039" width="18.85546875" style="1" customWidth="1"/>
    <col min="12040" max="12043" width="9.140625" style="1"/>
    <col min="12044" max="12044" width="7.140625" style="1" customWidth="1"/>
    <col min="12045" max="12288" width="9.140625" style="1"/>
    <col min="12289" max="12289" width="7.140625" style="1" customWidth="1"/>
    <col min="12290" max="12290" width="39.42578125" style="1" customWidth="1"/>
    <col min="12291" max="12291" width="8.42578125" style="1" customWidth="1"/>
    <col min="12292" max="12292" width="11.42578125" style="1" customWidth="1"/>
    <col min="12293" max="12293" width="11.85546875" style="1" customWidth="1"/>
    <col min="12294" max="12294" width="11" style="1" customWidth="1"/>
    <col min="12295" max="12295" width="18.85546875" style="1" customWidth="1"/>
    <col min="12296" max="12299" width="9.140625" style="1"/>
    <col min="12300" max="12300" width="7.140625" style="1" customWidth="1"/>
    <col min="12301" max="12544" width="9.140625" style="1"/>
    <col min="12545" max="12545" width="7.140625" style="1" customWidth="1"/>
    <col min="12546" max="12546" width="39.42578125" style="1" customWidth="1"/>
    <col min="12547" max="12547" width="8.42578125" style="1" customWidth="1"/>
    <col min="12548" max="12548" width="11.42578125" style="1" customWidth="1"/>
    <col min="12549" max="12549" width="11.85546875" style="1" customWidth="1"/>
    <col min="12550" max="12550" width="11" style="1" customWidth="1"/>
    <col min="12551" max="12551" width="18.85546875" style="1" customWidth="1"/>
    <col min="12552" max="12555" width="9.140625" style="1"/>
    <col min="12556" max="12556" width="7.140625" style="1" customWidth="1"/>
    <col min="12557" max="12800" width="9.140625" style="1"/>
    <col min="12801" max="12801" width="7.140625" style="1" customWidth="1"/>
    <col min="12802" max="12802" width="39.42578125" style="1" customWidth="1"/>
    <col min="12803" max="12803" width="8.42578125" style="1" customWidth="1"/>
    <col min="12804" max="12804" width="11.42578125" style="1" customWidth="1"/>
    <col min="12805" max="12805" width="11.85546875" style="1" customWidth="1"/>
    <col min="12806" max="12806" width="11" style="1" customWidth="1"/>
    <col min="12807" max="12807" width="18.85546875" style="1" customWidth="1"/>
    <col min="12808" max="12811" width="9.140625" style="1"/>
    <col min="12812" max="12812" width="7.140625" style="1" customWidth="1"/>
    <col min="12813" max="13056" width="9.140625" style="1"/>
    <col min="13057" max="13057" width="7.140625" style="1" customWidth="1"/>
    <col min="13058" max="13058" width="39.42578125" style="1" customWidth="1"/>
    <col min="13059" max="13059" width="8.42578125" style="1" customWidth="1"/>
    <col min="13060" max="13060" width="11.42578125" style="1" customWidth="1"/>
    <col min="13061" max="13061" width="11.85546875" style="1" customWidth="1"/>
    <col min="13062" max="13062" width="11" style="1" customWidth="1"/>
    <col min="13063" max="13063" width="18.85546875" style="1" customWidth="1"/>
    <col min="13064" max="13067" width="9.140625" style="1"/>
    <col min="13068" max="13068" width="7.140625" style="1" customWidth="1"/>
    <col min="13069" max="13312" width="9.140625" style="1"/>
    <col min="13313" max="13313" width="7.140625" style="1" customWidth="1"/>
    <col min="13314" max="13314" width="39.42578125" style="1" customWidth="1"/>
    <col min="13315" max="13315" width="8.42578125" style="1" customWidth="1"/>
    <col min="13316" max="13316" width="11.42578125" style="1" customWidth="1"/>
    <col min="13317" max="13317" width="11.85546875" style="1" customWidth="1"/>
    <col min="13318" max="13318" width="11" style="1" customWidth="1"/>
    <col min="13319" max="13319" width="18.85546875" style="1" customWidth="1"/>
    <col min="13320" max="13323" width="9.140625" style="1"/>
    <col min="13324" max="13324" width="7.140625" style="1" customWidth="1"/>
    <col min="13325" max="13568" width="9.140625" style="1"/>
    <col min="13569" max="13569" width="7.140625" style="1" customWidth="1"/>
    <col min="13570" max="13570" width="39.42578125" style="1" customWidth="1"/>
    <col min="13571" max="13571" width="8.42578125" style="1" customWidth="1"/>
    <col min="13572" max="13572" width="11.42578125" style="1" customWidth="1"/>
    <col min="13573" max="13573" width="11.85546875" style="1" customWidth="1"/>
    <col min="13574" max="13574" width="11" style="1" customWidth="1"/>
    <col min="13575" max="13575" width="18.85546875" style="1" customWidth="1"/>
    <col min="13576" max="13579" width="9.140625" style="1"/>
    <col min="13580" max="13580" width="7.140625" style="1" customWidth="1"/>
    <col min="13581" max="13824" width="9.140625" style="1"/>
    <col min="13825" max="13825" width="7.140625" style="1" customWidth="1"/>
    <col min="13826" max="13826" width="39.42578125" style="1" customWidth="1"/>
    <col min="13827" max="13827" width="8.42578125" style="1" customWidth="1"/>
    <col min="13828" max="13828" width="11.42578125" style="1" customWidth="1"/>
    <col min="13829" max="13829" width="11.85546875" style="1" customWidth="1"/>
    <col min="13830" max="13830" width="11" style="1" customWidth="1"/>
    <col min="13831" max="13831" width="18.85546875" style="1" customWidth="1"/>
    <col min="13832" max="13835" width="9.140625" style="1"/>
    <col min="13836" max="13836" width="7.140625" style="1" customWidth="1"/>
    <col min="13837" max="14080" width="9.140625" style="1"/>
    <col min="14081" max="14081" width="7.140625" style="1" customWidth="1"/>
    <col min="14082" max="14082" width="39.42578125" style="1" customWidth="1"/>
    <col min="14083" max="14083" width="8.42578125" style="1" customWidth="1"/>
    <col min="14084" max="14084" width="11.42578125" style="1" customWidth="1"/>
    <col min="14085" max="14085" width="11.85546875" style="1" customWidth="1"/>
    <col min="14086" max="14086" width="11" style="1" customWidth="1"/>
    <col min="14087" max="14087" width="18.85546875" style="1" customWidth="1"/>
    <col min="14088" max="14091" width="9.140625" style="1"/>
    <col min="14092" max="14092" width="7.140625" style="1" customWidth="1"/>
    <col min="14093" max="14336" width="9.140625" style="1"/>
    <col min="14337" max="14337" width="7.140625" style="1" customWidth="1"/>
    <col min="14338" max="14338" width="39.42578125" style="1" customWidth="1"/>
    <col min="14339" max="14339" width="8.42578125" style="1" customWidth="1"/>
    <col min="14340" max="14340" width="11.42578125" style="1" customWidth="1"/>
    <col min="14341" max="14341" width="11.85546875" style="1" customWidth="1"/>
    <col min="14342" max="14342" width="11" style="1" customWidth="1"/>
    <col min="14343" max="14343" width="18.85546875" style="1" customWidth="1"/>
    <col min="14344" max="14347" width="9.140625" style="1"/>
    <col min="14348" max="14348" width="7.140625" style="1" customWidth="1"/>
    <col min="14349" max="14592" width="9.140625" style="1"/>
    <col min="14593" max="14593" width="7.140625" style="1" customWidth="1"/>
    <col min="14594" max="14594" width="39.42578125" style="1" customWidth="1"/>
    <col min="14595" max="14595" width="8.42578125" style="1" customWidth="1"/>
    <col min="14596" max="14596" width="11.42578125" style="1" customWidth="1"/>
    <col min="14597" max="14597" width="11.85546875" style="1" customWidth="1"/>
    <col min="14598" max="14598" width="11" style="1" customWidth="1"/>
    <col min="14599" max="14599" width="18.85546875" style="1" customWidth="1"/>
    <col min="14600" max="14603" width="9.140625" style="1"/>
    <col min="14604" max="14604" width="7.140625" style="1" customWidth="1"/>
    <col min="14605" max="14848" width="9.140625" style="1"/>
    <col min="14849" max="14849" width="7.140625" style="1" customWidth="1"/>
    <col min="14850" max="14850" width="39.42578125" style="1" customWidth="1"/>
    <col min="14851" max="14851" width="8.42578125" style="1" customWidth="1"/>
    <col min="14852" max="14852" width="11.42578125" style="1" customWidth="1"/>
    <col min="14853" max="14853" width="11.85546875" style="1" customWidth="1"/>
    <col min="14854" max="14854" width="11" style="1" customWidth="1"/>
    <col min="14855" max="14855" width="18.85546875" style="1" customWidth="1"/>
    <col min="14856" max="14859" width="9.140625" style="1"/>
    <col min="14860" max="14860" width="7.140625" style="1" customWidth="1"/>
    <col min="14861" max="15104" width="9.140625" style="1"/>
    <col min="15105" max="15105" width="7.140625" style="1" customWidth="1"/>
    <col min="15106" max="15106" width="39.42578125" style="1" customWidth="1"/>
    <col min="15107" max="15107" width="8.42578125" style="1" customWidth="1"/>
    <col min="15108" max="15108" width="11.42578125" style="1" customWidth="1"/>
    <col min="15109" max="15109" width="11.85546875" style="1" customWidth="1"/>
    <col min="15110" max="15110" width="11" style="1" customWidth="1"/>
    <col min="15111" max="15111" width="18.85546875" style="1" customWidth="1"/>
    <col min="15112" max="15115" width="9.140625" style="1"/>
    <col min="15116" max="15116" width="7.140625" style="1" customWidth="1"/>
    <col min="15117" max="15360" width="9.140625" style="1"/>
    <col min="15361" max="15361" width="7.140625" style="1" customWidth="1"/>
    <col min="15362" max="15362" width="39.42578125" style="1" customWidth="1"/>
    <col min="15363" max="15363" width="8.42578125" style="1" customWidth="1"/>
    <col min="15364" max="15364" width="11.42578125" style="1" customWidth="1"/>
    <col min="15365" max="15365" width="11.85546875" style="1" customWidth="1"/>
    <col min="15366" max="15366" width="11" style="1" customWidth="1"/>
    <col min="15367" max="15367" width="18.85546875" style="1" customWidth="1"/>
    <col min="15368" max="15371" width="9.140625" style="1"/>
    <col min="15372" max="15372" width="7.140625" style="1" customWidth="1"/>
    <col min="15373" max="15616" width="9.140625" style="1"/>
    <col min="15617" max="15617" width="7.140625" style="1" customWidth="1"/>
    <col min="15618" max="15618" width="39.42578125" style="1" customWidth="1"/>
    <col min="15619" max="15619" width="8.42578125" style="1" customWidth="1"/>
    <col min="15620" max="15620" width="11.42578125" style="1" customWidth="1"/>
    <col min="15621" max="15621" width="11.85546875" style="1" customWidth="1"/>
    <col min="15622" max="15622" width="11" style="1" customWidth="1"/>
    <col min="15623" max="15623" width="18.85546875" style="1" customWidth="1"/>
    <col min="15624" max="15627" width="9.140625" style="1"/>
    <col min="15628" max="15628" width="7.140625" style="1" customWidth="1"/>
    <col min="15629" max="15872" width="9.140625" style="1"/>
    <col min="15873" max="15873" width="7.140625" style="1" customWidth="1"/>
    <col min="15874" max="15874" width="39.42578125" style="1" customWidth="1"/>
    <col min="15875" max="15875" width="8.42578125" style="1" customWidth="1"/>
    <col min="15876" max="15876" width="11.42578125" style="1" customWidth="1"/>
    <col min="15877" max="15877" width="11.85546875" style="1" customWidth="1"/>
    <col min="15878" max="15878" width="11" style="1" customWidth="1"/>
    <col min="15879" max="15879" width="18.85546875" style="1" customWidth="1"/>
    <col min="15880" max="15883" width="9.140625" style="1"/>
    <col min="15884" max="15884" width="7.140625" style="1" customWidth="1"/>
    <col min="15885" max="16128" width="9.140625" style="1"/>
    <col min="16129" max="16129" width="7.140625" style="1" customWidth="1"/>
    <col min="16130" max="16130" width="39.42578125" style="1" customWidth="1"/>
    <col min="16131" max="16131" width="8.42578125" style="1" customWidth="1"/>
    <col min="16132" max="16132" width="11.42578125" style="1" customWidth="1"/>
    <col min="16133" max="16133" width="11.85546875" style="1" customWidth="1"/>
    <col min="16134" max="16134" width="11" style="1" customWidth="1"/>
    <col min="16135" max="16135" width="18.85546875" style="1" customWidth="1"/>
    <col min="16136" max="16139" width="9.140625" style="1"/>
    <col min="16140" max="16140" width="7.140625" style="1" customWidth="1"/>
    <col min="16141" max="16384" width="9.140625" style="1"/>
  </cols>
  <sheetData>
    <row r="1" spans="1:6">
      <c r="A1" s="538" t="s">
        <v>310</v>
      </c>
      <c r="B1" s="539" t="s">
        <v>176</v>
      </c>
      <c r="C1" s="540"/>
      <c r="D1" s="540"/>
      <c r="E1" s="545"/>
    </row>
    <row r="2" spans="1:6">
      <c r="A2" s="2"/>
      <c r="B2" s="3"/>
    </row>
    <row r="3" spans="1:6">
      <c r="A3" s="37"/>
      <c r="B3" s="1018" t="s">
        <v>3337</v>
      </c>
      <c r="C3" s="1018"/>
      <c r="D3" s="1018"/>
      <c r="E3" s="1018"/>
      <c r="F3" s="594"/>
    </row>
    <row r="4" spans="1:6" ht="402.75" customHeight="1">
      <c r="A4" s="37"/>
      <c r="B4" s="1014" t="s">
        <v>3487</v>
      </c>
      <c r="C4" s="1014"/>
      <c r="D4" s="1014"/>
      <c r="E4" s="1014"/>
      <c r="F4" s="594"/>
    </row>
    <row r="5" spans="1:6" ht="155.25" customHeight="1">
      <c r="A5" s="37"/>
      <c r="B5" s="1014" t="s">
        <v>3488</v>
      </c>
      <c r="C5" s="1014"/>
      <c r="D5" s="1014"/>
      <c r="E5" s="1014"/>
      <c r="F5" s="594"/>
    </row>
    <row r="6" spans="1:6" ht="387.75" customHeight="1">
      <c r="A6" s="37"/>
      <c r="B6" s="1016" t="s">
        <v>3489</v>
      </c>
      <c r="C6" s="1016"/>
      <c r="D6" s="1016"/>
      <c r="E6" s="1016"/>
      <c r="F6" s="594"/>
    </row>
    <row r="7" spans="1:6" ht="195.75" customHeight="1">
      <c r="A7" s="37"/>
      <c r="B7" s="1014" t="s">
        <v>3490</v>
      </c>
      <c r="C7" s="1014"/>
      <c r="D7" s="1014"/>
      <c r="E7" s="1014"/>
      <c r="F7" s="594"/>
    </row>
    <row r="8" spans="1:6" ht="307.5" customHeight="1">
      <c r="A8" s="37"/>
      <c r="B8" s="1022" t="s">
        <v>3491</v>
      </c>
      <c r="C8" s="1022"/>
      <c r="D8" s="1022"/>
      <c r="E8" s="1022"/>
      <c r="F8" s="594"/>
    </row>
    <row r="9" spans="1:6" ht="207" customHeight="1">
      <c r="A9" s="37"/>
      <c r="B9" s="1014" t="s">
        <v>3492</v>
      </c>
      <c r="C9" s="1014"/>
      <c r="D9" s="1014"/>
      <c r="E9" s="1014"/>
      <c r="F9" s="594"/>
    </row>
    <row r="10" spans="1:6" ht="146.25" customHeight="1">
      <c r="A10" s="37"/>
      <c r="B10" s="1025"/>
      <c r="C10" s="1025"/>
      <c r="D10" s="1025"/>
      <c r="E10" s="1025"/>
      <c r="F10" s="594"/>
    </row>
    <row r="11" spans="1:6" ht="25.5" customHeight="1">
      <c r="A11" s="37"/>
      <c r="B11" s="1014" t="s">
        <v>3493</v>
      </c>
      <c r="C11" s="1014"/>
      <c r="D11" s="1014"/>
      <c r="E11" s="1014"/>
      <c r="F11" s="594"/>
    </row>
    <row r="12" spans="1:6" ht="215.25" customHeight="1">
      <c r="A12" s="37"/>
      <c r="B12" s="1025"/>
      <c r="C12" s="1025"/>
      <c r="D12" s="1025"/>
      <c r="E12" s="1025"/>
      <c r="F12" s="594"/>
    </row>
    <row r="13" spans="1:6" ht="299.25" customHeight="1">
      <c r="A13" s="37"/>
      <c r="B13" s="1022" t="s">
        <v>3494</v>
      </c>
      <c r="C13" s="1022"/>
      <c r="D13" s="1022"/>
      <c r="E13" s="1022"/>
      <c r="F13" s="594"/>
    </row>
    <row r="14" spans="1:6" ht="156.75" customHeight="1">
      <c r="A14" s="37"/>
      <c r="B14" s="1014" t="s">
        <v>3495</v>
      </c>
      <c r="C14" s="1014"/>
      <c r="D14" s="1014"/>
      <c r="E14" s="1014"/>
      <c r="F14" s="594"/>
    </row>
    <row r="15" spans="1:6" ht="71.25" customHeight="1">
      <c r="A15" s="37"/>
      <c r="B15" s="1014" t="s">
        <v>3496</v>
      </c>
      <c r="C15" s="1014"/>
      <c r="D15" s="1014"/>
      <c r="E15" s="1014"/>
      <c r="F15" s="594"/>
    </row>
    <row r="16" spans="1:6" ht="402.75" customHeight="1">
      <c r="A16" s="37"/>
      <c r="B16" s="1014" t="s">
        <v>3497</v>
      </c>
      <c r="C16" s="1014"/>
      <c r="D16" s="1014"/>
      <c r="E16" s="1014"/>
      <c r="F16" s="594"/>
    </row>
    <row r="17" spans="1:6" ht="146.25" customHeight="1">
      <c r="A17" s="37"/>
      <c r="B17" s="1014" t="s">
        <v>3498</v>
      </c>
      <c r="C17" s="1014"/>
      <c r="D17" s="1014"/>
      <c r="E17" s="1014"/>
      <c r="F17" s="594"/>
    </row>
    <row r="18" spans="1:6" ht="309.75" customHeight="1">
      <c r="A18" s="37"/>
      <c r="B18" s="1014" t="s">
        <v>3499</v>
      </c>
      <c r="C18" s="1014"/>
      <c r="D18" s="1014"/>
      <c r="E18" s="1014"/>
      <c r="F18" s="594"/>
    </row>
    <row r="19" spans="1:6">
      <c r="A19" s="2"/>
      <c r="B19" s="3"/>
    </row>
    <row r="20" spans="1:6">
      <c r="A20" s="2"/>
      <c r="B20" s="541" t="s">
        <v>48</v>
      </c>
      <c r="C20" s="552">
        <f>'SKUPNA rekapitulacija'!C42</f>
        <v>0.81899999999999995</v>
      </c>
    </row>
    <row r="21" spans="1:6">
      <c r="A21" s="2"/>
      <c r="B21" s="542" t="s">
        <v>49</v>
      </c>
      <c r="C21" s="553">
        <f>'SKUPNA rekapitulacija'!C52</f>
        <v>0.18099999999999999</v>
      </c>
    </row>
    <row r="22" spans="1:6">
      <c r="A22" s="77"/>
    </row>
    <row r="23" spans="1:6" s="3" customFormat="1" ht="17.25" thickBot="1">
      <c r="A23" s="159"/>
      <c r="B23" s="33" t="s">
        <v>2</v>
      </c>
      <c r="C23" s="5" t="s">
        <v>3</v>
      </c>
      <c r="D23" s="5" t="s">
        <v>4</v>
      </c>
      <c r="E23" s="228" t="s">
        <v>5</v>
      </c>
      <c r="F23" s="596" t="s">
        <v>6</v>
      </c>
    </row>
    <row r="24" spans="1:6" ht="17.25" thickTop="1">
      <c r="A24" s="77"/>
      <c r="E24" s="663"/>
    </row>
    <row r="25" spans="1:6" ht="108.75" customHeight="1">
      <c r="A25" s="126" t="s">
        <v>311</v>
      </c>
      <c r="B25" s="31" t="s">
        <v>419</v>
      </c>
      <c r="C25" s="121"/>
      <c r="D25" s="122"/>
      <c r="E25" s="203"/>
      <c r="F25" s="597"/>
    </row>
    <row r="26" spans="1:6">
      <c r="A26" s="150" t="s">
        <v>265</v>
      </c>
      <c r="B26" s="31" t="s">
        <v>322</v>
      </c>
      <c r="F26" s="618"/>
    </row>
    <row r="27" spans="1:6">
      <c r="A27" s="77"/>
      <c r="B27" s="45" t="s">
        <v>46</v>
      </c>
      <c r="C27" s="165" t="s">
        <v>10</v>
      </c>
      <c r="D27" s="166">
        <v>235</v>
      </c>
      <c r="E27" s="750"/>
      <c r="F27" s="598">
        <f>E27*D27</f>
        <v>0</v>
      </c>
    </row>
    <row r="28" spans="1:6">
      <c r="A28" s="77"/>
      <c r="B28" s="48" t="s">
        <v>47</v>
      </c>
      <c r="C28" s="49" t="s">
        <v>10</v>
      </c>
      <c r="D28" s="50">
        <v>5</v>
      </c>
      <c r="E28" s="851"/>
      <c r="F28" s="599">
        <f>E28*D28</f>
        <v>0</v>
      </c>
    </row>
    <row r="29" spans="1:6">
      <c r="A29" s="150" t="s">
        <v>265</v>
      </c>
      <c r="B29" s="31" t="s">
        <v>354</v>
      </c>
      <c r="E29" s="663"/>
      <c r="F29" s="618"/>
    </row>
    <row r="30" spans="1:6">
      <c r="A30" s="77"/>
      <c r="B30" s="45" t="s">
        <v>46</v>
      </c>
      <c r="C30" s="165" t="s">
        <v>10</v>
      </c>
      <c r="D30" s="166">
        <v>90</v>
      </c>
      <c r="E30" s="750"/>
      <c r="F30" s="598">
        <f>E30*D30</f>
        <v>0</v>
      </c>
    </row>
    <row r="31" spans="1:6">
      <c r="A31" s="77"/>
      <c r="B31" s="48" t="s">
        <v>47</v>
      </c>
      <c r="C31" s="49" t="s">
        <v>10</v>
      </c>
      <c r="D31" s="50">
        <v>12</v>
      </c>
      <c r="E31" s="851"/>
      <c r="F31" s="599">
        <f>E31*D31</f>
        <v>0</v>
      </c>
    </row>
    <row r="32" spans="1:6">
      <c r="A32" s="150" t="s">
        <v>265</v>
      </c>
      <c r="B32" s="31" t="s">
        <v>375</v>
      </c>
      <c r="E32" s="663"/>
      <c r="F32" s="618"/>
    </row>
    <row r="33" spans="1:6">
      <c r="A33" s="77"/>
      <c r="B33" s="45" t="s">
        <v>46</v>
      </c>
      <c r="C33" s="165" t="s">
        <v>10</v>
      </c>
      <c r="D33" s="166">
        <v>342</v>
      </c>
      <c r="E33" s="750"/>
      <c r="F33" s="598">
        <f>E33*D33</f>
        <v>0</v>
      </c>
    </row>
    <row r="34" spans="1:6">
      <c r="A34" s="77"/>
      <c r="B34" s="48" t="s">
        <v>47</v>
      </c>
      <c r="C34" s="49" t="s">
        <v>10</v>
      </c>
      <c r="D34" s="50">
        <v>68</v>
      </c>
      <c r="E34" s="851"/>
      <c r="F34" s="599">
        <f>E34*D34</f>
        <v>0</v>
      </c>
    </row>
    <row r="35" spans="1:6">
      <c r="A35" s="150" t="s">
        <v>265</v>
      </c>
      <c r="B35" s="31" t="s">
        <v>395</v>
      </c>
      <c r="E35" s="663"/>
      <c r="F35" s="618"/>
    </row>
    <row r="36" spans="1:6">
      <c r="A36" s="77"/>
      <c r="B36" s="45" t="s">
        <v>46</v>
      </c>
      <c r="C36" s="165" t="s">
        <v>10</v>
      </c>
      <c r="D36" s="166">
        <v>550</v>
      </c>
      <c r="E36" s="750"/>
      <c r="F36" s="598">
        <f>E36*D36</f>
        <v>0</v>
      </c>
    </row>
    <row r="37" spans="1:6">
      <c r="A37" s="77"/>
      <c r="E37" s="663"/>
    </row>
    <row r="38" spans="1:6" ht="108.75" customHeight="1">
      <c r="A38" s="126" t="s">
        <v>312</v>
      </c>
      <c r="B38" s="31" t="s">
        <v>420</v>
      </c>
      <c r="C38" s="121"/>
      <c r="D38" s="122"/>
      <c r="E38" s="203"/>
      <c r="F38" s="597"/>
    </row>
    <row r="39" spans="1:6">
      <c r="A39" s="150" t="s">
        <v>265</v>
      </c>
      <c r="B39" s="31" t="s">
        <v>354</v>
      </c>
      <c r="E39" s="663"/>
      <c r="F39" s="618"/>
    </row>
    <row r="40" spans="1:6">
      <c r="A40" s="77"/>
      <c r="B40" s="48" t="s">
        <v>47</v>
      </c>
      <c r="C40" s="49" t="s">
        <v>10</v>
      </c>
      <c r="D40" s="50">
        <v>51</v>
      </c>
      <c r="E40" s="851"/>
      <c r="F40" s="599">
        <f>E40*D40</f>
        <v>0</v>
      </c>
    </row>
    <row r="41" spans="1:6">
      <c r="A41" s="77"/>
      <c r="E41" s="663"/>
    </row>
    <row r="42" spans="1:6" ht="108.75" customHeight="1">
      <c r="A42" s="126" t="s">
        <v>313</v>
      </c>
      <c r="B42" s="31" t="s">
        <v>421</v>
      </c>
      <c r="C42" s="121"/>
      <c r="D42" s="122"/>
      <c r="E42" s="203"/>
      <c r="F42" s="597"/>
    </row>
    <row r="43" spans="1:6">
      <c r="A43" s="150" t="s">
        <v>265</v>
      </c>
      <c r="B43" s="31" t="s">
        <v>375</v>
      </c>
      <c r="E43" s="663"/>
      <c r="F43" s="618"/>
    </row>
    <row r="44" spans="1:6">
      <c r="A44" s="77"/>
      <c r="B44" s="48" t="s">
        <v>47</v>
      </c>
      <c r="C44" s="49" t="s">
        <v>10</v>
      </c>
      <c r="D44" s="50">
        <v>80</v>
      </c>
      <c r="E44" s="851"/>
      <c r="F44" s="599">
        <f>E44*D44</f>
        <v>0</v>
      </c>
    </row>
    <row r="45" spans="1:6">
      <c r="A45" s="77"/>
      <c r="E45" s="663"/>
    </row>
    <row r="46" spans="1:6" ht="108.75" customHeight="1">
      <c r="A46" s="126" t="s">
        <v>314</v>
      </c>
      <c r="B46" s="31" t="s">
        <v>422</v>
      </c>
      <c r="C46" s="121"/>
      <c r="D46" s="122"/>
      <c r="E46" s="203"/>
      <c r="F46" s="597"/>
    </row>
    <row r="47" spans="1:6">
      <c r="A47" s="150" t="s">
        <v>265</v>
      </c>
      <c r="B47" s="31" t="s">
        <v>395</v>
      </c>
      <c r="E47" s="663"/>
      <c r="F47" s="618"/>
    </row>
    <row r="48" spans="1:6">
      <c r="A48" s="77"/>
      <c r="B48" s="45" t="s">
        <v>46</v>
      </c>
      <c r="C48" s="46" t="s">
        <v>10</v>
      </c>
      <c r="D48" s="47">
        <v>92</v>
      </c>
      <c r="E48" s="851"/>
      <c r="F48" s="598">
        <f>E48*D48</f>
        <v>0</v>
      </c>
    </row>
    <row r="49" spans="1:6">
      <c r="A49" s="77"/>
      <c r="B49" s="160"/>
      <c r="E49" s="663"/>
    </row>
    <row r="50" spans="1:6" ht="120.75" customHeight="1">
      <c r="A50" s="126" t="s">
        <v>315</v>
      </c>
      <c r="B50" s="31" t="s">
        <v>4570</v>
      </c>
      <c r="C50" s="121"/>
      <c r="D50" s="122"/>
      <c r="E50" s="203"/>
      <c r="F50" s="597"/>
    </row>
    <row r="51" spans="1:6">
      <c r="A51" s="150" t="s">
        <v>265</v>
      </c>
      <c r="B51" s="31" t="s">
        <v>322</v>
      </c>
      <c r="C51" s="121"/>
      <c r="D51" s="122"/>
      <c r="E51" s="203"/>
      <c r="F51" s="618"/>
    </row>
    <row r="52" spans="1:6">
      <c r="A52" s="77"/>
      <c r="B52" s="45" t="s">
        <v>46</v>
      </c>
      <c r="C52" s="46" t="s">
        <v>10</v>
      </c>
      <c r="D52" s="47">
        <v>60</v>
      </c>
      <c r="E52" s="851"/>
      <c r="F52" s="598">
        <f>E52*D52</f>
        <v>0</v>
      </c>
    </row>
    <row r="53" spans="1:6">
      <c r="A53" s="77"/>
      <c r="B53" s="48" t="s">
        <v>47</v>
      </c>
      <c r="C53" s="49" t="s">
        <v>10</v>
      </c>
      <c r="D53" s="50">
        <v>6</v>
      </c>
      <c r="E53" s="851"/>
      <c r="F53" s="599">
        <f>E53*D53</f>
        <v>0</v>
      </c>
    </row>
    <row r="54" spans="1:6">
      <c r="A54" s="150" t="s">
        <v>265</v>
      </c>
      <c r="B54" s="31" t="s">
        <v>354</v>
      </c>
      <c r="C54" s="121"/>
      <c r="D54" s="122"/>
      <c r="E54" s="203"/>
      <c r="F54" s="618"/>
    </row>
    <row r="55" spans="1:6">
      <c r="A55" s="77"/>
      <c r="B55" s="45" t="s">
        <v>46</v>
      </c>
      <c r="C55" s="46" t="s">
        <v>10</v>
      </c>
      <c r="D55" s="47">
        <v>70</v>
      </c>
      <c r="E55" s="851"/>
      <c r="F55" s="598">
        <f>E55*D55</f>
        <v>0</v>
      </c>
    </row>
    <row r="56" spans="1:6">
      <c r="A56" s="77"/>
      <c r="B56" s="48" t="s">
        <v>47</v>
      </c>
      <c r="C56" s="49" t="s">
        <v>10</v>
      </c>
      <c r="D56" s="50">
        <v>49</v>
      </c>
      <c r="E56" s="851"/>
      <c r="F56" s="599">
        <f>E56*D56</f>
        <v>0</v>
      </c>
    </row>
    <row r="57" spans="1:6">
      <c r="A57" s="150" t="s">
        <v>265</v>
      </c>
      <c r="B57" s="31" t="s">
        <v>375</v>
      </c>
      <c r="C57" s="121"/>
      <c r="D57" s="122"/>
      <c r="E57" s="203"/>
      <c r="F57" s="618"/>
    </row>
    <row r="58" spans="1:6">
      <c r="A58" s="77"/>
      <c r="B58" s="45" t="s">
        <v>46</v>
      </c>
      <c r="C58" s="46" t="s">
        <v>10</v>
      </c>
      <c r="D58" s="47">
        <v>272</v>
      </c>
      <c r="E58" s="851"/>
      <c r="F58" s="598">
        <f>E58*D58</f>
        <v>0</v>
      </c>
    </row>
    <row r="59" spans="1:6">
      <c r="A59" s="77"/>
      <c r="B59" s="48" t="s">
        <v>47</v>
      </c>
      <c r="C59" s="49" t="s">
        <v>10</v>
      </c>
      <c r="D59" s="50">
        <v>120</v>
      </c>
      <c r="E59" s="851"/>
      <c r="F59" s="599">
        <f>E59*D59</f>
        <v>0</v>
      </c>
    </row>
    <row r="60" spans="1:6">
      <c r="A60" s="150" t="s">
        <v>265</v>
      </c>
      <c r="B60" s="31" t="s">
        <v>395</v>
      </c>
      <c r="C60" s="121"/>
      <c r="D60" s="122"/>
      <c r="E60" s="203"/>
      <c r="F60" s="618"/>
    </row>
    <row r="61" spans="1:6">
      <c r="A61" s="77"/>
      <c r="B61" s="45" t="s">
        <v>46</v>
      </c>
      <c r="C61" s="46" t="s">
        <v>10</v>
      </c>
      <c r="D61" s="47">
        <v>535</v>
      </c>
      <c r="E61" s="851"/>
      <c r="F61" s="598">
        <f>E61*D61</f>
        <v>0</v>
      </c>
    </row>
    <row r="62" spans="1:6">
      <c r="A62" s="77"/>
      <c r="B62" s="160"/>
      <c r="E62" s="663"/>
    </row>
    <row r="63" spans="1:6" ht="117" customHeight="1">
      <c r="A63" s="126" t="s">
        <v>316</v>
      </c>
      <c r="B63" s="31" t="s">
        <v>4571</v>
      </c>
      <c r="C63" s="121"/>
      <c r="D63" s="122"/>
      <c r="E63" s="203"/>
      <c r="F63" s="597"/>
    </row>
    <row r="64" spans="1:6">
      <c r="A64" s="150" t="s">
        <v>265</v>
      </c>
      <c r="B64" s="31" t="s">
        <v>395</v>
      </c>
      <c r="C64" s="121"/>
      <c r="D64" s="122"/>
      <c r="E64" s="203"/>
      <c r="F64" s="618"/>
    </row>
    <row r="65" spans="1:6">
      <c r="A65" s="77"/>
      <c r="B65" s="45" t="s">
        <v>46</v>
      </c>
      <c r="C65" s="46" t="s">
        <v>10</v>
      </c>
      <c r="D65" s="47">
        <v>32</v>
      </c>
      <c r="E65" s="851"/>
      <c r="F65" s="598">
        <f>E65*D65</f>
        <v>0</v>
      </c>
    </row>
    <row r="66" spans="1:6">
      <c r="A66" s="77"/>
      <c r="B66" s="160"/>
      <c r="E66" s="663"/>
    </row>
    <row r="67" spans="1:6" ht="132.75" customHeight="1">
      <c r="A67" s="126" t="s">
        <v>317</v>
      </c>
      <c r="B67" s="31" t="s">
        <v>4572</v>
      </c>
      <c r="C67" s="121"/>
      <c r="D67" s="122"/>
      <c r="E67" s="203"/>
      <c r="F67" s="597"/>
    </row>
    <row r="68" spans="1:6">
      <c r="A68" s="150" t="s">
        <v>265</v>
      </c>
      <c r="B68" s="31" t="s">
        <v>322</v>
      </c>
      <c r="C68" s="121"/>
      <c r="D68" s="122"/>
      <c r="E68" s="203"/>
      <c r="F68" s="618"/>
    </row>
    <row r="69" spans="1:6">
      <c r="A69" s="77"/>
      <c r="B69" s="45" t="s">
        <v>46</v>
      </c>
      <c r="C69" s="46" t="s">
        <v>10</v>
      </c>
      <c r="D69" s="47">
        <v>6</v>
      </c>
      <c r="E69" s="851"/>
      <c r="F69" s="598">
        <f>E69*D69</f>
        <v>0</v>
      </c>
    </row>
    <row r="70" spans="1:6">
      <c r="A70" s="77"/>
      <c r="B70" s="48" t="s">
        <v>47</v>
      </c>
      <c r="C70" s="49" t="s">
        <v>10</v>
      </c>
      <c r="D70" s="50">
        <v>10</v>
      </c>
      <c r="E70" s="851"/>
      <c r="F70" s="599">
        <f>E70*D70</f>
        <v>0</v>
      </c>
    </row>
    <row r="71" spans="1:6">
      <c r="A71" s="150" t="s">
        <v>265</v>
      </c>
      <c r="B71" s="31" t="s">
        <v>354</v>
      </c>
      <c r="C71" s="121"/>
      <c r="D71" s="122"/>
      <c r="E71" s="203"/>
      <c r="F71" s="618"/>
    </row>
    <row r="72" spans="1:6">
      <c r="A72" s="77"/>
      <c r="B72" s="48" t="s">
        <v>47</v>
      </c>
      <c r="C72" s="49" t="s">
        <v>10</v>
      </c>
      <c r="D72" s="50">
        <v>10</v>
      </c>
      <c r="E72" s="851"/>
      <c r="F72" s="599">
        <f>E72*D72</f>
        <v>0</v>
      </c>
    </row>
    <row r="73" spans="1:6">
      <c r="A73" s="150" t="s">
        <v>265</v>
      </c>
      <c r="B73" s="31" t="s">
        <v>375</v>
      </c>
      <c r="C73" s="121"/>
      <c r="D73" s="122"/>
      <c r="E73" s="203"/>
      <c r="F73" s="618"/>
    </row>
    <row r="74" spans="1:6">
      <c r="A74" s="77"/>
      <c r="B74" s="45" t="s">
        <v>46</v>
      </c>
      <c r="C74" s="46" t="s">
        <v>10</v>
      </c>
      <c r="D74" s="47">
        <v>5</v>
      </c>
      <c r="E74" s="851"/>
      <c r="F74" s="598">
        <f>E74*D74</f>
        <v>0</v>
      </c>
    </row>
    <row r="75" spans="1:6">
      <c r="A75" s="150" t="s">
        <v>265</v>
      </c>
      <c r="B75" s="31" t="s">
        <v>395</v>
      </c>
      <c r="C75" s="121"/>
      <c r="D75" s="122"/>
      <c r="E75" s="203"/>
      <c r="F75" s="618"/>
    </row>
    <row r="76" spans="1:6">
      <c r="A76" s="77"/>
      <c r="B76" s="45" t="s">
        <v>46</v>
      </c>
      <c r="C76" s="46" t="s">
        <v>10</v>
      </c>
      <c r="D76" s="47">
        <v>345</v>
      </c>
      <c r="E76" s="851"/>
      <c r="F76" s="598">
        <f>E76*D76</f>
        <v>0</v>
      </c>
    </row>
    <row r="77" spans="1:6">
      <c r="A77" s="77"/>
      <c r="B77" s="161"/>
      <c r="E77" s="663"/>
    </row>
    <row r="78" spans="1:6" ht="244.5" customHeight="1">
      <c r="A78" s="126" t="s">
        <v>318</v>
      </c>
      <c r="B78" s="31" t="s">
        <v>4578</v>
      </c>
      <c r="C78" s="121"/>
      <c r="D78" s="122"/>
      <c r="E78" s="203"/>
      <c r="F78" s="597"/>
    </row>
    <row r="79" spans="1:6">
      <c r="A79" s="150" t="s">
        <v>265</v>
      </c>
      <c r="B79" s="31" t="s">
        <v>322</v>
      </c>
      <c r="C79" s="121"/>
      <c r="D79" s="122"/>
      <c r="E79" s="203"/>
      <c r="F79" s="618"/>
    </row>
    <row r="80" spans="1:6">
      <c r="A80" s="77"/>
      <c r="B80" s="45" t="s">
        <v>46</v>
      </c>
      <c r="C80" s="46" t="s">
        <v>10</v>
      </c>
      <c r="D80" s="47">
        <v>540</v>
      </c>
      <c r="E80" s="851"/>
      <c r="F80" s="598">
        <f>E80*D80</f>
        <v>0</v>
      </c>
    </row>
    <row r="81" spans="1:6">
      <c r="A81" s="150" t="s">
        <v>265</v>
      </c>
      <c r="B81" s="31" t="s">
        <v>354</v>
      </c>
      <c r="C81" s="6"/>
      <c r="D81" s="6"/>
      <c r="E81" s="664"/>
      <c r="F81" s="618"/>
    </row>
    <row r="82" spans="1:6">
      <c r="A82" s="77"/>
      <c r="B82" s="45" t="s">
        <v>46</v>
      </c>
      <c r="C82" s="46" t="s">
        <v>10</v>
      </c>
      <c r="D82" s="47">
        <v>432</v>
      </c>
      <c r="E82" s="851"/>
      <c r="F82" s="598">
        <f>E82*D82</f>
        <v>0</v>
      </c>
    </row>
    <row r="83" spans="1:6">
      <c r="A83" s="77"/>
      <c r="B83" s="48" t="s">
        <v>47</v>
      </c>
      <c r="C83" s="49" t="s">
        <v>10</v>
      </c>
      <c r="D83" s="50">
        <v>26</v>
      </c>
      <c r="E83" s="851"/>
      <c r="F83" s="599">
        <f>E83*D83</f>
        <v>0</v>
      </c>
    </row>
    <row r="84" spans="1:6">
      <c r="A84" s="150" t="s">
        <v>265</v>
      </c>
      <c r="B84" s="31" t="s">
        <v>375</v>
      </c>
      <c r="C84" s="6"/>
      <c r="D84" s="6"/>
      <c r="E84" s="664"/>
      <c r="F84" s="618"/>
    </row>
    <row r="85" spans="1:6">
      <c r="A85" s="77"/>
      <c r="B85" s="45" t="s">
        <v>46</v>
      </c>
      <c r="C85" s="46" t="s">
        <v>10</v>
      </c>
      <c r="D85" s="47">
        <v>383</v>
      </c>
      <c r="E85" s="851"/>
      <c r="F85" s="598">
        <f>E85*D85</f>
        <v>0</v>
      </c>
    </row>
    <row r="86" spans="1:6">
      <c r="A86" s="77"/>
      <c r="B86" s="48" t="s">
        <v>47</v>
      </c>
      <c r="C86" s="49" t="s">
        <v>10</v>
      </c>
      <c r="D86" s="50">
        <v>5.5</v>
      </c>
      <c r="E86" s="851"/>
      <c r="F86" s="599">
        <f>E86*D86</f>
        <v>0</v>
      </c>
    </row>
    <row r="87" spans="1:6">
      <c r="A87" s="150" t="s">
        <v>265</v>
      </c>
      <c r="B87" s="31" t="s">
        <v>395</v>
      </c>
      <c r="C87" s="6"/>
      <c r="D87" s="6"/>
      <c r="E87" s="664"/>
      <c r="F87" s="618"/>
    </row>
    <row r="88" spans="1:6">
      <c r="A88" s="77"/>
      <c r="B88" s="45" t="s">
        <v>46</v>
      </c>
      <c r="C88" s="46" t="s">
        <v>10</v>
      </c>
      <c r="D88" s="47">
        <v>115</v>
      </c>
      <c r="E88" s="851"/>
      <c r="F88" s="598">
        <f>E88*D88</f>
        <v>0</v>
      </c>
    </row>
    <row r="89" spans="1:6">
      <c r="A89" s="77"/>
      <c r="C89" s="6"/>
      <c r="D89" s="6"/>
      <c r="E89" s="664"/>
      <c r="F89" s="618"/>
    </row>
    <row r="90" spans="1:6" ht="252" customHeight="1">
      <c r="A90" s="126" t="s">
        <v>319</v>
      </c>
      <c r="B90" s="31" t="s">
        <v>4579</v>
      </c>
      <c r="C90" s="127"/>
      <c r="D90" s="30"/>
      <c r="E90" s="156"/>
      <c r="F90" s="600"/>
    </row>
    <row r="91" spans="1:6">
      <c r="A91" s="150" t="s">
        <v>265</v>
      </c>
      <c r="B91" s="31" t="s">
        <v>322</v>
      </c>
      <c r="C91" s="121"/>
      <c r="D91" s="122"/>
      <c r="E91" s="203"/>
      <c r="F91" s="618"/>
    </row>
    <row r="92" spans="1:6">
      <c r="A92" s="77"/>
      <c r="B92" s="45" t="s">
        <v>46</v>
      </c>
      <c r="C92" s="46" t="s">
        <v>10</v>
      </c>
      <c r="D92" s="47">
        <v>40</v>
      </c>
      <c r="E92" s="851"/>
      <c r="F92" s="598">
        <f>E92*D92</f>
        <v>0</v>
      </c>
    </row>
    <row r="93" spans="1:6">
      <c r="A93" s="150" t="s">
        <v>265</v>
      </c>
      <c r="B93" s="31" t="s">
        <v>354</v>
      </c>
      <c r="C93" s="6"/>
      <c r="D93" s="6"/>
      <c r="E93" s="664"/>
      <c r="F93" s="618"/>
    </row>
    <row r="94" spans="1:6">
      <c r="A94" s="77"/>
      <c r="B94" s="45" t="s">
        <v>46</v>
      </c>
      <c r="C94" s="46" t="s">
        <v>10</v>
      </c>
      <c r="D94" s="47">
        <v>183</v>
      </c>
      <c r="E94" s="851"/>
      <c r="F94" s="598">
        <f>E94*D94</f>
        <v>0</v>
      </c>
    </row>
    <row r="95" spans="1:6">
      <c r="A95" s="77"/>
      <c r="B95" s="48" t="s">
        <v>47</v>
      </c>
      <c r="C95" s="49" t="s">
        <v>10</v>
      </c>
      <c r="D95" s="50">
        <v>39.5</v>
      </c>
      <c r="E95" s="851"/>
      <c r="F95" s="599">
        <f>E95*D95</f>
        <v>0</v>
      </c>
    </row>
    <row r="96" spans="1:6">
      <c r="A96" s="150" t="s">
        <v>265</v>
      </c>
      <c r="B96" s="31" t="s">
        <v>375</v>
      </c>
      <c r="C96" s="6"/>
      <c r="D96" s="6"/>
      <c r="E96" s="664"/>
      <c r="F96" s="618"/>
    </row>
    <row r="97" spans="1:6">
      <c r="A97" s="77"/>
      <c r="B97" s="45" t="s">
        <v>46</v>
      </c>
      <c r="C97" s="46" t="s">
        <v>10</v>
      </c>
      <c r="D97" s="47">
        <v>500</v>
      </c>
      <c r="E97" s="851"/>
      <c r="F97" s="598">
        <f>E97*D97</f>
        <v>0</v>
      </c>
    </row>
    <row r="98" spans="1:6">
      <c r="A98" s="77"/>
      <c r="B98" s="48" t="s">
        <v>47</v>
      </c>
      <c r="C98" s="49" t="s">
        <v>10</v>
      </c>
      <c r="D98" s="50">
        <v>23</v>
      </c>
      <c r="E98" s="851"/>
      <c r="F98" s="599">
        <f>E98*D98</f>
        <v>0</v>
      </c>
    </row>
    <row r="99" spans="1:6">
      <c r="A99" s="150" t="s">
        <v>265</v>
      </c>
      <c r="B99" s="31" t="s">
        <v>395</v>
      </c>
      <c r="C99" s="6"/>
      <c r="D99" s="6"/>
      <c r="E99" s="664"/>
      <c r="F99" s="618"/>
    </row>
    <row r="100" spans="1:6">
      <c r="A100" s="77"/>
      <c r="B100" s="45" t="s">
        <v>46</v>
      </c>
      <c r="C100" s="46" t="s">
        <v>10</v>
      </c>
      <c r="D100" s="47">
        <v>495</v>
      </c>
      <c r="E100" s="851"/>
      <c r="F100" s="598">
        <f>E100*D100</f>
        <v>0</v>
      </c>
    </row>
    <row r="101" spans="1:6">
      <c r="A101" s="77"/>
      <c r="B101" s="31"/>
      <c r="C101" s="41"/>
      <c r="D101" s="38"/>
      <c r="E101" s="857"/>
      <c r="F101" s="605"/>
    </row>
    <row r="102" spans="1:6" s="10" customFormat="1" ht="102.75" customHeight="1">
      <c r="A102" s="126" t="s">
        <v>320</v>
      </c>
      <c r="B102" s="31" t="s">
        <v>4573</v>
      </c>
      <c r="C102" s="127"/>
      <c r="D102" s="30"/>
      <c r="E102" s="156"/>
      <c r="F102" s="600"/>
    </row>
    <row r="103" spans="1:6">
      <c r="A103" s="150" t="s">
        <v>265</v>
      </c>
      <c r="B103" s="31" t="s">
        <v>354</v>
      </c>
      <c r="C103" s="6"/>
      <c r="D103" s="6"/>
      <c r="E103" s="664"/>
      <c r="F103" s="618"/>
    </row>
    <row r="104" spans="1:6">
      <c r="A104" s="77"/>
      <c r="B104" s="45" t="s">
        <v>46</v>
      </c>
      <c r="C104" s="46" t="s">
        <v>10</v>
      </c>
      <c r="D104" s="47">
        <v>28</v>
      </c>
      <c r="E104" s="851"/>
      <c r="F104" s="598">
        <f>E104*D104</f>
        <v>0</v>
      </c>
    </row>
    <row r="105" spans="1:6">
      <c r="A105" s="77"/>
      <c r="B105" s="48" t="s">
        <v>47</v>
      </c>
      <c r="C105" s="49" t="s">
        <v>10</v>
      </c>
      <c r="D105" s="50">
        <v>17</v>
      </c>
      <c r="E105" s="851"/>
      <c r="F105" s="599">
        <f>E105*D105</f>
        <v>0</v>
      </c>
    </row>
    <row r="106" spans="1:6">
      <c r="A106" s="150" t="s">
        <v>265</v>
      </c>
      <c r="B106" s="31" t="s">
        <v>375</v>
      </c>
      <c r="C106" s="6"/>
      <c r="D106" s="6"/>
      <c r="E106" s="664"/>
      <c r="F106" s="618"/>
    </row>
    <row r="107" spans="1:6">
      <c r="A107" s="77"/>
      <c r="B107" s="45" t="s">
        <v>46</v>
      </c>
      <c r="C107" s="46" t="s">
        <v>10</v>
      </c>
      <c r="D107" s="47">
        <v>158</v>
      </c>
      <c r="E107" s="851"/>
      <c r="F107" s="598">
        <f>E107*D107</f>
        <v>0</v>
      </c>
    </row>
    <row r="108" spans="1:6">
      <c r="A108" s="77"/>
      <c r="B108" s="48" t="s">
        <v>47</v>
      </c>
      <c r="C108" s="49" t="s">
        <v>10</v>
      </c>
      <c r="D108" s="50">
        <v>17</v>
      </c>
      <c r="E108" s="851"/>
      <c r="F108" s="599">
        <f>E108*D108</f>
        <v>0</v>
      </c>
    </row>
    <row r="109" spans="1:6">
      <c r="A109" s="150" t="s">
        <v>265</v>
      </c>
      <c r="B109" s="31" t="s">
        <v>395</v>
      </c>
      <c r="C109" s="6"/>
      <c r="D109" s="6"/>
      <c r="E109" s="664"/>
      <c r="F109" s="618"/>
    </row>
    <row r="110" spans="1:6">
      <c r="A110" s="77"/>
      <c r="B110" s="45" t="s">
        <v>46</v>
      </c>
      <c r="C110" s="46" t="s">
        <v>10</v>
      </c>
      <c r="D110" s="47">
        <v>103</v>
      </c>
      <c r="E110" s="851"/>
      <c r="F110" s="598">
        <f>E110*D110</f>
        <v>0</v>
      </c>
    </row>
    <row r="111" spans="1:6">
      <c r="A111" s="77"/>
      <c r="B111" s="31"/>
      <c r="C111" s="41"/>
      <c r="D111" s="38"/>
      <c r="E111" s="857"/>
      <c r="F111" s="605"/>
    </row>
    <row r="112" spans="1:6" s="10" customFormat="1" ht="114.75">
      <c r="A112" s="126" t="s">
        <v>459</v>
      </c>
      <c r="B112" s="31" t="s">
        <v>4574</v>
      </c>
      <c r="C112" s="127"/>
      <c r="D112" s="30"/>
      <c r="E112" s="156"/>
      <c r="F112" s="600"/>
    </row>
    <row r="113" spans="1:6">
      <c r="A113" s="150" t="s">
        <v>265</v>
      </c>
      <c r="B113" s="31" t="s">
        <v>354</v>
      </c>
      <c r="C113" s="6"/>
      <c r="D113" s="6"/>
      <c r="E113" s="664"/>
      <c r="F113" s="618"/>
    </row>
    <row r="114" spans="1:6">
      <c r="A114" s="77"/>
      <c r="B114" s="45" t="s">
        <v>46</v>
      </c>
      <c r="C114" s="46" t="s">
        <v>10</v>
      </c>
      <c r="D114" s="47">
        <v>60</v>
      </c>
      <c r="E114" s="851"/>
      <c r="F114" s="598">
        <f>E114*D114</f>
        <v>0</v>
      </c>
    </row>
    <row r="115" spans="1:6">
      <c r="A115" s="77"/>
      <c r="B115" s="48" t="s">
        <v>47</v>
      </c>
      <c r="C115" s="49" t="s">
        <v>10</v>
      </c>
      <c r="D115" s="50">
        <v>24</v>
      </c>
      <c r="E115" s="851"/>
      <c r="F115" s="599">
        <f>E115*D115</f>
        <v>0</v>
      </c>
    </row>
    <row r="116" spans="1:6">
      <c r="A116" s="150" t="s">
        <v>265</v>
      </c>
      <c r="B116" s="31" t="s">
        <v>375</v>
      </c>
      <c r="C116" s="6"/>
      <c r="D116" s="6"/>
      <c r="E116" s="664"/>
      <c r="F116" s="618"/>
    </row>
    <row r="117" spans="1:6">
      <c r="A117" s="77"/>
      <c r="B117" s="45" t="s">
        <v>46</v>
      </c>
      <c r="C117" s="46" t="s">
        <v>10</v>
      </c>
      <c r="D117" s="47">
        <v>20</v>
      </c>
      <c r="E117" s="851"/>
      <c r="F117" s="598">
        <f>E117*D117</f>
        <v>0</v>
      </c>
    </row>
    <row r="118" spans="1:6">
      <c r="A118" s="150" t="s">
        <v>265</v>
      </c>
      <c r="B118" s="31" t="s">
        <v>395</v>
      </c>
      <c r="C118" s="6"/>
      <c r="D118" s="6"/>
      <c r="E118" s="664"/>
      <c r="F118" s="618"/>
    </row>
    <row r="119" spans="1:6">
      <c r="A119" s="77"/>
      <c r="B119" s="45" t="s">
        <v>46</v>
      </c>
      <c r="C119" s="46" t="s">
        <v>10</v>
      </c>
      <c r="D119" s="47">
        <v>80</v>
      </c>
      <c r="E119" s="851"/>
      <c r="F119" s="598">
        <f>E119*D119</f>
        <v>0</v>
      </c>
    </row>
    <row r="120" spans="1:6">
      <c r="A120" s="77"/>
      <c r="B120" s="48" t="s">
        <v>47</v>
      </c>
      <c r="C120" s="49" t="s">
        <v>10</v>
      </c>
      <c r="D120" s="50">
        <v>10</v>
      </c>
      <c r="E120" s="851"/>
      <c r="F120" s="599">
        <f>E120*D120</f>
        <v>0</v>
      </c>
    </row>
    <row r="121" spans="1:6">
      <c r="A121" s="77"/>
      <c r="B121" s="31"/>
      <c r="C121" s="41"/>
      <c r="D121" s="38"/>
      <c r="E121" s="857"/>
      <c r="F121" s="605"/>
    </row>
    <row r="122" spans="1:6" s="10" customFormat="1" ht="104.25" customHeight="1">
      <c r="A122" s="126" t="s">
        <v>460</v>
      </c>
      <c r="B122" s="31" t="s">
        <v>4575</v>
      </c>
      <c r="C122" s="127"/>
      <c r="D122" s="30"/>
      <c r="E122" s="156"/>
      <c r="F122" s="600"/>
    </row>
    <row r="123" spans="1:6">
      <c r="A123" s="150" t="s">
        <v>265</v>
      </c>
      <c r="B123" s="31" t="s">
        <v>395</v>
      </c>
      <c r="C123" s="6"/>
      <c r="D123" s="6"/>
      <c r="E123" s="664"/>
      <c r="F123" s="618"/>
    </row>
    <row r="124" spans="1:6">
      <c r="A124" s="77"/>
      <c r="B124" s="45" t="s">
        <v>46</v>
      </c>
      <c r="C124" s="46" t="s">
        <v>10</v>
      </c>
      <c r="D124" s="47">
        <v>28</v>
      </c>
      <c r="E124" s="851"/>
      <c r="F124" s="598">
        <f>E124*D124</f>
        <v>0</v>
      </c>
    </row>
    <row r="125" spans="1:6">
      <c r="A125" s="77"/>
      <c r="B125" s="161"/>
      <c r="E125" s="663"/>
    </row>
    <row r="126" spans="1:6" ht="258.75" customHeight="1">
      <c r="A126" s="126" t="s">
        <v>1450</v>
      </c>
      <c r="B126" s="31" t="s">
        <v>4580</v>
      </c>
      <c r="C126" s="121"/>
      <c r="D126" s="122"/>
      <c r="E126" s="203"/>
      <c r="F126" s="597"/>
    </row>
    <row r="127" spans="1:6">
      <c r="A127" s="150" t="s">
        <v>265</v>
      </c>
      <c r="B127" s="31" t="s">
        <v>395</v>
      </c>
      <c r="C127" s="121"/>
      <c r="D127" s="122"/>
      <c r="E127" s="203"/>
      <c r="F127" s="618"/>
    </row>
    <row r="128" spans="1:6">
      <c r="A128" s="77"/>
      <c r="B128" s="45" t="s">
        <v>46</v>
      </c>
      <c r="C128" s="46" t="s">
        <v>10</v>
      </c>
      <c r="D128" s="47">
        <v>75</v>
      </c>
      <c r="E128" s="851"/>
      <c r="F128" s="598">
        <f>E128*D128</f>
        <v>0</v>
      </c>
    </row>
    <row r="129" spans="1:6">
      <c r="A129" s="77"/>
      <c r="C129" s="6"/>
      <c r="D129" s="6"/>
      <c r="E129" s="664"/>
      <c r="F129" s="618"/>
    </row>
    <row r="130" spans="1:6" ht="244.5" customHeight="1">
      <c r="A130" s="126" t="s">
        <v>1479</v>
      </c>
      <c r="B130" s="31" t="s">
        <v>4581</v>
      </c>
      <c r="C130" s="127"/>
      <c r="D130" s="30"/>
      <c r="E130" s="156"/>
      <c r="F130" s="600"/>
    </row>
    <row r="131" spans="1:6">
      <c r="A131" s="150" t="s">
        <v>265</v>
      </c>
      <c r="B131" s="31" t="s">
        <v>395</v>
      </c>
      <c r="C131" s="121"/>
      <c r="D131" s="122"/>
      <c r="E131" s="203"/>
      <c r="F131" s="618"/>
    </row>
    <row r="132" spans="1:6">
      <c r="A132" s="77"/>
      <c r="B132" s="45" t="s">
        <v>46</v>
      </c>
      <c r="C132" s="46" t="s">
        <v>10</v>
      </c>
      <c r="D132" s="47">
        <v>51</v>
      </c>
      <c r="E132" s="851"/>
      <c r="F132" s="598">
        <f>E132*D132</f>
        <v>0</v>
      </c>
    </row>
    <row r="133" spans="1:6">
      <c r="A133" s="77"/>
      <c r="B133" s="161"/>
      <c r="E133" s="663"/>
    </row>
    <row r="134" spans="1:6" ht="262.5" customHeight="1">
      <c r="A134" s="126" t="s">
        <v>1618</v>
      </c>
      <c r="B134" s="31" t="s">
        <v>4582</v>
      </c>
      <c r="C134" s="121"/>
      <c r="D134" s="122"/>
      <c r="E134" s="203"/>
      <c r="F134" s="597"/>
    </row>
    <row r="135" spans="1:6">
      <c r="A135" s="150" t="s">
        <v>265</v>
      </c>
      <c r="B135" s="31" t="s">
        <v>395</v>
      </c>
      <c r="C135" s="121"/>
      <c r="D135" s="122"/>
      <c r="E135" s="203"/>
      <c r="F135" s="618"/>
    </row>
    <row r="136" spans="1:6">
      <c r="A136" s="77"/>
      <c r="B136" s="45" t="s">
        <v>46</v>
      </c>
      <c r="C136" s="46" t="s">
        <v>10</v>
      </c>
      <c r="D136" s="47">
        <v>24</v>
      </c>
      <c r="E136" s="851"/>
      <c r="F136" s="598">
        <f>E136*D136</f>
        <v>0</v>
      </c>
    </row>
    <row r="137" spans="1:6" s="10" customFormat="1" ht="19.5" customHeight="1">
      <c r="A137" s="126"/>
      <c r="B137" s="31"/>
      <c r="C137" s="127"/>
      <c r="D137" s="30"/>
      <c r="E137" s="156"/>
      <c r="F137" s="600"/>
    </row>
    <row r="138" spans="1:6" ht="158.25" customHeight="1">
      <c r="A138" s="126" t="s">
        <v>1656</v>
      </c>
      <c r="B138" s="31" t="s">
        <v>412</v>
      </c>
      <c r="C138" s="127"/>
      <c r="D138" s="30"/>
      <c r="E138" s="156"/>
      <c r="F138" s="600"/>
    </row>
    <row r="139" spans="1:6" ht="38.25">
      <c r="A139" s="126"/>
      <c r="B139" s="31" t="s">
        <v>323</v>
      </c>
      <c r="C139" s="127"/>
      <c r="D139" s="30"/>
      <c r="E139" s="156"/>
      <c r="F139" s="600"/>
    </row>
    <row r="140" spans="1:6">
      <c r="A140" s="150" t="s">
        <v>265</v>
      </c>
      <c r="B140" s="31" t="s">
        <v>322</v>
      </c>
      <c r="C140" s="121"/>
      <c r="D140" s="122"/>
      <c r="E140" s="203"/>
      <c r="F140" s="618"/>
    </row>
    <row r="141" spans="1:6">
      <c r="A141" s="77"/>
      <c r="B141" s="45" t="s">
        <v>426</v>
      </c>
      <c r="C141" s="46" t="s">
        <v>10</v>
      </c>
      <c r="D141" s="47">
        <v>163</v>
      </c>
      <c r="E141" s="851"/>
      <c r="F141" s="598">
        <f>E141*D141</f>
        <v>0</v>
      </c>
    </row>
    <row r="142" spans="1:6">
      <c r="A142" s="77"/>
      <c r="B142" s="161"/>
      <c r="E142" s="663"/>
    </row>
    <row r="143" spans="1:6" ht="274.5" customHeight="1">
      <c r="A143" s="126" t="s">
        <v>1657</v>
      </c>
      <c r="B143" s="31" t="s">
        <v>4583</v>
      </c>
      <c r="C143" s="121"/>
      <c r="D143" s="122"/>
      <c r="E143" s="203"/>
      <c r="F143" s="597"/>
    </row>
    <row r="144" spans="1:6">
      <c r="A144" s="150" t="s">
        <v>265</v>
      </c>
      <c r="B144" s="31" t="s">
        <v>322</v>
      </c>
      <c r="C144" s="121"/>
      <c r="D144" s="122"/>
      <c r="E144" s="203"/>
      <c r="F144" s="618"/>
    </row>
    <row r="145" spans="1:6">
      <c r="A145" s="77"/>
      <c r="B145" s="45" t="s">
        <v>426</v>
      </c>
      <c r="C145" s="46" t="s">
        <v>10</v>
      </c>
      <c r="D145" s="47">
        <v>211</v>
      </c>
      <c r="E145" s="851"/>
      <c r="F145" s="598">
        <f>E145*D145</f>
        <v>0</v>
      </c>
    </row>
    <row r="146" spans="1:6">
      <c r="A146" s="150" t="s">
        <v>265</v>
      </c>
      <c r="B146" s="31" t="s">
        <v>354</v>
      </c>
      <c r="C146" s="121"/>
      <c r="D146" s="122"/>
      <c r="E146" s="203"/>
      <c r="F146" s="618"/>
    </row>
    <row r="147" spans="1:6">
      <c r="A147" s="77"/>
      <c r="B147" s="45" t="s">
        <v>423</v>
      </c>
      <c r="C147" s="46" t="s">
        <v>10</v>
      </c>
      <c r="D147" s="47">
        <v>59</v>
      </c>
      <c r="E147" s="851"/>
      <c r="F147" s="598">
        <f>E147*D147</f>
        <v>0</v>
      </c>
    </row>
    <row r="148" spans="1:6">
      <c r="A148" s="77"/>
      <c r="B148" s="45" t="s">
        <v>424</v>
      </c>
      <c r="C148" s="46" t="s">
        <v>10</v>
      </c>
      <c r="D148" s="47">
        <v>127.5</v>
      </c>
      <c r="E148" s="851"/>
      <c r="F148" s="598">
        <f>E148*D148</f>
        <v>0</v>
      </c>
    </row>
    <row r="149" spans="1:6">
      <c r="A149" s="77"/>
      <c r="B149" s="45" t="s">
        <v>425</v>
      </c>
      <c r="C149" s="46" t="s">
        <v>10</v>
      </c>
      <c r="D149" s="47">
        <v>182.4</v>
      </c>
      <c r="E149" s="851"/>
      <c r="F149" s="598">
        <f>E149*D149</f>
        <v>0</v>
      </c>
    </row>
    <row r="150" spans="1:6">
      <c r="A150" s="150" t="s">
        <v>265</v>
      </c>
      <c r="B150" s="31" t="s">
        <v>375</v>
      </c>
      <c r="C150" s="121"/>
      <c r="D150" s="122"/>
      <c r="E150" s="203"/>
      <c r="F150" s="618"/>
    </row>
    <row r="151" spans="1:6">
      <c r="A151" s="77"/>
      <c r="B151" s="45" t="s">
        <v>46</v>
      </c>
      <c r="C151" s="46" t="s">
        <v>10</v>
      </c>
      <c r="D151" s="47">
        <v>39.5</v>
      </c>
      <c r="E151" s="851"/>
      <c r="F151" s="598">
        <f>E151*D151</f>
        <v>0</v>
      </c>
    </row>
    <row r="152" spans="1:6">
      <c r="A152" s="77"/>
      <c r="B152" s="31"/>
      <c r="C152" s="41"/>
      <c r="D152" s="38"/>
      <c r="E152" s="857"/>
      <c r="F152" s="605"/>
    </row>
    <row r="153" spans="1:6" s="10" customFormat="1" ht="92.25" customHeight="1">
      <c r="A153" s="126" t="s">
        <v>1658</v>
      </c>
      <c r="B153" s="31" t="s">
        <v>4576</v>
      </c>
      <c r="C153" s="127"/>
      <c r="D153" s="30"/>
      <c r="E153" s="156"/>
      <c r="F153" s="600"/>
    </row>
    <row r="154" spans="1:6">
      <c r="A154" s="150" t="s">
        <v>265</v>
      </c>
      <c r="B154" s="31" t="s">
        <v>395</v>
      </c>
      <c r="C154" s="41" t="s">
        <v>10</v>
      </c>
      <c r="D154" s="38">
        <v>25</v>
      </c>
      <c r="E154" s="851"/>
      <c r="F154" s="605"/>
    </row>
    <row r="155" spans="1:6">
      <c r="A155" s="77"/>
      <c r="B155" s="45" t="s">
        <v>46</v>
      </c>
      <c r="C155" s="46"/>
      <c r="D155" s="47"/>
      <c r="E155" s="852"/>
      <c r="F155" s="598">
        <f>E154*D154*C20</f>
        <v>0</v>
      </c>
    </row>
    <row r="156" spans="1:6">
      <c r="A156" s="77"/>
      <c r="B156" s="48" t="s">
        <v>47</v>
      </c>
      <c r="C156" s="49"/>
      <c r="D156" s="50"/>
      <c r="E156" s="853"/>
      <c r="F156" s="599">
        <f>E154*D154*C21</f>
        <v>0</v>
      </c>
    </row>
    <row r="157" spans="1:6">
      <c r="A157" s="77"/>
      <c r="B157" s="31"/>
      <c r="C157" s="41"/>
      <c r="D157" s="38"/>
      <c r="E157" s="857"/>
      <c r="F157" s="605"/>
    </row>
    <row r="158" spans="1:6" s="10" customFormat="1" ht="117" customHeight="1">
      <c r="A158" s="126" t="s">
        <v>1659</v>
      </c>
      <c r="B158" s="31" t="s">
        <v>1451</v>
      </c>
      <c r="C158" s="127"/>
      <c r="D158" s="30"/>
      <c r="E158" s="156"/>
      <c r="F158" s="600"/>
    </row>
    <row r="159" spans="1:6">
      <c r="A159" s="150" t="s">
        <v>265</v>
      </c>
      <c r="B159" s="31" t="s">
        <v>375</v>
      </c>
      <c r="C159" s="41"/>
      <c r="D159" s="38"/>
      <c r="E159" s="857"/>
      <c r="F159" s="605"/>
    </row>
    <row r="160" spans="1:6">
      <c r="A160" s="77"/>
      <c r="B160" s="45" t="s">
        <v>1452</v>
      </c>
      <c r="C160" s="46" t="s">
        <v>7</v>
      </c>
      <c r="D160" s="47">
        <v>6</v>
      </c>
      <c r="E160" s="851"/>
      <c r="F160" s="598">
        <f>D160*E160</f>
        <v>0</v>
      </c>
    </row>
    <row r="161" spans="1:6">
      <c r="A161" s="77"/>
      <c r="B161" s="48" t="s">
        <v>1453</v>
      </c>
      <c r="C161" s="49" t="s">
        <v>7</v>
      </c>
      <c r="D161" s="50">
        <v>4</v>
      </c>
      <c r="E161" s="851"/>
      <c r="F161" s="599">
        <f>D161*E161</f>
        <v>0</v>
      </c>
    </row>
    <row r="162" spans="1:6">
      <c r="A162" s="77"/>
      <c r="B162" s="31"/>
      <c r="C162" s="41"/>
      <c r="D162" s="38"/>
      <c r="E162" s="857"/>
      <c r="F162" s="605"/>
    </row>
    <row r="163" spans="1:6" s="10" customFormat="1" ht="105" customHeight="1">
      <c r="A163" s="126" t="s">
        <v>1660</v>
      </c>
      <c r="B163" s="31" t="s">
        <v>4577</v>
      </c>
      <c r="C163" s="127"/>
      <c r="D163" s="30"/>
      <c r="E163" s="156"/>
      <c r="F163" s="600"/>
    </row>
    <row r="164" spans="1:6">
      <c r="A164" s="150" t="s">
        <v>265</v>
      </c>
      <c r="B164" s="31" t="s">
        <v>403</v>
      </c>
      <c r="C164" s="41" t="s">
        <v>10</v>
      </c>
      <c r="D164" s="38">
        <v>25</v>
      </c>
      <c r="E164" s="851"/>
      <c r="F164" s="605"/>
    </row>
    <row r="165" spans="1:6">
      <c r="A165" s="77"/>
      <c r="B165" s="45" t="s">
        <v>607</v>
      </c>
      <c r="C165" s="46"/>
      <c r="D165" s="47"/>
      <c r="E165" s="852"/>
      <c r="F165" s="598">
        <f>D164*E164*C20</f>
        <v>0</v>
      </c>
    </row>
    <row r="166" spans="1:6">
      <c r="A166" s="77"/>
      <c r="B166" s="48" t="s">
        <v>586</v>
      </c>
      <c r="C166" s="49"/>
      <c r="D166" s="50"/>
      <c r="E166" s="853"/>
      <c r="F166" s="599">
        <f>D164*E164*C21</f>
        <v>0</v>
      </c>
    </row>
    <row r="167" spans="1:6">
      <c r="A167" s="77"/>
      <c r="B167" s="31"/>
      <c r="C167" s="41"/>
      <c r="D167" s="38"/>
      <c r="E167" s="857"/>
      <c r="F167" s="605"/>
    </row>
    <row r="168" spans="1:6" s="10" customFormat="1" ht="59.25" customHeight="1">
      <c r="A168" s="126" t="s">
        <v>1671</v>
      </c>
      <c r="B168" s="31" t="s">
        <v>1619</v>
      </c>
      <c r="C168" s="127"/>
      <c r="D168" s="30"/>
      <c r="E168" s="156"/>
      <c r="F168" s="600"/>
    </row>
    <row r="169" spans="1:6" s="10" customFormat="1" ht="16.5" customHeight="1">
      <c r="A169" s="126"/>
      <c r="B169" s="31" t="s">
        <v>1620</v>
      </c>
      <c r="C169" s="127"/>
      <c r="D169" s="30"/>
      <c r="E169" s="156"/>
      <c r="F169" s="600"/>
    </row>
    <row r="170" spans="1:6" s="10" customFormat="1" ht="16.5" customHeight="1">
      <c r="A170" s="126"/>
      <c r="B170" s="31" t="s">
        <v>1621</v>
      </c>
      <c r="C170" s="127"/>
      <c r="D170" s="30"/>
      <c r="E170" s="156"/>
      <c r="F170" s="600"/>
    </row>
    <row r="171" spans="1:6" s="10" customFormat="1" ht="16.5" customHeight="1">
      <c r="A171" s="126"/>
      <c r="B171" s="31" t="s">
        <v>4832</v>
      </c>
      <c r="C171" s="127"/>
      <c r="D171" s="30"/>
      <c r="E171" s="156"/>
      <c r="F171" s="600"/>
    </row>
    <row r="172" spans="1:6" s="10" customFormat="1" ht="45" customHeight="1">
      <c r="A172" s="126"/>
      <c r="B172" s="31" t="s">
        <v>1622</v>
      </c>
      <c r="C172" s="127"/>
      <c r="D172" s="30"/>
      <c r="E172" s="156"/>
      <c r="F172" s="600"/>
    </row>
    <row r="173" spans="1:6" s="10" customFormat="1" ht="54" customHeight="1">
      <c r="A173" s="126"/>
      <c r="B173" s="31" t="s">
        <v>1623</v>
      </c>
      <c r="C173" s="127"/>
      <c r="D173" s="30"/>
      <c r="E173" s="156"/>
      <c r="F173" s="600"/>
    </row>
    <row r="174" spans="1:6" s="10" customFormat="1" ht="16.5" customHeight="1">
      <c r="A174" s="126"/>
      <c r="B174" s="31" t="s">
        <v>1624</v>
      </c>
      <c r="C174" s="127"/>
      <c r="D174" s="30"/>
      <c r="E174" s="156"/>
      <c r="F174" s="600"/>
    </row>
    <row r="175" spans="1:6" s="10" customFormat="1" ht="30.75" customHeight="1">
      <c r="A175" s="126"/>
      <c r="B175" s="31" t="s">
        <v>1625</v>
      </c>
      <c r="C175" s="127"/>
      <c r="D175" s="30"/>
      <c r="E175" s="156"/>
      <c r="F175" s="600"/>
    </row>
    <row r="176" spans="1:6" s="10" customFormat="1" ht="18.75" customHeight="1">
      <c r="A176" s="126"/>
      <c r="B176" s="31" t="s">
        <v>1626</v>
      </c>
      <c r="C176" s="127"/>
      <c r="D176" s="30"/>
      <c r="E176" s="156"/>
      <c r="F176" s="600"/>
    </row>
    <row r="177" spans="1:6" s="10" customFormat="1" ht="30" customHeight="1">
      <c r="A177" s="126"/>
      <c r="B177" s="31" t="s">
        <v>1627</v>
      </c>
      <c r="C177" s="127"/>
      <c r="D177" s="30"/>
      <c r="E177" s="156"/>
      <c r="F177" s="600"/>
    </row>
    <row r="178" spans="1:6" s="10" customFormat="1" ht="15.75" customHeight="1">
      <c r="A178" s="126"/>
      <c r="B178" s="31" t="s">
        <v>1628</v>
      </c>
      <c r="C178" s="127"/>
      <c r="D178" s="30"/>
      <c r="E178" s="156"/>
      <c r="F178" s="600"/>
    </row>
    <row r="179" spans="1:6" s="10" customFormat="1" ht="15.75" customHeight="1">
      <c r="A179" s="126"/>
      <c r="B179" s="31" t="s">
        <v>1629</v>
      </c>
      <c r="C179" s="127"/>
      <c r="D179" s="30"/>
      <c r="E179" s="156"/>
      <c r="F179" s="600"/>
    </row>
    <row r="180" spans="1:6" s="10" customFormat="1" ht="15.75" customHeight="1">
      <c r="A180" s="126"/>
      <c r="B180" s="31" t="s">
        <v>1630</v>
      </c>
      <c r="C180" s="127"/>
      <c r="D180" s="30"/>
      <c r="E180" s="156"/>
      <c r="F180" s="600"/>
    </row>
    <row r="181" spans="1:6" s="10" customFormat="1" ht="15.75" customHeight="1">
      <c r="A181" s="126"/>
      <c r="B181" s="31" t="s">
        <v>1631</v>
      </c>
      <c r="C181" s="127"/>
      <c r="D181" s="30"/>
      <c r="E181" s="156"/>
      <c r="F181" s="600"/>
    </row>
    <row r="182" spans="1:6" s="10" customFormat="1" ht="15.75" customHeight="1">
      <c r="A182" s="126"/>
      <c r="B182" s="31" t="s">
        <v>1632</v>
      </c>
      <c r="C182" s="127"/>
      <c r="D182" s="30"/>
      <c r="E182" s="156"/>
      <c r="F182" s="600"/>
    </row>
    <row r="183" spans="1:6" s="10" customFormat="1" ht="15.75" customHeight="1">
      <c r="A183" s="126"/>
      <c r="B183" s="31" t="s">
        <v>1633</v>
      </c>
      <c r="C183" s="127"/>
      <c r="D183" s="30"/>
      <c r="E183" s="156"/>
      <c r="F183" s="600"/>
    </row>
    <row r="184" spans="1:6" s="10" customFormat="1" ht="15.75" customHeight="1">
      <c r="A184" s="126"/>
      <c r="B184" s="31" t="s">
        <v>1634</v>
      </c>
      <c r="C184" s="127"/>
      <c r="D184" s="30"/>
      <c r="E184" s="156"/>
      <c r="F184" s="600"/>
    </row>
    <row r="185" spans="1:6" s="10" customFormat="1" ht="29.25" customHeight="1">
      <c r="A185" s="126"/>
      <c r="B185" s="31" t="s">
        <v>1635</v>
      </c>
      <c r="C185" s="127"/>
      <c r="D185" s="30"/>
      <c r="E185" s="156"/>
      <c r="F185" s="600"/>
    </row>
    <row r="186" spans="1:6">
      <c r="A186" s="150" t="s">
        <v>265</v>
      </c>
      <c r="B186" s="31" t="s">
        <v>322</v>
      </c>
      <c r="C186" s="41"/>
      <c r="D186" s="38"/>
      <c r="E186" s="857"/>
      <c r="F186" s="605"/>
    </row>
    <row r="187" spans="1:6">
      <c r="A187" s="77"/>
      <c r="B187" s="48" t="s">
        <v>586</v>
      </c>
      <c r="C187" s="49" t="s">
        <v>7</v>
      </c>
      <c r="D187" s="50">
        <v>1</v>
      </c>
      <c r="E187" s="851"/>
      <c r="F187" s="599">
        <f>D187*E187</f>
        <v>0</v>
      </c>
    </row>
    <row r="188" spans="1:6">
      <c r="A188" s="77"/>
      <c r="B188" s="31"/>
      <c r="C188" s="41"/>
      <c r="D188" s="38"/>
      <c r="E188" s="665"/>
      <c r="F188" s="605"/>
    </row>
    <row r="189" spans="1:6" s="10" customFormat="1" ht="16.5" customHeight="1">
      <c r="A189" s="126"/>
      <c r="B189" s="31"/>
      <c r="C189" s="127"/>
      <c r="D189" s="30"/>
      <c r="E189" s="156"/>
      <c r="F189" s="600"/>
    </row>
    <row r="190" spans="1:6" s="10" customFormat="1" ht="16.5" customHeight="1">
      <c r="A190" s="126"/>
      <c r="B190" s="45" t="s">
        <v>607</v>
      </c>
      <c r="C190" s="46"/>
      <c r="D190" s="47"/>
      <c r="E190" s="201"/>
      <c r="F190" s="598">
        <f>SUM(F27+F30+F33+F36+F48+F52+F55+F58+F61+F65+F69+F74+F76+F80+F82+F85+F88+F92+F94+F97+F100+F104+F107+F110+F114+F117+F119+F124+F128+F132+F136+F141+F145+F147+F148+F149+F151+F155+F160+F165)</f>
        <v>0</v>
      </c>
    </row>
    <row r="191" spans="1:6" s="10" customFormat="1" ht="16.5" customHeight="1" thickBot="1">
      <c r="A191" s="126"/>
      <c r="B191" s="48" t="s">
        <v>586</v>
      </c>
      <c r="C191" s="49"/>
      <c r="D191" s="50"/>
      <c r="E191" s="202"/>
      <c r="F191" s="599">
        <f>SUM(F28+F31+F34+F40+F44+F53+F56+F59+F70+F72+F83+F86+F95+F98+F105+F108+F115+F120+F156+F161+F166+F187)</f>
        <v>0</v>
      </c>
    </row>
    <row r="192" spans="1:6" s="3" customFormat="1" ht="17.25" thickBot="1">
      <c r="A192" s="162"/>
      <c r="B192" s="117" t="s">
        <v>321</v>
      </c>
      <c r="C192" s="118"/>
      <c r="D192" s="119"/>
      <c r="E192" s="230"/>
      <c r="F192" s="601">
        <f>SUM(F24:F189)</f>
        <v>0</v>
      </c>
    </row>
  </sheetData>
  <sheetProtection algorithmName="SHA-512" hashValue="LbE4xIrPa6cxjsI6ViscZH511ilco1+E+Q/jFSRCInVBpG9Br6HAeAyoxIm8c8JibRIbxGjlxjv0RqKsLXxIgA==" saltValue="7NxtGYxTg3w9hNQ4Ei1c6g==" spinCount="100000" sheet="1" objects="1" scenarios="1"/>
  <mergeCells count="16">
    <mergeCell ref="B8:E8"/>
    <mergeCell ref="B3:E3"/>
    <mergeCell ref="B4:E4"/>
    <mergeCell ref="B5:E5"/>
    <mergeCell ref="B6:E6"/>
    <mergeCell ref="B7:E7"/>
    <mergeCell ref="B15:E15"/>
    <mergeCell ref="B16:E16"/>
    <mergeCell ref="B17:E17"/>
    <mergeCell ref="B18:E18"/>
    <mergeCell ref="B9:E9"/>
    <mergeCell ref="B10:E10"/>
    <mergeCell ref="B11:E11"/>
    <mergeCell ref="B12:E12"/>
    <mergeCell ref="B13:E13"/>
    <mergeCell ref="B14:E14"/>
  </mergeCells>
  <pageMargins left="0.78740157480314965" right="0.39370078740157483" top="0.98425196850393704" bottom="0.98425196850393704" header="0.51181102362204722" footer="0.51181102362204722"/>
  <pageSetup paperSize="9" scale="79" firstPageNumber="0" orientation="portrait" r:id="rId1"/>
  <headerFooter alignWithMargins="0">
    <oddHeader>&amp;L&amp;"Calibri,Krepko"&amp;9&amp;UTehnološki park Velenje - TecHUB&amp;R&amp;9POPIS OBRTNIŠKIH DEL
B/9.0 MONTAŽERSKA DELA</oddHeader>
    <oddFooter>&amp;R&amp;P</oddFooter>
  </headerFooter>
  <rowBreaks count="1" manualBreakCount="1">
    <brk id="157" max="5" man="1"/>
  </rowBreaks>
  <colBreaks count="1" manualBreakCount="1">
    <brk id="8"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DE6FE-CDE2-4914-9885-263CC6A54C9E}">
  <sheetPr>
    <tabColor theme="7" tint="0.59999389629810485"/>
  </sheetPr>
  <dimension ref="A1:F198"/>
  <sheetViews>
    <sheetView view="pageBreakPreview" zoomScaleNormal="100" zoomScaleSheetLayoutView="100" workbookViewId="0">
      <selection activeCell="F6" sqref="F6"/>
    </sheetView>
  </sheetViews>
  <sheetFormatPr defaultRowHeight="16.5"/>
  <cols>
    <col min="1" max="1" width="7.140625" style="6" customWidth="1"/>
    <col min="2" max="2" width="39.42578125" style="1" customWidth="1"/>
    <col min="3" max="3" width="8.42578125" style="1" customWidth="1"/>
    <col min="4" max="4" width="11.42578125" style="1" customWidth="1"/>
    <col min="5" max="5" width="11.85546875" style="663" customWidth="1"/>
    <col min="6" max="6" width="11" style="593" customWidth="1"/>
    <col min="7" max="10" width="9.140625" style="1"/>
    <col min="11" max="11" width="7.140625" style="1" customWidth="1"/>
    <col min="12" max="256" width="9.140625" style="1"/>
    <col min="257" max="257" width="7.140625" style="1" customWidth="1"/>
    <col min="258" max="258" width="39.42578125" style="1" customWidth="1"/>
    <col min="259" max="259" width="8.42578125" style="1" customWidth="1"/>
    <col min="260" max="260" width="11.42578125" style="1" customWidth="1"/>
    <col min="261" max="261" width="11.85546875" style="1" customWidth="1"/>
    <col min="262" max="262" width="11" style="1" customWidth="1"/>
    <col min="263" max="266" width="9.140625" style="1"/>
    <col min="267" max="267" width="7.140625" style="1" customWidth="1"/>
    <col min="268" max="512" width="9.140625" style="1"/>
    <col min="513" max="513" width="7.140625" style="1" customWidth="1"/>
    <col min="514" max="514" width="39.42578125" style="1" customWidth="1"/>
    <col min="515" max="515" width="8.42578125" style="1" customWidth="1"/>
    <col min="516" max="516" width="11.42578125" style="1" customWidth="1"/>
    <col min="517" max="517" width="11.85546875" style="1" customWidth="1"/>
    <col min="518" max="518" width="11" style="1" customWidth="1"/>
    <col min="519" max="522" width="9.140625" style="1"/>
    <col min="523" max="523" width="7.140625" style="1" customWidth="1"/>
    <col min="524" max="768" width="9.140625" style="1"/>
    <col min="769" max="769" width="7.140625" style="1" customWidth="1"/>
    <col min="770" max="770" width="39.42578125" style="1" customWidth="1"/>
    <col min="771" max="771" width="8.42578125" style="1" customWidth="1"/>
    <col min="772" max="772" width="11.42578125" style="1" customWidth="1"/>
    <col min="773" max="773" width="11.85546875" style="1" customWidth="1"/>
    <col min="774" max="774" width="11" style="1" customWidth="1"/>
    <col min="775" max="778" width="9.140625" style="1"/>
    <col min="779" max="779" width="7.140625" style="1" customWidth="1"/>
    <col min="780" max="1024" width="9.140625" style="1"/>
    <col min="1025" max="1025" width="7.140625" style="1" customWidth="1"/>
    <col min="1026" max="1026" width="39.42578125" style="1" customWidth="1"/>
    <col min="1027" max="1027" width="8.42578125" style="1" customWidth="1"/>
    <col min="1028" max="1028" width="11.42578125" style="1" customWidth="1"/>
    <col min="1029" max="1029" width="11.85546875" style="1" customWidth="1"/>
    <col min="1030" max="1030" width="11" style="1" customWidth="1"/>
    <col min="1031" max="1034" width="9.140625" style="1"/>
    <col min="1035" max="1035" width="7.140625" style="1" customWidth="1"/>
    <col min="1036" max="1280" width="9.140625" style="1"/>
    <col min="1281" max="1281" width="7.140625" style="1" customWidth="1"/>
    <col min="1282" max="1282" width="39.42578125" style="1" customWidth="1"/>
    <col min="1283" max="1283" width="8.42578125" style="1" customWidth="1"/>
    <col min="1284" max="1284" width="11.42578125" style="1" customWidth="1"/>
    <col min="1285" max="1285" width="11.85546875" style="1" customWidth="1"/>
    <col min="1286" max="1286" width="11" style="1" customWidth="1"/>
    <col min="1287" max="1290" width="9.140625" style="1"/>
    <col min="1291" max="1291" width="7.140625" style="1" customWidth="1"/>
    <col min="1292" max="1536" width="9.140625" style="1"/>
    <col min="1537" max="1537" width="7.140625" style="1" customWidth="1"/>
    <col min="1538" max="1538" width="39.42578125" style="1" customWidth="1"/>
    <col min="1539" max="1539" width="8.42578125" style="1" customWidth="1"/>
    <col min="1540" max="1540" width="11.42578125" style="1" customWidth="1"/>
    <col min="1541" max="1541" width="11.85546875" style="1" customWidth="1"/>
    <col min="1542" max="1542" width="11" style="1" customWidth="1"/>
    <col min="1543" max="1546" width="9.140625" style="1"/>
    <col min="1547" max="1547" width="7.140625" style="1" customWidth="1"/>
    <col min="1548" max="1792" width="9.140625" style="1"/>
    <col min="1793" max="1793" width="7.140625" style="1" customWidth="1"/>
    <col min="1794" max="1794" width="39.42578125" style="1" customWidth="1"/>
    <col min="1795" max="1795" width="8.42578125" style="1" customWidth="1"/>
    <col min="1796" max="1796" width="11.42578125" style="1" customWidth="1"/>
    <col min="1797" max="1797" width="11.85546875" style="1" customWidth="1"/>
    <col min="1798" max="1798" width="11" style="1" customWidth="1"/>
    <col min="1799" max="1802" width="9.140625" style="1"/>
    <col min="1803" max="1803" width="7.140625" style="1" customWidth="1"/>
    <col min="1804" max="2048" width="9.140625" style="1"/>
    <col min="2049" max="2049" width="7.140625" style="1" customWidth="1"/>
    <col min="2050" max="2050" width="39.42578125" style="1" customWidth="1"/>
    <col min="2051" max="2051" width="8.42578125" style="1" customWidth="1"/>
    <col min="2052" max="2052" width="11.42578125" style="1" customWidth="1"/>
    <col min="2053" max="2053" width="11.85546875" style="1" customWidth="1"/>
    <col min="2054" max="2054" width="11" style="1" customWidth="1"/>
    <col min="2055" max="2058" width="9.140625" style="1"/>
    <col min="2059" max="2059" width="7.140625" style="1" customWidth="1"/>
    <col min="2060" max="2304" width="9.140625" style="1"/>
    <col min="2305" max="2305" width="7.140625" style="1" customWidth="1"/>
    <col min="2306" max="2306" width="39.42578125" style="1" customWidth="1"/>
    <col min="2307" max="2307" width="8.42578125" style="1" customWidth="1"/>
    <col min="2308" max="2308" width="11.42578125" style="1" customWidth="1"/>
    <col min="2309" max="2309" width="11.85546875" style="1" customWidth="1"/>
    <col min="2310" max="2310" width="11" style="1" customWidth="1"/>
    <col min="2311" max="2314" width="9.140625" style="1"/>
    <col min="2315" max="2315" width="7.140625" style="1" customWidth="1"/>
    <col min="2316" max="2560" width="9.140625" style="1"/>
    <col min="2561" max="2561" width="7.140625" style="1" customWidth="1"/>
    <col min="2562" max="2562" width="39.42578125" style="1" customWidth="1"/>
    <col min="2563" max="2563" width="8.42578125" style="1" customWidth="1"/>
    <col min="2564" max="2564" width="11.42578125" style="1" customWidth="1"/>
    <col min="2565" max="2565" width="11.85546875" style="1" customWidth="1"/>
    <col min="2566" max="2566" width="11" style="1" customWidth="1"/>
    <col min="2567" max="2570" width="9.140625" style="1"/>
    <col min="2571" max="2571" width="7.140625" style="1" customWidth="1"/>
    <col min="2572" max="2816" width="9.140625" style="1"/>
    <col min="2817" max="2817" width="7.140625" style="1" customWidth="1"/>
    <col min="2818" max="2818" width="39.42578125" style="1" customWidth="1"/>
    <col min="2819" max="2819" width="8.42578125" style="1" customWidth="1"/>
    <col min="2820" max="2820" width="11.42578125" style="1" customWidth="1"/>
    <col min="2821" max="2821" width="11.85546875" style="1" customWidth="1"/>
    <col min="2822" max="2822" width="11" style="1" customWidth="1"/>
    <col min="2823" max="2826" width="9.140625" style="1"/>
    <col min="2827" max="2827" width="7.140625" style="1" customWidth="1"/>
    <col min="2828" max="3072" width="9.140625" style="1"/>
    <col min="3073" max="3073" width="7.140625" style="1" customWidth="1"/>
    <col min="3074" max="3074" width="39.42578125" style="1" customWidth="1"/>
    <col min="3075" max="3075" width="8.42578125" style="1" customWidth="1"/>
    <col min="3076" max="3076" width="11.42578125" style="1" customWidth="1"/>
    <col min="3077" max="3077" width="11.85546875" style="1" customWidth="1"/>
    <col min="3078" max="3078" width="11" style="1" customWidth="1"/>
    <col min="3079" max="3082" width="9.140625" style="1"/>
    <col min="3083" max="3083" width="7.140625" style="1" customWidth="1"/>
    <col min="3084" max="3328" width="9.140625" style="1"/>
    <col min="3329" max="3329" width="7.140625" style="1" customWidth="1"/>
    <col min="3330" max="3330" width="39.42578125" style="1" customWidth="1"/>
    <col min="3331" max="3331" width="8.42578125" style="1" customWidth="1"/>
    <col min="3332" max="3332" width="11.42578125" style="1" customWidth="1"/>
    <col min="3333" max="3333" width="11.85546875" style="1" customWidth="1"/>
    <col min="3334" max="3334" width="11" style="1" customWidth="1"/>
    <col min="3335" max="3338" width="9.140625" style="1"/>
    <col min="3339" max="3339" width="7.140625" style="1" customWidth="1"/>
    <col min="3340" max="3584" width="9.140625" style="1"/>
    <col min="3585" max="3585" width="7.140625" style="1" customWidth="1"/>
    <col min="3586" max="3586" width="39.42578125" style="1" customWidth="1"/>
    <col min="3587" max="3587" width="8.42578125" style="1" customWidth="1"/>
    <col min="3588" max="3588" width="11.42578125" style="1" customWidth="1"/>
    <col min="3589" max="3589" width="11.85546875" style="1" customWidth="1"/>
    <col min="3590" max="3590" width="11" style="1" customWidth="1"/>
    <col min="3591" max="3594" width="9.140625" style="1"/>
    <col min="3595" max="3595" width="7.140625" style="1" customWidth="1"/>
    <col min="3596" max="3840" width="9.140625" style="1"/>
    <col min="3841" max="3841" width="7.140625" style="1" customWidth="1"/>
    <col min="3842" max="3842" width="39.42578125" style="1" customWidth="1"/>
    <col min="3843" max="3843" width="8.42578125" style="1" customWidth="1"/>
    <col min="3844" max="3844" width="11.42578125" style="1" customWidth="1"/>
    <col min="3845" max="3845" width="11.85546875" style="1" customWidth="1"/>
    <col min="3846" max="3846" width="11" style="1" customWidth="1"/>
    <col min="3847" max="3850" width="9.140625" style="1"/>
    <col min="3851" max="3851" width="7.140625" style="1" customWidth="1"/>
    <col min="3852" max="4096" width="9.140625" style="1"/>
    <col min="4097" max="4097" width="7.140625" style="1" customWidth="1"/>
    <col min="4098" max="4098" width="39.42578125" style="1" customWidth="1"/>
    <col min="4099" max="4099" width="8.42578125" style="1" customWidth="1"/>
    <col min="4100" max="4100" width="11.42578125" style="1" customWidth="1"/>
    <col min="4101" max="4101" width="11.85546875" style="1" customWidth="1"/>
    <col min="4102" max="4102" width="11" style="1" customWidth="1"/>
    <col min="4103" max="4106" width="9.140625" style="1"/>
    <col min="4107" max="4107" width="7.140625" style="1" customWidth="1"/>
    <col min="4108" max="4352" width="9.140625" style="1"/>
    <col min="4353" max="4353" width="7.140625" style="1" customWidth="1"/>
    <col min="4354" max="4354" width="39.42578125" style="1" customWidth="1"/>
    <col min="4355" max="4355" width="8.42578125" style="1" customWidth="1"/>
    <col min="4356" max="4356" width="11.42578125" style="1" customWidth="1"/>
    <col min="4357" max="4357" width="11.85546875" style="1" customWidth="1"/>
    <col min="4358" max="4358" width="11" style="1" customWidth="1"/>
    <col min="4359" max="4362" width="9.140625" style="1"/>
    <col min="4363" max="4363" width="7.140625" style="1" customWidth="1"/>
    <col min="4364" max="4608" width="9.140625" style="1"/>
    <col min="4609" max="4609" width="7.140625" style="1" customWidth="1"/>
    <col min="4610" max="4610" width="39.42578125" style="1" customWidth="1"/>
    <col min="4611" max="4611" width="8.42578125" style="1" customWidth="1"/>
    <col min="4612" max="4612" width="11.42578125" style="1" customWidth="1"/>
    <col min="4613" max="4613" width="11.85546875" style="1" customWidth="1"/>
    <col min="4614" max="4614" width="11" style="1" customWidth="1"/>
    <col min="4615" max="4618" width="9.140625" style="1"/>
    <col min="4619" max="4619" width="7.140625" style="1" customWidth="1"/>
    <col min="4620" max="4864" width="9.140625" style="1"/>
    <col min="4865" max="4865" width="7.140625" style="1" customWidth="1"/>
    <col min="4866" max="4866" width="39.42578125" style="1" customWidth="1"/>
    <col min="4867" max="4867" width="8.42578125" style="1" customWidth="1"/>
    <col min="4868" max="4868" width="11.42578125" style="1" customWidth="1"/>
    <col min="4869" max="4869" width="11.85546875" style="1" customWidth="1"/>
    <col min="4870" max="4870" width="11" style="1" customWidth="1"/>
    <col min="4871" max="4874" width="9.140625" style="1"/>
    <col min="4875" max="4875" width="7.140625" style="1" customWidth="1"/>
    <col min="4876" max="5120" width="9.140625" style="1"/>
    <col min="5121" max="5121" width="7.140625" style="1" customWidth="1"/>
    <col min="5122" max="5122" width="39.42578125" style="1" customWidth="1"/>
    <col min="5123" max="5123" width="8.42578125" style="1" customWidth="1"/>
    <col min="5124" max="5124" width="11.42578125" style="1" customWidth="1"/>
    <col min="5125" max="5125" width="11.85546875" style="1" customWidth="1"/>
    <col min="5126" max="5126" width="11" style="1" customWidth="1"/>
    <col min="5127" max="5130" width="9.140625" style="1"/>
    <col min="5131" max="5131" width="7.140625" style="1" customWidth="1"/>
    <col min="5132" max="5376" width="9.140625" style="1"/>
    <col min="5377" max="5377" width="7.140625" style="1" customWidth="1"/>
    <col min="5378" max="5378" width="39.42578125" style="1" customWidth="1"/>
    <col min="5379" max="5379" width="8.42578125" style="1" customWidth="1"/>
    <col min="5380" max="5380" width="11.42578125" style="1" customWidth="1"/>
    <col min="5381" max="5381" width="11.85546875" style="1" customWidth="1"/>
    <col min="5382" max="5382" width="11" style="1" customWidth="1"/>
    <col min="5383" max="5386" width="9.140625" style="1"/>
    <col min="5387" max="5387" width="7.140625" style="1" customWidth="1"/>
    <col min="5388" max="5632" width="9.140625" style="1"/>
    <col min="5633" max="5633" width="7.140625" style="1" customWidth="1"/>
    <col min="5634" max="5634" width="39.42578125" style="1" customWidth="1"/>
    <col min="5635" max="5635" width="8.42578125" style="1" customWidth="1"/>
    <col min="5636" max="5636" width="11.42578125" style="1" customWidth="1"/>
    <col min="5637" max="5637" width="11.85546875" style="1" customWidth="1"/>
    <col min="5638" max="5638" width="11" style="1" customWidth="1"/>
    <col min="5639" max="5642" width="9.140625" style="1"/>
    <col min="5643" max="5643" width="7.140625" style="1" customWidth="1"/>
    <col min="5644" max="5888" width="9.140625" style="1"/>
    <col min="5889" max="5889" width="7.140625" style="1" customWidth="1"/>
    <col min="5890" max="5890" width="39.42578125" style="1" customWidth="1"/>
    <col min="5891" max="5891" width="8.42578125" style="1" customWidth="1"/>
    <col min="5892" max="5892" width="11.42578125" style="1" customWidth="1"/>
    <col min="5893" max="5893" width="11.85546875" style="1" customWidth="1"/>
    <col min="5894" max="5894" width="11" style="1" customWidth="1"/>
    <col min="5895" max="5898" width="9.140625" style="1"/>
    <col min="5899" max="5899" width="7.140625" style="1" customWidth="1"/>
    <col min="5900" max="6144" width="9.140625" style="1"/>
    <col min="6145" max="6145" width="7.140625" style="1" customWidth="1"/>
    <col min="6146" max="6146" width="39.42578125" style="1" customWidth="1"/>
    <col min="6147" max="6147" width="8.42578125" style="1" customWidth="1"/>
    <col min="6148" max="6148" width="11.42578125" style="1" customWidth="1"/>
    <col min="6149" max="6149" width="11.85546875" style="1" customWidth="1"/>
    <col min="6150" max="6150" width="11" style="1" customWidth="1"/>
    <col min="6151" max="6154" width="9.140625" style="1"/>
    <col min="6155" max="6155" width="7.140625" style="1" customWidth="1"/>
    <col min="6156" max="6400" width="9.140625" style="1"/>
    <col min="6401" max="6401" width="7.140625" style="1" customWidth="1"/>
    <col min="6402" max="6402" width="39.42578125" style="1" customWidth="1"/>
    <col min="6403" max="6403" width="8.42578125" style="1" customWidth="1"/>
    <col min="6404" max="6404" width="11.42578125" style="1" customWidth="1"/>
    <col min="6405" max="6405" width="11.85546875" style="1" customWidth="1"/>
    <col min="6406" max="6406" width="11" style="1" customWidth="1"/>
    <col min="6407" max="6410" width="9.140625" style="1"/>
    <col min="6411" max="6411" width="7.140625" style="1" customWidth="1"/>
    <col min="6412" max="6656" width="9.140625" style="1"/>
    <col min="6657" max="6657" width="7.140625" style="1" customWidth="1"/>
    <col min="6658" max="6658" width="39.42578125" style="1" customWidth="1"/>
    <col min="6659" max="6659" width="8.42578125" style="1" customWidth="1"/>
    <col min="6660" max="6660" width="11.42578125" style="1" customWidth="1"/>
    <col min="6661" max="6661" width="11.85546875" style="1" customWidth="1"/>
    <col min="6662" max="6662" width="11" style="1" customWidth="1"/>
    <col min="6663" max="6666" width="9.140625" style="1"/>
    <col min="6667" max="6667" width="7.140625" style="1" customWidth="1"/>
    <col min="6668" max="6912" width="9.140625" style="1"/>
    <col min="6913" max="6913" width="7.140625" style="1" customWidth="1"/>
    <col min="6914" max="6914" width="39.42578125" style="1" customWidth="1"/>
    <col min="6915" max="6915" width="8.42578125" style="1" customWidth="1"/>
    <col min="6916" max="6916" width="11.42578125" style="1" customWidth="1"/>
    <col min="6917" max="6917" width="11.85546875" style="1" customWidth="1"/>
    <col min="6918" max="6918" width="11" style="1" customWidth="1"/>
    <col min="6919" max="6922" width="9.140625" style="1"/>
    <col min="6923" max="6923" width="7.140625" style="1" customWidth="1"/>
    <col min="6924" max="7168" width="9.140625" style="1"/>
    <col min="7169" max="7169" width="7.140625" style="1" customWidth="1"/>
    <col min="7170" max="7170" width="39.42578125" style="1" customWidth="1"/>
    <col min="7171" max="7171" width="8.42578125" style="1" customWidth="1"/>
    <col min="7172" max="7172" width="11.42578125" style="1" customWidth="1"/>
    <col min="7173" max="7173" width="11.85546875" style="1" customWidth="1"/>
    <col min="7174" max="7174" width="11" style="1" customWidth="1"/>
    <col min="7175" max="7178" width="9.140625" style="1"/>
    <col min="7179" max="7179" width="7.140625" style="1" customWidth="1"/>
    <col min="7180" max="7424" width="9.140625" style="1"/>
    <col min="7425" max="7425" width="7.140625" style="1" customWidth="1"/>
    <col min="7426" max="7426" width="39.42578125" style="1" customWidth="1"/>
    <col min="7427" max="7427" width="8.42578125" style="1" customWidth="1"/>
    <col min="7428" max="7428" width="11.42578125" style="1" customWidth="1"/>
    <col min="7429" max="7429" width="11.85546875" style="1" customWidth="1"/>
    <col min="7430" max="7430" width="11" style="1" customWidth="1"/>
    <col min="7431" max="7434" width="9.140625" style="1"/>
    <col min="7435" max="7435" width="7.140625" style="1" customWidth="1"/>
    <col min="7436" max="7680" width="9.140625" style="1"/>
    <col min="7681" max="7681" width="7.140625" style="1" customWidth="1"/>
    <col min="7682" max="7682" width="39.42578125" style="1" customWidth="1"/>
    <col min="7683" max="7683" width="8.42578125" style="1" customWidth="1"/>
    <col min="7684" max="7684" width="11.42578125" style="1" customWidth="1"/>
    <col min="7685" max="7685" width="11.85546875" style="1" customWidth="1"/>
    <col min="7686" max="7686" width="11" style="1" customWidth="1"/>
    <col min="7687" max="7690" width="9.140625" style="1"/>
    <col min="7691" max="7691" width="7.140625" style="1" customWidth="1"/>
    <col min="7692" max="7936" width="9.140625" style="1"/>
    <col min="7937" max="7937" width="7.140625" style="1" customWidth="1"/>
    <col min="7938" max="7938" width="39.42578125" style="1" customWidth="1"/>
    <col min="7939" max="7939" width="8.42578125" style="1" customWidth="1"/>
    <col min="7940" max="7940" width="11.42578125" style="1" customWidth="1"/>
    <col min="7941" max="7941" width="11.85546875" style="1" customWidth="1"/>
    <col min="7942" max="7942" width="11" style="1" customWidth="1"/>
    <col min="7943" max="7946" width="9.140625" style="1"/>
    <col min="7947" max="7947" width="7.140625" style="1" customWidth="1"/>
    <col min="7948" max="8192" width="9.140625" style="1"/>
    <col min="8193" max="8193" width="7.140625" style="1" customWidth="1"/>
    <col min="8194" max="8194" width="39.42578125" style="1" customWidth="1"/>
    <col min="8195" max="8195" width="8.42578125" style="1" customWidth="1"/>
    <col min="8196" max="8196" width="11.42578125" style="1" customWidth="1"/>
    <col min="8197" max="8197" width="11.85546875" style="1" customWidth="1"/>
    <col min="8198" max="8198" width="11" style="1" customWidth="1"/>
    <col min="8199" max="8202" width="9.140625" style="1"/>
    <col min="8203" max="8203" width="7.140625" style="1" customWidth="1"/>
    <col min="8204" max="8448" width="9.140625" style="1"/>
    <col min="8449" max="8449" width="7.140625" style="1" customWidth="1"/>
    <col min="8450" max="8450" width="39.42578125" style="1" customWidth="1"/>
    <col min="8451" max="8451" width="8.42578125" style="1" customWidth="1"/>
    <col min="8452" max="8452" width="11.42578125" style="1" customWidth="1"/>
    <col min="8453" max="8453" width="11.85546875" style="1" customWidth="1"/>
    <col min="8454" max="8454" width="11" style="1" customWidth="1"/>
    <col min="8455" max="8458" width="9.140625" style="1"/>
    <col min="8459" max="8459" width="7.140625" style="1" customWidth="1"/>
    <col min="8460" max="8704" width="9.140625" style="1"/>
    <col min="8705" max="8705" width="7.140625" style="1" customWidth="1"/>
    <col min="8706" max="8706" width="39.42578125" style="1" customWidth="1"/>
    <col min="8707" max="8707" width="8.42578125" style="1" customWidth="1"/>
    <col min="8708" max="8708" width="11.42578125" style="1" customWidth="1"/>
    <col min="8709" max="8709" width="11.85546875" style="1" customWidth="1"/>
    <col min="8710" max="8710" width="11" style="1" customWidth="1"/>
    <col min="8711" max="8714" width="9.140625" style="1"/>
    <col min="8715" max="8715" width="7.140625" style="1" customWidth="1"/>
    <col min="8716" max="8960" width="9.140625" style="1"/>
    <col min="8961" max="8961" width="7.140625" style="1" customWidth="1"/>
    <col min="8962" max="8962" width="39.42578125" style="1" customWidth="1"/>
    <col min="8963" max="8963" width="8.42578125" style="1" customWidth="1"/>
    <col min="8964" max="8964" width="11.42578125" style="1" customWidth="1"/>
    <col min="8965" max="8965" width="11.85546875" style="1" customWidth="1"/>
    <col min="8966" max="8966" width="11" style="1" customWidth="1"/>
    <col min="8967" max="8970" width="9.140625" style="1"/>
    <col min="8971" max="8971" width="7.140625" style="1" customWidth="1"/>
    <col min="8972" max="9216" width="9.140625" style="1"/>
    <col min="9217" max="9217" width="7.140625" style="1" customWidth="1"/>
    <col min="9218" max="9218" width="39.42578125" style="1" customWidth="1"/>
    <col min="9219" max="9219" width="8.42578125" style="1" customWidth="1"/>
    <col min="9220" max="9220" width="11.42578125" style="1" customWidth="1"/>
    <col min="9221" max="9221" width="11.85546875" style="1" customWidth="1"/>
    <col min="9222" max="9222" width="11" style="1" customWidth="1"/>
    <col min="9223" max="9226" width="9.140625" style="1"/>
    <col min="9227" max="9227" width="7.140625" style="1" customWidth="1"/>
    <col min="9228" max="9472" width="9.140625" style="1"/>
    <col min="9473" max="9473" width="7.140625" style="1" customWidth="1"/>
    <col min="9474" max="9474" width="39.42578125" style="1" customWidth="1"/>
    <col min="9475" max="9475" width="8.42578125" style="1" customWidth="1"/>
    <col min="9476" max="9476" width="11.42578125" style="1" customWidth="1"/>
    <col min="9477" max="9477" width="11.85546875" style="1" customWidth="1"/>
    <col min="9478" max="9478" width="11" style="1" customWidth="1"/>
    <col min="9479" max="9482" width="9.140625" style="1"/>
    <col min="9483" max="9483" width="7.140625" style="1" customWidth="1"/>
    <col min="9484" max="9728" width="9.140625" style="1"/>
    <col min="9729" max="9729" width="7.140625" style="1" customWidth="1"/>
    <col min="9730" max="9730" width="39.42578125" style="1" customWidth="1"/>
    <col min="9731" max="9731" width="8.42578125" style="1" customWidth="1"/>
    <col min="9732" max="9732" width="11.42578125" style="1" customWidth="1"/>
    <col min="9733" max="9733" width="11.85546875" style="1" customWidth="1"/>
    <col min="9734" max="9734" width="11" style="1" customWidth="1"/>
    <col min="9735" max="9738" width="9.140625" style="1"/>
    <col min="9739" max="9739" width="7.140625" style="1" customWidth="1"/>
    <col min="9740" max="9984" width="9.140625" style="1"/>
    <col min="9985" max="9985" width="7.140625" style="1" customWidth="1"/>
    <col min="9986" max="9986" width="39.42578125" style="1" customWidth="1"/>
    <col min="9987" max="9987" width="8.42578125" style="1" customWidth="1"/>
    <col min="9988" max="9988" width="11.42578125" style="1" customWidth="1"/>
    <col min="9989" max="9989" width="11.85546875" style="1" customWidth="1"/>
    <col min="9990" max="9990" width="11" style="1" customWidth="1"/>
    <col min="9991" max="9994" width="9.140625" style="1"/>
    <col min="9995" max="9995" width="7.140625" style="1" customWidth="1"/>
    <col min="9996" max="10240" width="9.140625" style="1"/>
    <col min="10241" max="10241" width="7.140625" style="1" customWidth="1"/>
    <col min="10242" max="10242" width="39.42578125" style="1" customWidth="1"/>
    <col min="10243" max="10243" width="8.42578125" style="1" customWidth="1"/>
    <col min="10244" max="10244" width="11.42578125" style="1" customWidth="1"/>
    <col min="10245" max="10245" width="11.85546875" style="1" customWidth="1"/>
    <col min="10246" max="10246" width="11" style="1" customWidth="1"/>
    <col min="10247" max="10250" width="9.140625" style="1"/>
    <col min="10251" max="10251" width="7.140625" style="1" customWidth="1"/>
    <col min="10252" max="10496" width="9.140625" style="1"/>
    <col min="10497" max="10497" width="7.140625" style="1" customWidth="1"/>
    <col min="10498" max="10498" width="39.42578125" style="1" customWidth="1"/>
    <col min="10499" max="10499" width="8.42578125" style="1" customWidth="1"/>
    <col min="10500" max="10500" width="11.42578125" style="1" customWidth="1"/>
    <col min="10501" max="10501" width="11.85546875" style="1" customWidth="1"/>
    <col min="10502" max="10502" width="11" style="1" customWidth="1"/>
    <col min="10503" max="10506" width="9.140625" style="1"/>
    <col min="10507" max="10507" width="7.140625" style="1" customWidth="1"/>
    <col min="10508" max="10752" width="9.140625" style="1"/>
    <col min="10753" max="10753" width="7.140625" style="1" customWidth="1"/>
    <col min="10754" max="10754" width="39.42578125" style="1" customWidth="1"/>
    <col min="10755" max="10755" width="8.42578125" style="1" customWidth="1"/>
    <col min="10756" max="10756" width="11.42578125" style="1" customWidth="1"/>
    <col min="10757" max="10757" width="11.85546875" style="1" customWidth="1"/>
    <col min="10758" max="10758" width="11" style="1" customWidth="1"/>
    <col min="10759" max="10762" width="9.140625" style="1"/>
    <col min="10763" max="10763" width="7.140625" style="1" customWidth="1"/>
    <col min="10764" max="11008" width="9.140625" style="1"/>
    <col min="11009" max="11009" width="7.140625" style="1" customWidth="1"/>
    <col min="11010" max="11010" width="39.42578125" style="1" customWidth="1"/>
    <col min="11011" max="11011" width="8.42578125" style="1" customWidth="1"/>
    <col min="11012" max="11012" width="11.42578125" style="1" customWidth="1"/>
    <col min="11013" max="11013" width="11.85546875" style="1" customWidth="1"/>
    <col min="11014" max="11014" width="11" style="1" customWidth="1"/>
    <col min="11015" max="11018" width="9.140625" style="1"/>
    <col min="11019" max="11019" width="7.140625" style="1" customWidth="1"/>
    <col min="11020" max="11264" width="9.140625" style="1"/>
    <col min="11265" max="11265" width="7.140625" style="1" customWidth="1"/>
    <col min="11266" max="11266" width="39.42578125" style="1" customWidth="1"/>
    <col min="11267" max="11267" width="8.42578125" style="1" customWidth="1"/>
    <col min="11268" max="11268" width="11.42578125" style="1" customWidth="1"/>
    <col min="11269" max="11269" width="11.85546875" style="1" customWidth="1"/>
    <col min="11270" max="11270" width="11" style="1" customWidth="1"/>
    <col min="11271" max="11274" width="9.140625" style="1"/>
    <col min="11275" max="11275" width="7.140625" style="1" customWidth="1"/>
    <col min="11276" max="11520" width="9.140625" style="1"/>
    <col min="11521" max="11521" width="7.140625" style="1" customWidth="1"/>
    <col min="11522" max="11522" width="39.42578125" style="1" customWidth="1"/>
    <col min="11523" max="11523" width="8.42578125" style="1" customWidth="1"/>
    <col min="11524" max="11524" width="11.42578125" style="1" customWidth="1"/>
    <col min="11525" max="11525" width="11.85546875" style="1" customWidth="1"/>
    <col min="11526" max="11526" width="11" style="1" customWidth="1"/>
    <col min="11527" max="11530" width="9.140625" style="1"/>
    <col min="11531" max="11531" width="7.140625" style="1" customWidth="1"/>
    <col min="11532" max="11776" width="9.140625" style="1"/>
    <col min="11777" max="11777" width="7.140625" style="1" customWidth="1"/>
    <col min="11778" max="11778" width="39.42578125" style="1" customWidth="1"/>
    <col min="11779" max="11779" width="8.42578125" style="1" customWidth="1"/>
    <col min="11780" max="11780" width="11.42578125" style="1" customWidth="1"/>
    <col min="11781" max="11781" width="11.85546875" style="1" customWidth="1"/>
    <col min="11782" max="11782" width="11" style="1" customWidth="1"/>
    <col min="11783" max="11786" width="9.140625" style="1"/>
    <col min="11787" max="11787" width="7.140625" style="1" customWidth="1"/>
    <col min="11788" max="12032" width="9.140625" style="1"/>
    <col min="12033" max="12033" width="7.140625" style="1" customWidth="1"/>
    <col min="12034" max="12034" width="39.42578125" style="1" customWidth="1"/>
    <col min="12035" max="12035" width="8.42578125" style="1" customWidth="1"/>
    <col min="12036" max="12036" width="11.42578125" style="1" customWidth="1"/>
    <col min="12037" max="12037" width="11.85546875" style="1" customWidth="1"/>
    <col min="12038" max="12038" width="11" style="1" customWidth="1"/>
    <col min="12039" max="12042" width="9.140625" style="1"/>
    <col min="12043" max="12043" width="7.140625" style="1" customWidth="1"/>
    <col min="12044" max="12288" width="9.140625" style="1"/>
    <col min="12289" max="12289" width="7.140625" style="1" customWidth="1"/>
    <col min="12290" max="12290" width="39.42578125" style="1" customWidth="1"/>
    <col min="12291" max="12291" width="8.42578125" style="1" customWidth="1"/>
    <col min="12292" max="12292" width="11.42578125" style="1" customWidth="1"/>
    <col min="12293" max="12293" width="11.85546875" style="1" customWidth="1"/>
    <col min="12294" max="12294" width="11" style="1" customWidth="1"/>
    <col min="12295" max="12298" width="9.140625" style="1"/>
    <col min="12299" max="12299" width="7.140625" style="1" customWidth="1"/>
    <col min="12300" max="12544" width="9.140625" style="1"/>
    <col min="12545" max="12545" width="7.140625" style="1" customWidth="1"/>
    <col min="12546" max="12546" width="39.42578125" style="1" customWidth="1"/>
    <col min="12547" max="12547" width="8.42578125" style="1" customWidth="1"/>
    <col min="12548" max="12548" width="11.42578125" style="1" customWidth="1"/>
    <col min="12549" max="12549" width="11.85546875" style="1" customWidth="1"/>
    <col min="12550" max="12550" width="11" style="1" customWidth="1"/>
    <col min="12551" max="12554" width="9.140625" style="1"/>
    <col min="12555" max="12555" width="7.140625" style="1" customWidth="1"/>
    <col min="12556" max="12800" width="9.140625" style="1"/>
    <col min="12801" max="12801" width="7.140625" style="1" customWidth="1"/>
    <col min="12802" max="12802" width="39.42578125" style="1" customWidth="1"/>
    <col min="12803" max="12803" width="8.42578125" style="1" customWidth="1"/>
    <col min="12804" max="12804" width="11.42578125" style="1" customWidth="1"/>
    <col min="12805" max="12805" width="11.85546875" style="1" customWidth="1"/>
    <col min="12806" max="12806" width="11" style="1" customWidth="1"/>
    <col min="12807" max="12810" width="9.140625" style="1"/>
    <col min="12811" max="12811" width="7.140625" style="1" customWidth="1"/>
    <col min="12812" max="13056" width="9.140625" style="1"/>
    <col min="13057" max="13057" width="7.140625" style="1" customWidth="1"/>
    <col min="13058" max="13058" width="39.42578125" style="1" customWidth="1"/>
    <col min="13059" max="13059" width="8.42578125" style="1" customWidth="1"/>
    <col min="13060" max="13060" width="11.42578125" style="1" customWidth="1"/>
    <col min="13061" max="13061" width="11.85546875" style="1" customWidth="1"/>
    <col min="13062" max="13062" width="11" style="1" customWidth="1"/>
    <col min="13063" max="13066" width="9.140625" style="1"/>
    <col min="13067" max="13067" width="7.140625" style="1" customWidth="1"/>
    <col min="13068" max="13312" width="9.140625" style="1"/>
    <col min="13313" max="13313" width="7.140625" style="1" customWidth="1"/>
    <col min="13314" max="13314" width="39.42578125" style="1" customWidth="1"/>
    <col min="13315" max="13315" width="8.42578125" style="1" customWidth="1"/>
    <col min="13316" max="13316" width="11.42578125" style="1" customWidth="1"/>
    <col min="13317" max="13317" width="11.85546875" style="1" customWidth="1"/>
    <col min="13318" max="13318" width="11" style="1" customWidth="1"/>
    <col min="13319" max="13322" width="9.140625" style="1"/>
    <col min="13323" max="13323" width="7.140625" style="1" customWidth="1"/>
    <col min="13324" max="13568" width="9.140625" style="1"/>
    <col min="13569" max="13569" width="7.140625" style="1" customWidth="1"/>
    <col min="13570" max="13570" width="39.42578125" style="1" customWidth="1"/>
    <col min="13571" max="13571" width="8.42578125" style="1" customWidth="1"/>
    <col min="13572" max="13572" width="11.42578125" style="1" customWidth="1"/>
    <col min="13573" max="13573" width="11.85546875" style="1" customWidth="1"/>
    <col min="13574" max="13574" width="11" style="1" customWidth="1"/>
    <col min="13575" max="13578" width="9.140625" style="1"/>
    <col min="13579" max="13579" width="7.140625" style="1" customWidth="1"/>
    <col min="13580" max="13824" width="9.140625" style="1"/>
    <col min="13825" max="13825" width="7.140625" style="1" customWidth="1"/>
    <col min="13826" max="13826" width="39.42578125" style="1" customWidth="1"/>
    <col min="13827" max="13827" width="8.42578125" style="1" customWidth="1"/>
    <col min="13828" max="13828" width="11.42578125" style="1" customWidth="1"/>
    <col min="13829" max="13829" width="11.85546875" style="1" customWidth="1"/>
    <col min="13830" max="13830" width="11" style="1" customWidth="1"/>
    <col min="13831" max="13834" width="9.140625" style="1"/>
    <col min="13835" max="13835" width="7.140625" style="1" customWidth="1"/>
    <col min="13836" max="14080" width="9.140625" style="1"/>
    <col min="14081" max="14081" width="7.140625" style="1" customWidth="1"/>
    <col min="14082" max="14082" width="39.42578125" style="1" customWidth="1"/>
    <col min="14083" max="14083" width="8.42578125" style="1" customWidth="1"/>
    <col min="14084" max="14084" width="11.42578125" style="1" customWidth="1"/>
    <col min="14085" max="14085" width="11.85546875" style="1" customWidth="1"/>
    <col min="14086" max="14086" width="11" style="1" customWidth="1"/>
    <col min="14087" max="14090" width="9.140625" style="1"/>
    <col min="14091" max="14091" width="7.140625" style="1" customWidth="1"/>
    <col min="14092" max="14336" width="9.140625" style="1"/>
    <col min="14337" max="14337" width="7.140625" style="1" customWidth="1"/>
    <col min="14338" max="14338" width="39.42578125" style="1" customWidth="1"/>
    <col min="14339" max="14339" width="8.42578125" style="1" customWidth="1"/>
    <col min="14340" max="14340" width="11.42578125" style="1" customWidth="1"/>
    <col min="14341" max="14341" width="11.85546875" style="1" customWidth="1"/>
    <col min="14342" max="14342" width="11" style="1" customWidth="1"/>
    <col min="14343" max="14346" width="9.140625" style="1"/>
    <col min="14347" max="14347" width="7.140625" style="1" customWidth="1"/>
    <col min="14348" max="14592" width="9.140625" style="1"/>
    <col min="14593" max="14593" width="7.140625" style="1" customWidth="1"/>
    <col min="14594" max="14594" width="39.42578125" style="1" customWidth="1"/>
    <col min="14595" max="14595" width="8.42578125" style="1" customWidth="1"/>
    <col min="14596" max="14596" width="11.42578125" style="1" customWidth="1"/>
    <col min="14597" max="14597" width="11.85546875" style="1" customWidth="1"/>
    <col min="14598" max="14598" width="11" style="1" customWidth="1"/>
    <col min="14599" max="14602" width="9.140625" style="1"/>
    <col min="14603" max="14603" width="7.140625" style="1" customWidth="1"/>
    <col min="14604" max="14848" width="9.140625" style="1"/>
    <col min="14849" max="14849" width="7.140625" style="1" customWidth="1"/>
    <col min="14850" max="14850" width="39.42578125" style="1" customWidth="1"/>
    <col min="14851" max="14851" width="8.42578125" style="1" customWidth="1"/>
    <col min="14852" max="14852" width="11.42578125" style="1" customWidth="1"/>
    <col min="14853" max="14853" width="11.85546875" style="1" customWidth="1"/>
    <col min="14854" max="14854" width="11" style="1" customWidth="1"/>
    <col min="14855" max="14858" width="9.140625" style="1"/>
    <col min="14859" max="14859" width="7.140625" style="1" customWidth="1"/>
    <col min="14860" max="15104" width="9.140625" style="1"/>
    <col min="15105" max="15105" width="7.140625" style="1" customWidth="1"/>
    <col min="15106" max="15106" width="39.42578125" style="1" customWidth="1"/>
    <col min="15107" max="15107" width="8.42578125" style="1" customWidth="1"/>
    <col min="15108" max="15108" width="11.42578125" style="1" customWidth="1"/>
    <col min="15109" max="15109" width="11.85546875" style="1" customWidth="1"/>
    <col min="15110" max="15110" width="11" style="1" customWidth="1"/>
    <col min="15111" max="15114" width="9.140625" style="1"/>
    <col min="15115" max="15115" width="7.140625" style="1" customWidth="1"/>
    <col min="15116" max="15360" width="9.140625" style="1"/>
    <col min="15361" max="15361" width="7.140625" style="1" customWidth="1"/>
    <col min="15362" max="15362" width="39.42578125" style="1" customWidth="1"/>
    <col min="15363" max="15363" width="8.42578125" style="1" customWidth="1"/>
    <col min="15364" max="15364" width="11.42578125" style="1" customWidth="1"/>
    <col min="15365" max="15365" width="11.85546875" style="1" customWidth="1"/>
    <col min="15366" max="15366" width="11" style="1" customWidth="1"/>
    <col min="15367" max="15370" width="9.140625" style="1"/>
    <col min="15371" max="15371" width="7.140625" style="1" customWidth="1"/>
    <col min="15372" max="15616" width="9.140625" style="1"/>
    <col min="15617" max="15617" width="7.140625" style="1" customWidth="1"/>
    <col min="15618" max="15618" width="39.42578125" style="1" customWidth="1"/>
    <col min="15619" max="15619" width="8.42578125" style="1" customWidth="1"/>
    <col min="15620" max="15620" width="11.42578125" style="1" customWidth="1"/>
    <col min="15621" max="15621" width="11.85546875" style="1" customWidth="1"/>
    <col min="15622" max="15622" width="11" style="1" customWidth="1"/>
    <col min="15623" max="15626" width="9.140625" style="1"/>
    <col min="15627" max="15627" width="7.140625" style="1" customWidth="1"/>
    <col min="15628" max="15872" width="9.140625" style="1"/>
    <col min="15873" max="15873" width="7.140625" style="1" customWidth="1"/>
    <col min="15874" max="15874" width="39.42578125" style="1" customWidth="1"/>
    <col min="15875" max="15875" width="8.42578125" style="1" customWidth="1"/>
    <col min="15876" max="15876" width="11.42578125" style="1" customWidth="1"/>
    <col min="15877" max="15877" width="11.85546875" style="1" customWidth="1"/>
    <col min="15878" max="15878" width="11" style="1" customWidth="1"/>
    <col min="15879" max="15882" width="9.140625" style="1"/>
    <col min="15883" max="15883" width="7.140625" style="1" customWidth="1"/>
    <col min="15884" max="16128" width="9.140625" style="1"/>
    <col min="16129" max="16129" width="7.140625" style="1" customWidth="1"/>
    <col min="16130" max="16130" width="39.42578125" style="1" customWidth="1"/>
    <col min="16131" max="16131" width="8.42578125" style="1" customWidth="1"/>
    <col min="16132" max="16132" width="11.42578125" style="1" customWidth="1"/>
    <col min="16133" max="16133" width="11.85546875" style="1" customWidth="1"/>
    <col min="16134" max="16134" width="11" style="1" customWidth="1"/>
    <col min="16135" max="16138" width="9.140625" style="1"/>
    <col min="16139" max="16139" width="7.140625" style="1" customWidth="1"/>
    <col min="16140" max="16384" width="9.140625" style="1"/>
  </cols>
  <sheetData>
    <row r="1" spans="1:6">
      <c r="A1" s="538" t="s">
        <v>1337</v>
      </c>
      <c r="B1" s="539" t="s">
        <v>1338</v>
      </c>
      <c r="C1" s="540"/>
      <c r="D1" s="540"/>
      <c r="E1" s="812"/>
    </row>
    <row r="2" spans="1:6">
      <c r="A2" s="2"/>
      <c r="B2" s="3"/>
    </row>
    <row r="3" spans="1:6">
      <c r="A3" s="37"/>
      <c r="B3" s="1018" t="s">
        <v>3337</v>
      </c>
      <c r="C3" s="1018"/>
      <c r="D3" s="1018"/>
      <c r="E3" s="1018"/>
      <c r="F3" s="594"/>
    </row>
    <row r="4" spans="1:6" ht="117" customHeight="1">
      <c r="A4" s="37"/>
      <c r="B4" s="1014" t="s">
        <v>3459</v>
      </c>
      <c r="C4" s="1014"/>
      <c r="D4" s="1014"/>
      <c r="E4" s="1014"/>
      <c r="F4" s="594"/>
    </row>
    <row r="5" spans="1:6" ht="212.25" customHeight="1">
      <c r="A5" s="37"/>
      <c r="B5" s="1014" t="s">
        <v>4831</v>
      </c>
      <c r="C5" s="1014"/>
      <c r="D5" s="1014"/>
      <c r="E5" s="1014"/>
      <c r="F5" s="594"/>
    </row>
    <row r="6" spans="1:6" ht="206.25" customHeight="1">
      <c r="A6" s="37"/>
      <c r="B6" s="1014" t="s">
        <v>3500</v>
      </c>
      <c r="C6" s="1014"/>
      <c r="D6" s="1014"/>
      <c r="E6" s="1014"/>
      <c r="F6" s="594"/>
    </row>
    <row r="7" spans="1:6">
      <c r="A7" s="2"/>
      <c r="B7" s="3"/>
    </row>
    <row r="8" spans="1:6">
      <c r="A8" s="2"/>
      <c r="B8" s="541" t="s">
        <v>48</v>
      </c>
      <c r="C8" s="541">
        <f>'SKUPNA rekapitulacija'!C42</f>
        <v>0.81899999999999995</v>
      </c>
    </row>
    <row r="9" spans="1:6">
      <c r="A9" s="2"/>
      <c r="B9" s="542" t="s">
        <v>49</v>
      </c>
      <c r="C9" s="542">
        <f>'SKUPNA rekapitulacija'!C52</f>
        <v>0.18099999999999999</v>
      </c>
    </row>
    <row r="10" spans="1:6">
      <c r="A10" s="77"/>
    </row>
    <row r="11" spans="1:6" s="3" customFormat="1" ht="17.25" thickBot="1">
      <c r="A11" s="159"/>
      <c r="B11" s="33" t="s">
        <v>2</v>
      </c>
      <c r="C11" s="5" t="s">
        <v>3</v>
      </c>
      <c r="D11" s="5" t="s">
        <v>4</v>
      </c>
      <c r="E11" s="813" t="s">
        <v>5</v>
      </c>
      <c r="F11" s="596" t="s">
        <v>6</v>
      </c>
    </row>
    <row r="12" spans="1:6" ht="17.25" thickTop="1">
      <c r="A12" s="77"/>
    </row>
    <row r="13" spans="1:6" ht="67.5" customHeight="1">
      <c r="A13" s="126" t="s">
        <v>1339</v>
      </c>
      <c r="B13" s="31" t="s">
        <v>1376</v>
      </c>
      <c r="C13" s="121"/>
      <c r="D13" s="122"/>
      <c r="E13" s="203"/>
      <c r="F13" s="597"/>
    </row>
    <row r="14" spans="1:6" ht="56.25" customHeight="1">
      <c r="A14" s="126"/>
      <c r="B14" s="215" t="s">
        <v>1352</v>
      </c>
      <c r="C14" s="121"/>
      <c r="D14" s="122"/>
      <c r="E14" s="203"/>
      <c r="F14" s="597"/>
    </row>
    <row r="15" spans="1:6" ht="27" customHeight="1">
      <c r="A15" s="126"/>
      <c r="B15" s="95" t="s">
        <v>1353</v>
      </c>
      <c r="C15" s="121"/>
      <c r="D15" s="122"/>
      <c r="E15" s="203"/>
      <c r="F15" s="597"/>
    </row>
    <row r="16" spans="1:6" ht="14.25" customHeight="1">
      <c r="A16" s="126"/>
      <c r="B16" s="95" t="s">
        <v>1373</v>
      </c>
      <c r="C16" s="121"/>
      <c r="D16" s="122"/>
      <c r="E16" s="203"/>
      <c r="F16" s="597"/>
    </row>
    <row r="17" spans="1:6" ht="14.25" customHeight="1">
      <c r="A17" s="126"/>
      <c r="B17" s="95" t="s">
        <v>1354</v>
      </c>
      <c r="C17" s="121"/>
      <c r="D17" s="122"/>
      <c r="E17" s="203"/>
      <c r="F17" s="597"/>
    </row>
    <row r="18" spans="1:6" ht="14.25" customHeight="1">
      <c r="A18" s="126"/>
      <c r="B18" s="95" t="s">
        <v>1355</v>
      </c>
      <c r="C18" s="121"/>
      <c r="D18" s="122"/>
      <c r="E18" s="203"/>
      <c r="F18" s="597"/>
    </row>
    <row r="19" spans="1:6" ht="66" customHeight="1">
      <c r="A19" s="126"/>
      <c r="B19" s="95" t="s">
        <v>1356</v>
      </c>
      <c r="C19" s="121"/>
      <c r="D19" s="122"/>
      <c r="E19" s="203"/>
      <c r="F19" s="597"/>
    </row>
    <row r="20" spans="1:6" ht="42" customHeight="1">
      <c r="A20" s="126"/>
      <c r="B20" s="95" t="s">
        <v>1374</v>
      </c>
      <c r="C20" s="121"/>
      <c r="D20" s="122"/>
      <c r="E20" s="203"/>
      <c r="F20" s="597"/>
    </row>
    <row r="21" spans="1:6" ht="29.25" customHeight="1">
      <c r="A21" s="126"/>
      <c r="B21" s="95" t="s">
        <v>1357</v>
      </c>
      <c r="C21" s="121"/>
      <c r="D21" s="122"/>
      <c r="E21" s="203"/>
      <c r="F21" s="597"/>
    </row>
    <row r="22" spans="1:6" ht="15" customHeight="1">
      <c r="A22" s="126"/>
      <c r="B22" s="95" t="s">
        <v>1358</v>
      </c>
      <c r="C22" s="121"/>
      <c r="D22" s="122"/>
      <c r="E22" s="203"/>
      <c r="F22" s="597"/>
    </row>
    <row r="23" spans="1:6" ht="15" customHeight="1">
      <c r="A23" s="126"/>
      <c r="B23" s="95" t="s">
        <v>1359</v>
      </c>
      <c r="C23" s="121"/>
      <c r="D23" s="122"/>
      <c r="E23" s="203"/>
      <c r="F23" s="597"/>
    </row>
    <row r="24" spans="1:6" ht="33.75" customHeight="1">
      <c r="A24" s="126"/>
      <c r="B24" s="95" t="s">
        <v>4915</v>
      </c>
      <c r="C24" s="121"/>
      <c r="D24" s="122"/>
      <c r="E24" s="203"/>
      <c r="F24" s="597"/>
    </row>
    <row r="25" spans="1:6" ht="156" customHeight="1">
      <c r="A25" s="126"/>
      <c r="B25" s="95" t="s">
        <v>1360</v>
      </c>
      <c r="C25" s="121"/>
      <c r="D25" s="122"/>
      <c r="E25" s="203"/>
      <c r="F25" s="597"/>
    </row>
    <row r="26" spans="1:6" ht="81" customHeight="1">
      <c r="A26" s="126"/>
      <c r="B26" s="95" t="s">
        <v>1361</v>
      </c>
      <c r="C26" s="121"/>
      <c r="D26" s="122"/>
      <c r="E26" s="203"/>
      <c r="F26" s="597"/>
    </row>
    <row r="27" spans="1:6" ht="81" customHeight="1">
      <c r="A27" s="126"/>
      <c r="B27" s="95" t="s">
        <v>1362</v>
      </c>
      <c r="C27" s="121"/>
      <c r="D27" s="219"/>
      <c r="E27" s="203"/>
      <c r="F27" s="597"/>
    </row>
    <row r="28" spans="1:6" ht="181.5" customHeight="1">
      <c r="A28" s="126"/>
      <c r="B28" s="215" t="s">
        <v>1363</v>
      </c>
      <c r="C28" s="121"/>
      <c r="D28" s="122"/>
      <c r="E28" s="203"/>
      <c r="F28" s="597"/>
    </row>
    <row r="29" spans="1:6" ht="26.25" customHeight="1">
      <c r="A29" s="126"/>
      <c r="B29" s="123" t="s">
        <v>1364</v>
      </c>
      <c r="C29" s="121"/>
      <c r="D29" s="122"/>
      <c r="E29" s="203"/>
      <c r="F29" s="597"/>
    </row>
    <row r="30" spans="1:6" ht="41.25" customHeight="1">
      <c r="A30" s="126"/>
      <c r="B30" s="95" t="s">
        <v>1365</v>
      </c>
      <c r="C30" s="121"/>
      <c r="D30" s="122"/>
      <c r="E30" s="203"/>
      <c r="F30" s="597"/>
    </row>
    <row r="31" spans="1:6" ht="120" customHeight="1">
      <c r="A31" s="126"/>
      <c r="B31" s="215" t="s">
        <v>1366</v>
      </c>
      <c r="C31" s="121"/>
      <c r="D31" s="122"/>
      <c r="E31" s="203"/>
      <c r="F31" s="597"/>
    </row>
    <row r="32" spans="1:6" ht="63.75">
      <c r="A32" s="126"/>
      <c r="B32" s="220" t="s">
        <v>1367</v>
      </c>
      <c r="C32" s="121"/>
      <c r="D32" s="122"/>
      <c r="E32" s="203"/>
      <c r="F32" s="597"/>
    </row>
    <row r="33" spans="1:6" ht="81.75" customHeight="1">
      <c r="A33" s="126"/>
      <c r="B33" s="221" t="s">
        <v>1368</v>
      </c>
      <c r="C33" s="121"/>
      <c r="D33" s="122"/>
      <c r="E33" s="203"/>
      <c r="F33" s="597"/>
    </row>
    <row r="34" spans="1:6" ht="54.75" customHeight="1">
      <c r="A34" s="126"/>
      <c r="B34" s="221" t="s">
        <v>1370</v>
      </c>
      <c r="C34" s="121"/>
      <c r="D34" s="122"/>
      <c r="E34" s="203"/>
      <c r="F34" s="597"/>
    </row>
    <row r="35" spans="1:6" ht="76.5">
      <c r="A35" s="126"/>
      <c r="B35" s="95" t="s">
        <v>1369</v>
      </c>
      <c r="C35" s="121"/>
      <c r="D35" s="122"/>
      <c r="E35" s="203"/>
      <c r="F35" s="597"/>
    </row>
    <row r="36" spans="1:6" ht="25.5">
      <c r="A36" s="126"/>
      <c r="B36" s="95" t="s">
        <v>1340</v>
      </c>
      <c r="C36" s="121"/>
      <c r="D36" s="122"/>
      <c r="E36" s="203"/>
      <c r="F36" s="597"/>
    </row>
    <row r="37" spans="1:6">
      <c r="A37" s="126"/>
      <c r="B37" s="216" t="s">
        <v>1341</v>
      </c>
      <c r="C37" s="121"/>
      <c r="D37" s="122"/>
      <c r="E37" s="203"/>
      <c r="F37" s="597"/>
    </row>
    <row r="38" spans="1:6" ht="27">
      <c r="A38" s="126"/>
      <c r="B38" s="217" t="s">
        <v>1342</v>
      </c>
      <c r="C38" s="121"/>
      <c r="D38" s="122"/>
      <c r="E38" s="203"/>
      <c r="F38" s="597"/>
    </row>
    <row r="39" spans="1:6">
      <c r="A39" s="126"/>
      <c r="B39" s="216" t="s">
        <v>1343</v>
      </c>
      <c r="C39" s="121"/>
      <c r="D39" s="122"/>
      <c r="E39" s="203"/>
      <c r="F39" s="597"/>
    </row>
    <row r="40" spans="1:6" ht="34.5" customHeight="1">
      <c r="A40" s="126"/>
      <c r="B40" s="218" t="s">
        <v>1344</v>
      </c>
      <c r="C40" s="121"/>
      <c r="D40" s="122"/>
      <c r="E40" s="203"/>
      <c r="F40" s="597"/>
    </row>
    <row r="41" spans="1:6" ht="25.5">
      <c r="A41" s="126"/>
      <c r="B41" s="218" t="s">
        <v>1345</v>
      </c>
      <c r="C41" s="121"/>
      <c r="D41" s="122"/>
      <c r="E41" s="203"/>
      <c r="F41" s="597"/>
    </row>
    <row r="42" spans="1:6">
      <c r="A42" s="126"/>
      <c r="B42" s="216" t="s">
        <v>1346</v>
      </c>
      <c r="C42" s="121"/>
      <c r="D42" s="122"/>
      <c r="E42" s="203"/>
      <c r="F42" s="597"/>
    </row>
    <row r="43" spans="1:6" ht="25.5">
      <c r="A43" s="126"/>
      <c r="B43" s="218" t="s">
        <v>1347</v>
      </c>
      <c r="C43" s="121"/>
      <c r="D43" s="122"/>
      <c r="E43" s="203"/>
      <c r="F43" s="597"/>
    </row>
    <row r="44" spans="1:6" ht="25.5">
      <c r="A44" s="126"/>
      <c r="B44" s="218" t="s">
        <v>1348</v>
      </c>
      <c r="C44" s="121"/>
      <c r="D44" s="122"/>
      <c r="E44" s="203"/>
      <c r="F44" s="597"/>
    </row>
    <row r="45" spans="1:6">
      <c r="A45" s="126"/>
      <c r="B45" s="218" t="s">
        <v>1349</v>
      </c>
      <c r="C45" s="121"/>
      <c r="D45" s="122"/>
      <c r="E45" s="203"/>
      <c r="F45" s="597"/>
    </row>
    <row r="46" spans="1:6" ht="25.5">
      <c r="A46" s="126"/>
      <c r="B46" s="218" t="s">
        <v>1390</v>
      </c>
      <c r="C46" s="121"/>
      <c r="D46" s="122"/>
      <c r="E46" s="203"/>
      <c r="F46" s="597"/>
    </row>
    <row r="47" spans="1:6" ht="51">
      <c r="A47" s="126"/>
      <c r="B47" s="218" t="s">
        <v>1407</v>
      </c>
      <c r="C47" s="121"/>
      <c r="D47" s="122"/>
      <c r="E47" s="203"/>
      <c r="F47" s="597"/>
    </row>
    <row r="48" spans="1:6">
      <c r="A48" s="126"/>
      <c r="B48" s="218"/>
      <c r="C48" s="121"/>
      <c r="D48" s="122"/>
      <c r="E48" s="203"/>
      <c r="F48" s="597"/>
    </row>
    <row r="49" spans="1:6">
      <c r="A49" s="126"/>
      <c r="B49" s="48" t="s">
        <v>47</v>
      </c>
      <c r="C49" s="49" t="s">
        <v>7</v>
      </c>
      <c r="D49" s="50">
        <v>1</v>
      </c>
      <c r="E49" s="851"/>
      <c r="F49" s="599">
        <f>E49*D49</f>
        <v>0</v>
      </c>
    </row>
    <row r="50" spans="1:6">
      <c r="A50" s="77"/>
    </row>
    <row r="51" spans="1:6" ht="76.5">
      <c r="A51" s="126" t="s">
        <v>1350</v>
      </c>
      <c r="B51" s="31" t="s">
        <v>1375</v>
      </c>
      <c r="C51" s="121"/>
      <c r="D51" s="122"/>
      <c r="E51" s="203"/>
      <c r="F51" s="597"/>
    </row>
    <row r="52" spans="1:6" ht="56.25" customHeight="1">
      <c r="A52" s="126"/>
      <c r="B52" s="215" t="s">
        <v>1382</v>
      </c>
      <c r="C52" s="121"/>
      <c r="D52" s="122"/>
      <c r="E52" s="203"/>
      <c r="F52" s="597"/>
    </row>
    <row r="53" spans="1:6" ht="27" customHeight="1">
      <c r="A53" s="126"/>
      <c r="B53" s="95" t="s">
        <v>1371</v>
      </c>
      <c r="C53" s="121"/>
      <c r="D53" s="122"/>
      <c r="E53" s="203"/>
      <c r="F53" s="597"/>
    </row>
    <row r="54" spans="1:6" ht="14.25" customHeight="1">
      <c r="A54" s="126"/>
      <c r="B54" s="95" t="s">
        <v>1372</v>
      </c>
      <c r="C54" s="121"/>
      <c r="D54" s="122"/>
      <c r="E54" s="203"/>
      <c r="F54" s="597"/>
    </row>
    <row r="55" spans="1:6" ht="14.25" customHeight="1">
      <c r="A55" s="126"/>
      <c r="B55" s="95" t="s">
        <v>1354</v>
      </c>
      <c r="C55" s="121"/>
      <c r="D55" s="122"/>
      <c r="E55" s="203"/>
      <c r="F55" s="597"/>
    </row>
    <row r="56" spans="1:6" ht="14.25" customHeight="1">
      <c r="A56" s="126"/>
      <c r="B56" s="95" t="s">
        <v>1355</v>
      </c>
      <c r="C56" s="121"/>
      <c r="D56" s="122"/>
      <c r="E56" s="203"/>
      <c r="F56" s="597"/>
    </row>
    <row r="57" spans="1:6" ht="66" customHeight="1">
      <c r="A57" s="126"/>
      <c r="B57" s="95" t="s">
        <v>1356</v>
      </c>
      <c r="C57" s="121"/>
      <c r="D57" s="122"/>
      <c r="E57" s="203"/>
      <c r="F57" s="597"/>
    </row>
    <row r="58" spans="1:6" ht="42" customHeight="1">
      <c r="A58" s="126"/>
      <c r="B58" s="95" t="s">
        <v>1374</v>
      </c>
      <c r="C58" s="121"/>
      <c r="D58" s="122"/>
      <c r="E58" s="203"/>
      <c r="F58" s="597"/>
    </row>
    <row r="59" spans="1:6" ht="29.25" customHeight="1">
      <c r="A59" s="126"/>
      <c r="B59" s="95" t="s">
        <v>1377</v>
      </c>
      <c r="C59" s="121"/>
      <c r="D59" s="122"/>
      <c r="E59" s="203"/>
      <c r="F59" s="597"/>
    </row>
    <row r="60" spans="1:6" ht="15" customHeight="1">
      <c r="A60" s="126"/>
      <c r="B60" s="95" t="s">
        <v>1358</v>
      </c>
      <c r="C60" s="121"/>
      <c r="D60" s="122"/>
      <c r="E60" s="203"/>
      <c r="F60" s="597"/>
    </row>
    <row r="61" spans="1:6" ht="15" customHeight="1">
      <c r="A61" s="126"/>
      <c r="B61" s="95" t="s">
        <v>1359</v>
      </c>
      <c r="C61" s="121"/>
      <c r="D61" s="122"/>
      <c r="E61" s="203"/>
      <c r="F61" s="597"/>
    </row>
    <row r="62" spans="1:6" ht="33.75" customHeight="1">
      <c r="A62" s="126"/>
      <c r="B62" s="95" t="s">
        <v>1378</v>
      </c>
      <c r="C62" s="121"/>
      <c r="D62" s="122"/>
      <c r="E62" s="203"/>
      <c r="F62" s="597"/>
    </row>
    <row r="63" spans="1:6" ht="156" customHeight="1">
      <c r="A63" s="126"/>
      <c r="B63" s="95" t="s">
        <v>1360</v>
      </c>
      <c r="C63" s="121"/>
      <c r="D63" s="122"/>
      <c r="E63" s="203"/>
      <c r="F63" s="597"/>
    </row>
    <row r="64" spans="1:6" ht="81" customHeight="1">
      <c r="A64" s="126"/>
      <c r="B64" s="95" t="s">
        <v>1379</v>
      </c>
      <c r="C64" s="121"/>
      <c r="D64" s="122"/>
      <c r="E64" s="203"/>
      <c r="F64" s="597"/>
    </row>
    <row r="65" spans="1:6" ht="81" customHeight="1">
      <c r="A65" s="126"/>
      <c r="B65" s="95" t="s">
        <v>1380</v>
      </c>
      <c r="C65" s="121"/>
      <c r="D65" s="219"/>
      <c r="E65" s="203"/>
      <c r="F65" s="597"/>
    </row>
    <row r="66" spans="1:6" ht="181.5" customHeight="1">
      <c r="A66" s="126"/>
      <c r="B66" s="215" t="s">
        <v>1363</v>
      </c>
      <c r="C66" s="121"/>
      <c r="D66" s="122"/>
      <c r="E66" s="203"/>
      <c r="F66" s="597"/>
    </row>
    <row r="67" spans="1:6" ht="41.25" customHeight="1">
      <c r="A67" s="126"/>
      <c r="B67" s="95" t="s">
        <v>1365</v>
      </c>
      <c r="C67" s="121"/>
      <c r="D67" s="122"/>
      <c r="E67" s="203"/>
      <c r="F67" s="597"/>
    </row>
    <row r="68" spans="1:6" ht="120" customHeight="1">
      <c r="A68" s="126"/>
      <c r="B68" s="215" t="s">
        <v>1366</v>
      </c>
      <c r="C68" s="121"/>
      <c r="D68" s="122"/>
      <c r="E68" s="203"/>
      <c r="F68" s="597"/>
    </row>
    <row r="69" spans="1:6" ht="63.75">
      <c r="A69" s="126"/>
      <c r="B69" s="220" t="s">
        <v>1367</v>
      </c>
      <c r="C69" s="121"/>
      <c r="D69" s="122"/>
      <c r="E69" s="203"/>
      <c r="F69" s="597"/>
    </row>
    <row r="70" spans="1:6" ht="81.75" customHeight="1">
      <c r="A70" s="126"/>
      <c r="B70" s="221" t="s">
        <v>1368</v>
      </c>
      <c r="C70" s="121"/>
      <c r="D70" s="122"/>
      <c r="E70" s="203"/>
      <c r="F70" s="597"/>
    </row>
    <row r="71" spans="1:6" ht="54.75" customHeight="1">
      <c r="A71" s="126"/>
      <c r="B71" s="221" t="s">
        <v>1370</v>
      </c>
      <c r="C71" s="121"/>
      <c r="D71" s="122"/>
      <c r="E71" s="203"/>
      <c r="F71" s="597"/>
    </row>
    <row r="72" spans="1:6" ht="76.5">
      <c r="A72" s="126"/>
      <c r="B72" s="95" t="s">
        <v>1369</v>
      </c>
      <c r="C72" s="121"/>
      <c r="D72" s="122"/>
      <c r="E72" s="203"/>
      <c r="F72" s="597"/>
    </row>
    <row r="73" spans="1:6" ht="25.5">
      <c r="A73" s="126"/>
      <c r="B73" s="95" t="s">
        <v>1340</v>
      </c>
      <c r="C73" s="121"/>
      <c r="D73" s="122"/>
      <c r="E73" s="203"/>
      <c r="F73" s="597"/>
    </row>
    <row r="74" spans="1:6">
      <c r="A74" s="126"/>
      <c r="B74" s="216" t="s">
        <v>1341</v>
      </c>
      <c r="C74" s="121"/>
      <c r="D74" s="122"/>
      <c r="E74" s="203"/>
      <c r="F74" s="597"/>
    </row>
    <row r="75" spans="1:6" ht="27">
      <c r="A75" s="126"/>
      <c r="B75" s="217" t="s">
        <v>1342</v>
      </c>
      <c r="C75" s="121"/>
      <c r="D75" s="122"/>
      <c r="E75" s="203"/>
      <c r="F75" s="597"/>
    </row>
    <row r="76" spans="1:6">
      <c r="A76" s="126"/>
      <c r="B76" s="216" t="s">
        <v>1343</v>
      </c>
      <c r="C76" s="121"/>
      <c r="D76" s="122"/>
      <c r="E76" s="203"/>
      <c r="F76" s="597"/>
    </row>
    <row r="77" spans="1:6" ht="34.5" customHeight="1">
      <c r="A77" s="126"/>
      <c r="B77" s="218" t="s">
        <v>1344</v>
      </c>
      <c r="C77" s="121"/>
      <c r="D77" s="122"/>
      <c r="E77" s="203"/>
      <c r="F77" s="597"/>
    </row>
    <row r="78" spans="1:6" ht="25.5">
      <c r="A78" s="126"/>
      <c r="B78" s="218" t="s">
        <v>1345</v>
      </c>
      <c r="C78" s="121"/>
      <c r="D78" s="122"/>
      <c r="E78" s="203"/>
      <c r="F78" s="597"/>
    </row>
    <row r="79" spans="1:6">
      <c r="A79" s="126"/>
      <c r="B79" s="216" t="s">
        <v>1346</v>
      </c>
      <c r="C79" s="121"/>
      <c r="D79" s="122"/>
      <c r="E79" s="203"/>
      <c r="F79" s="597"/>
    </row>
    <row r="80" spans="1:6" ht="25.5">
      <c r="A80" s="126"/>
      <c r="B80" s="218" t="s">
        <v>1347</v>
      </c>
      <c r="C80" s="121"/>
      <c r="D80" s="122"/>
      <c r="E80" s="203"/>
      <c r="F80" s="597"/>
    </row>
    <row r="81" spans="1:6" ht="25.5">
      <c r="A81" s="126"/>
      <c r="B81" s="218" t="s">
        <v>1348</v>
      </c>
      <c r="C81" s="121"/>
      <c r="D81" s="122"/>
      <c r="E81" s="203"/>
      <c r="F81" s="597"/>
    </row>
    <row r="82" spans="1:6">
      <c r="A82" s="126"/>
      <c r="B82" s="218" t="s">
        <v>1349</v>
      </c>
      <c r="C82" s="121"/>
      <c r="D82" s="122"/>
      <c r="E82" s="203"/>
      <c r="F82" s="597"/>
    </row>
    <row r="83" spans="1:6" ht="25.5">
      <c r="A83" s="126"/>
      <c r="B83" s="218" t="s">
        <v>1390</v>
      </c>
      <c r="C83" s="121"/>
      <c r="D83" s="122"/>
      <c r="E83" s="203"/>
      <c r="F83" s="597"/>
    </row>
    <row r="84" spans="1:6" ht="51">
      <c r="A84" s="126"/>
      <c r="B84" s="218" t="s">
        <v>1407</v>
      </c>
      <c r="C84" s="121"/>
      <c r="D84" s="122"/>
      <c r="E84" s="203"/>
      <c r="F84" s="597"/>
    </row>
    <row r="85" spans="1:6">
      <c r="A85" s="126"/>
      <c r="B85" s="218"/>
      <c r="C85" s="121" t="s">
        <v>7</v>
      </c>
      <c r="D85" s="122">
        <v>1</v>
      </c>
      <c r="E85" s="750"/>
      <c r="F85" s="597"/>
    </row>
    <row r="86" spans="1:6">
      <c r="A86" s="126"/>
      <c r="B86" s="45" t="s">
        <v>607</v>
      </c>
      <c r="C86" s="46"/>
      <c r="D86" s="47"/>
      <c r="E86" s="852"/>
      <c r="F86" s="598">
        <f>D85*E85*C8</f>
        <v>0</v>
      </c>
    </row>
    <row r="87" spans="1:6">
      <c r="A87" s="126"/>
      <c r="B87" s="48" t="s">
        <v>47</v>
      </c>
      <c r="C87" s="49"/>
      <c r="D87" s="50"/>
      <c r="E87" s="853"/>
      <c r="F87" s="599">
        <f>D85*E85*C9</f>
        <v>0</v>
      </c>
    </row>
    <row r="88" spans="1:6" s="10" customFormat="1" ht="24" customHeight="1">
      <c r="A88" s="126"/>
      <c r="B88" s="31"/>
      <c r="C88" s="127"/>
      <c r="D88" s="30"/>
      <c r="E88" s="156"/>
      <c r="F88" s="600"/>
    </row>
    <row r="89" spans="1:6" ht="76.5">
      <c r="A89" s="126" t="s">
        <v>1391</v>
      </c>
      <c r="B89" s="31" t="s">
        <v>1381</v>
      </c>
      <c r="C89" s="121"/>
      <c r="D89" s="122"/>
      <c r="E89" s="203"/>
      <c r="F89" s="597"/>
    </row>
    <row r="90" spans="1:6" ht="66" customHeight="1">
      <c r="A90" s="126"/>
      <c r="B90" s="215" t="s">
        <v>1383</v>
      </c>
      <c r="C90" s="121"/>
      <c r="D90" s="122"/>
      <c r="E90" s="203"/>
      <c r="F90" s="597"/>
    </row>
    <row r="91" spans="1:6" ht="17.25" customHeight="1">
      <c r="A91" s="126"/>
      <c r="B91" s="95" t="s">
        <v>1384</v>
      </c>
      <c r="C91" s="121"/>
      <c r="D91" s="122"/>
      <c r="E91" s="203"/>
      <c r="F91" s="597"/>
    </row>
    <row r="92" spans="1:6" ht="27" customHeight="1">
      <c r="A92" s="126"/>
      <c r="B92" s="95" t="s">
        <v>1385</v>
      </c>
      <c r="C92" s="121"/>
      <c r="D92" s="122"/>
      <c r="E92" s="203"/>
      <c r="F92" s="597"/>
    </row>
    <row r="93" spans="1:6" ht="14.25" customHeight="1">
      <c r="A93" s="126"/>
      <c r="B93" s="95" t="s">
        <v>1386</v>
      </c>
      <c r="C93" s="121"/>
      <c r="D93" s="122"/>
      <c r="E93" s="203"/>
      <c r="F93" s="597"/>
    </row>
    <row r="94" spans="1:6" ht="14.25" customHeight="1">
      <c r="A94" s="126"/>
      <c r="B94" s="95" t="s">
        <v>1354</v>
      </c>
      <c r="C94" s="121"/>
      <c r="D94" s="122"/>
      <c r="E94" s="203"/>
      <c r="F94" s="597"/>
    </row>
    <row r="95" spans="1:6" ht="14.25" customHeight="1">
      <c r="A95" s="126"/>
      <c r="B95" s="95" t="s">
        <v>1355</v>
      </c>
      <c r="C95" s="121"/>
      <c r="D95" s="122"/>
      <c r="E95" s="203"/>
      <c r="F95" s="597"/>
    </row>
    <row r="96" spans="1:6" ht="66" customHeight="1">
      <c r="A96" s="126"/>
      <c r="B96" s="95" t="s">
        <v>1356</v>
      </c>
      <c r="C96" s="121"/>
      <c r="D96" s="122"/>
      <c r="E96" s="203"/>
      <c r="F96" s="597"/>
    </row>
    <row r="97" spans="1:6" ht="42" customHeight="1">
      <c r="A97" s="126"/>
      <c r="B97" s="95" t="s">
        <v>1374</v>
      </c>
      <c r="C97" s="121"/>
      <c r="D97" s="122"/>
      <c r="E97" s="203"/>
      <c r="F97" s="597"/>
    </row>
    <row r="98" spans="1:6" ht="29.25" customHeight="1">
      <c r="A98" s="126"/>
      <c r="B98" s="95" t="s">
        <v>1377</v>
      </c>
      <c r="C98" s="121"/>
      <c r="D98" s="122"/>
      <c r="E98" s="203"/>
      <c r="F98" s="597"/>
    </row>
    <row r="99" spans="1:6" ht="15" customHeight="1">
      <c r="A99" s="126"/>
      <c r="B99" s="95" t="s">
        <v>1358</v>
      </c>
      <c r="C99" s="121"/>
      <c r="D99" s="122"/>
      <c r="E99" s="203"/>
      <c r="F99" s="597"/>
    </row>
    <row r="100" spans="1:6" ht="15" customHeight="1">
      <c r="A100" s="126"/>
      <c r="B100" s="95" t="s">
        <v>1359</v>
      </c>
      <c r="C100" s="121"/>
      <c r="D100" s="122"/>
      <c r="E100" s="203"/>
      <c r="F100" s="597"/>
    </row>
    <row r="101" spans="1:6" ht="33.75" customHeight="1">
      <c r="A101" s="126"/>
      <c r="B101" s="95" t="s">
        <v>1378</v>
      </c>
      <c r="C101" s="121"/>
      <c r="D101" s="122"/>
      <c r="E101" s="203"/>
      <c r="F101" s="597"/>
    </row>
    <row r="102" spans="1:6" ht="156" customHeight="1">
      <c r="A102" s="126"/>
      <c r="B102" s="95" t="s">
        <v>1387</v>
      </c>
      <c r="C102" s="121"/>
      <c r="D102" s="122"/>
      <c r="E102" s="203"/>
      <c r="F102" s="597"/>
    </row>
    <row r="103" spans="1:6" ht="67.5" customHeight="1">
      <c r="A103" s="126"/>
      <c r="B103" s="95" t="s">
        <v>1388</v>
      </c>
      <c r="C103" s="121"/>
      <c r="D103" s="122"/>
      <c r="E103" s="203"/>
      <c r="F103" s="597"/>
    </row>
    <row r="104" spans="1:6" ht="54" customHeight="1">
      <c r="A104" s="126"/>
      <c r="B104" s="95" t="s">
        <v>1389</v>
      </c>
      <c r="C104" s="121"/>
      <c r="D104" s="219"/>
      <c r="E104" s="203"/>
      <c r="F104" s="597"/>
    </row>
    <row r="105" spans="1:6" ht="181.5" customHeight="1">
      <c r="A105" s="126"/>
      <c r="B105" s="215" t="s">
        <v>1363</v>
      </c>
      <c r="C105" s="121"/>
      <c r="D105" s="122"/>
      <c r="E105" s="203"/>
      <c r="F105" s="597"/>
    </row>
    <row r="106" spans="1:6" ht="41.25" customHeight="1">
      <c r="A106" s="126"/>
      <c r="B106" s="95" t="s">
        <v>1365</v>
      </c>
      <c r="C106" s="121"/>
      <c r="D106" s="122"/>
      <c r="E106" s="203"/>
      <c r="F106" s="597"/>
    </row>
    <row r="107" spans="1:6" ht="120" customHeight="1">
      <c r="A107" s="126"/>
      <c r="B107" s="215" t="s">
        <v>1366</v>
      </c>
      <c r="C107" s="121"/>
      <c r="D107" s="122"/>
      <c r="E107" s="203"/>
      <c r="F107" s="597"/>
    </row>
    <row r="108" spans="1:6" ht="63.75">
      <c r="A108" s="126"/>
      <c r="B108" s="220" t="s">
        <v>1367</v>
      </c>
      <c r="C108" s="121"/>
      <c r="D108" s="122"/>
      <c r="E108" s="203"/>
      <c r="F108" s="597"/>
    </row>
    <row r="109" spans="1:6" ht="81.75" customHeight="1">
      <c r="A109" s="126"/>
      <c r="B109" s="221" t="s">
        <v>1368</v>
      </c>
      <c r="C109" s="121"/>
      <c r="D109" s="122"/>
      <c r="E109" s="203"/>
      <c r="F109" s="597"/>
    </row>
    <row r="110" spans="1:6" ht="54.75" customHeight="1">
      <c r="A110" s="126"/>
      <c r="B110" s="221" t="s">
        <v>1370</v>
      </c>
      <c r="C110" s="121"/>
      <c r="D110" s="122"/>
      <c r="E110" s="203"/>
      <c r="F110" s="597"/>
    </row>
    <row r="111" spans="1:6" ht="76.5">
      <c r="A111" s="126"/>
      <c r="B111" s="95" t="s">
        <v>1369</v>
      </c>
      <c r="C111" s="121"/>
      <c r="D111" s="122"/>
      <c r="E111" s="203"/>
      <c r="F111" s="597"/>
    </row>
    <row r="112" spans="1:6" ht="25.5">
      <c r="A112" s="126"/>
      <c r="B112" s="95" t="s">
        <v>1340</v>
      </c>
      <c r="C112" s="121"/>
      <c r="D112" s="122"/>
      <c r="E112" s="203"/>
      <c r="F112" s="597"/>
    </row>
    <row r="113" spans="1:6">
      <c r="A113" s="126"/>
      <c r="B113" s="216" t="s">
        <v>1341</v>
      </c>
      <c r="C113" s="121"/>
      <c r="D113" s="122"/>
      <c r="E113" s="203"/>
      <c r="F113" s="597"/>
    </row>
    <row r="114" spans="1:6" ht="27">
      <c r="A114" s="126"/>
      <c r="B114" s="217" t="s">
        <v>1342</v>
      </c>
      <c r="C114" s="121"/>
      <c r="D114" s="122"/>
      <c r="E114" s="203"/>
      <c r="F114" s="597"/>
    </row>
    <row r="115" spans="1:6">
      <c r="A115" s="126"/>
      <c r="B115" s="216" t="s">
        <v>1343</v>
      </c>
      <c r="C115" s="121"/>
      <c r="D115" s="122"/>
      <c r="E115" s="203"/>
      <c r="F115" s="597"/>
    </row>
    <row r="116" spans="1:6" ht="34.5" customHeight="1">
      <c r="A116" s="126"/>
      <c r="B116" s="218" t="s">
        <v>1344</v>
      </c>
      <c r="C116" s="121"/>
      <c r="D116" s="122"/>
      <c r="E116" s="203"/>
      <c r="F116" s="597"/>
    </row>
    <row r="117" spans="1:6" ht="25.5">
      <c r="A117" s="126"/>
      <c r="B117" s="218" t="s">
        <v>1345</v>
      </c>
      <c r="C117" s="121"/>
      <c r="D117" s="122"/>
      <c r="E117" s="203"/>
      <c r="F117" s="597"/>
    </row>
    <row r="118" spans="1:6">
      <c r="A118" s="126"/>
      <c r="B118" s="216" t="s">
        <v>1346</v>
      </c>
      <c r="C118" s="121"/>
      <c r="D118" s="122"/>
      <c r="E118" s="203"/>
      <c r="F118" s="597"/>
    </row>
    <row r="119" spans="1:6" ht="25.5">
      <c r="A119" s="126"/>
      <c r="B119" s="218" t="s">
        <v>1347</v>
      </c>
      <c r="C119" s="121"/>
      <c r="D119" s="122"/>
      <c r="E119" s="203"/>
      <c r="F119" s="597"/>
    </row>
    <row r="120" spans="1:6" ht="25.5">
      <c r="A120" s="126"/>
      <c r="B120" s="218" t="s">
        <v>1348</v>
      </c>
      <c r="C120" s="121"/>
      <c r="D120" s="122"/>
      <c r="E120" s="203"/>
      <c r="F120" s="597"/>
    </row>
    <row r="121" spans="1:6">
      <c r="A121" s="126"/>
      <c r="B121" s="218" t="s">
        <v>1349</v>
      </c>
      <c r="C121" s="121"/>
      <c r="D121" s="122"/>
      <c r="E121" s="203"/>
      <c r="F121" s="597"/>
    </row>
    <row r="122" spans="1:6" ht="25.5">
      <c r="A122" s="126"/>
      <c r="B122" s="218" t="s">
        <v>1390</v>
      </c>
      <c r="C122" s="121"/>
      <c r="D122" s="122"/>
      <c r="E122" s="203"/>
      <c r="F122" s="597"/>
    </row>
    <row r="123" spans="1:6" ht="51">
      <c r="A123" s="126"/>
      <c r="B123" s="218" t="s">
        <v>1407</v>
      </c>
      <c r="C123" s="121"/>
      <c r="D123" s="122"/>
      <c r="E123" s="203"/>
      <c r="F123" s="597"/>
    </row>
    <row r="124" spans="1:6">
      <c r="A124" s="126"/>
      <c r="B124" s="45" t="s">
        <v>607</v>
      </c>
      <c r="C124" s="46" t="s">
        <v>7</v>
      </c>
      <c r="D124" s="47">
        <v>1</v>
      </c>
      <c r="E124" s="851"/>
      <c r="F124" s="598">
        <f>D124*E124</f>
        <v>0</v>
      </c>
    </row>
    <row r="125" spans="1:6" s="10" customFormat="1" ht="16.5" customHeight="1">
      <c r="A125" s="126"/>
      <c r="B125" s="31"/>
      <c r="C125" s="127"/>
      <c r="D125" s="30"/>
      <c r="E125" s="156"/>
      <c r="F125" s="600"/>
    </row>
    <row r="126" spans="1:6" ht="51">
      <c r="A126" s="126" t="s">
        <v>1392</v>
      </c>
      <c r="B126" s="31" t="s">
        <v>1393</v>
      </c>
      <c r="C126" s="121"/>
      <c r="D126" s="122"/>
      <c r="E126" s="203"/>
      <c r="F126" s="597"/>
    </row>
    <row r="127" spans="1:6" ht="52.5" customHeight="1">
      <c r="A127" s="126"/>
      <c r="B127" s="215" t="s">
        <v>1394</v>
      </c>
      <c r="C127" s="121"/>
      <c r="D127" s="122"/>
      <c r="E127" s="203"/>
      <c r="F127" s="597"/>
    </row>
    <row r="128" spans="1:6" ht="54.75" customHeight="1">
      <c r="A128" s="126"/>
      <c r="B128" s="95" t="s">
        <v>1395</v>
      </c>
      <c r="C128" s="121"/>
      <c r="D128" s="122"/>
      <c r="E128" s="203"/>
      <c r="F128" s="597"/>
    </row>
    <row r="129" spans="1:6" ht="17.25" customHeight="1">
      <c r="A129" s="126"/>
      <c r="B129" s="95" t="s">
        <v>1397</v>
      </c>
      <c r="C129" s="121"/>
      <c r="D129" s="122"/>
      <c r="E129" s="203"/>
      <c r="F129" s="597"/>
    </row>
    <row r="130" spans="1:6" ht="27" customHeight="1">
      <c r="A130" s="126"/>
      <c r="B130" s="95" t="s">
        <v>1398</v>
      </c>
      <c r="C130" s="121"/>
      <c r="D130" s="122"/>
      <c r="E130" s="203"/>
      <c r="F130" s="597"/>
    </row>
    <row r="131" spans="1:6" ht="14.25" customHeight="1">
      <c r="A131" s="126"/>
      <c r="B131" s="95" t="s">
        <v>1373</v>
      </c>
      <c r="C131" s="121"/>
      <c r="D131" s="122"/>
      <c r="E131" s="203"/>
      <c r="F131" s="597"/>
    </row>
    <row r="132" spans="1:6" ht="14.25" customHeight="1">
      <c r="A132" s="126"/>
      <c r="B132" s="95" t="s">
        <v>1399</v>
      </c>
      <c r="C132" s="121"/>
      <c r="D132" s="122"/>
      <c r="E132" s="203"/>
      <c r="F132" s="597"/>
    </row>
    <row r="133" spans="1:6" ht="14.25" customHeight="1">
      <c r="A133" s="126"/>
      <c r="B133" s="95" t="s">
        <v>1355</v>
      </c>
      <c r="C133" s="121"/>
      <c r="D133" s="122"/>
      <c r="E133" s="203"/>
      <c r="F133" s="597"/>
    </row>
    <row r="134" spans="1:6" ht="15.75" customHeight="1">
      <c r="A134" s="126"/>
      <c r="B134" s="95" t="s">
        <v>1396</v>
      </c>
      <c r="C134" s="121"/>
      <c r="D134" s="122"/>
      <c r="E134" s="203"/>
      <c r="F134" s="597"/>
    </row>
    <row r="135" spans="1:6" ht="15" customHeight="1">
      <c r="A135" s="126"/>
      <c r="B135" s="95" t="s">
        <v>1359</v>
      </c>
      <c r="C135" s="121"/>
      <c r="D135" s="122"/>
      <c r="E135" s="203"/>
      <c r="F135" s="597"/>
    </row>
    <row r="136" spans="1:6" ht="33.75" customHeight="1">
      <c r="A136" s="126"/>
      <c r="B136" s="95" t="s">
        <v>1400</v>
      </c>
      <c r="C136" s="121"/>
      <c r="D136" s="122"/>
      <c r="E136" s="203"/>
      <c r="F136" s="597"/>
    </row>
    <row r="137" spans="1:6" ht="29.25" customHeight="1">
      <c r="A137" s="126"/>
      <c r="B137" s="95" t="s">
        <v>1401</v>
      </c>
      <c r="C137" s="121"/>
      <c r="D137" s="122"/>
      <c r="E137" s="203"/>
      <c r="F137" s="597"/>
    </row>
    <row r="138" spans="1:6" ht="27.75" customHeight="1">
      <c r="A138" s="126"/>
      <c r="B138" s="95" t="s">
        <v>1402</v>
      </c>
      <c r="C138" s="121"/>
      <c r="D138" s="219"/>
      <c r="E138" s="203"/>
      <c r="F138" s="597"/>
    </row>
    <row r="139" spans="1:6" ht="27.75" customHeight="1">
      <c r="A139" s="126"/>
      <c r="B139" s="95" t="s">
        <v>1403</v>
      </c>
      <c r="C139" s="121"/>
      <c r="D139" s="219"/>
      <c r="E139" s="203"/>
      <c r="F139" s="597"/>
    </row>
    <row r="140" spans="1:6" ht="40.5" customHeight="1">
      <c r="A140" s="126"/>
      <c r="B140" s="95" t="s">
        <v>1404</v>
      </c>
      <c r="C140" s="121"/>
      <c r="D140" s="219"/>
      <c r="E140" s="203"/>
      <c r="F140" s="597"/>
    </row>
    <row r="141" spans="1:6" ht="54.75" customHeight="1">
      <c r="A141" s="126"/>
      <c r="B141" s="221" t="s">
        <v>1405</v>
      </c>
      <c r="C141" s="121"/>
      <c r="D141" s="122"/>
      <c r="E141" s="203"/>
      <c r="F141" s="597"/>
    </row>
    <row r="142" spans="1:6" ht="70.5" customHeight="1">
      <c r="A142" s="126"/>
      <c r="B142" s="95" t="s">
        <v>1406</v>
      </c>
      <c r="C142" s="121"/>
      <c r="D142" s="122"/>
      <c r="E142" s="203"/>
      <c r="F142" s="597"/>
    </row>
    <row r="143" spans="1:6" ht="25.5">
      <c r="A143" s="126"/>
      <c r="B143" s="95" t="s">
        <v>1340</v>
      </c>
      <c r="C143" s="121"/>
      <c r="D143" s="122"/>
      <c r="E143" s="203"/>
      <c r="F143" s="597"/>
    </row>
    <row r="144" spans="1:6" ht="27">
      <c r="A144" s="126"/>
      <c r="B144" s="217" t="s">
        <v>1342</v>
      </c>
      <c r="C144" s="121"/>
      <c r="D144" s="122"/>
      <c r="E144" s="203"/>
      <c r="F144" s="597"/>
    </row>
    <row r="145" spans="1:6">
      <c r="A145" s="126"/>
      <c r="B145" s="216" t="s">
        <v>1343</v>
      </c>
      <c r="C145" s="121"/>
      <c r="D145" s="122"/>
      <c r="E145" s="203"/>
      <c r="F145" s="597"/>
    </row>
    <row r="146" spans="1:6" ht="34.5" customHeight="1">
      <c r="A146" s="126"/>
      <c r="B146" s="218" t="s">
        <v>1344</v>
      </c>
      <c r="C146" s="121"/>
      <c r="D146" s="122"/>
      <c r="E146" s="203"/>
      <c r="F146" s="597"/>
    </row>
    <row r="147" spans="1:6" ht="25.5">
      <c r="A147" s="126"/>
      <c r="B147" s="218" t="s">
        <v>1345</v>
      </c>
      <c r="C147" s="121"/>
      <c r="D147" s="122"/>
      <c r="E147" s="203"/>
      <c r="F147" s="597"/>
    </row>
    <row r="148" spans="1:6">
      <c r="A148" s="126"/>
      <c r="B148" s="216" t="s">
        <v>1346</v>
      </c>
      <c r="C148" s="121"/>
      <c r="D148" s="122"/>
      <c r="E148" s="203"/>
      <c r="F148" s="597"/>
    </row>
    <row r="149" spans="1:6" ht="25.5">
      <c r="A149" s="126"/>
      <c r="B149" s="218" t="s">
        <v>1347</v>
      </c>
      <c r="C149" s="121"/>
      <c r="D149" s="122"/>
      <c r="E149" s="203"/>
      <c r="F149" s="597"/>
    </row>
    <row r="150" spans="1:6" ht="25.5">
      <c r="A150" s="126"/>
      <c r="B150" s="218" t="s">
        <v>1348</v>
      </c>
      <c r="C150" s="121"/>
      <c r="D150" s="122"/>
      <c r="E150" s="203"/>
      <c r="F150" s="597"/>
    </row>
    <row r="151" spans="1:6">
      <c r="A151" s="126"/>
      <c r="B151" s="218" t="s">
        <v>1349</v>
      </c>
      <c r="C151" s="121"/>
      <c r="D151" s="122"/>
      <c r="E151" s="203"/>
      <c r="F151" s="597"/>
    </row>
    <row r="152" spans="1:6" ht="25.5">
      <c r="A152" s="126"/>
      <c r="B152" s="218" t="s">
        <v>1390</v>
      </c>
      <c r="C152" s="121"/>
      <c r="D152" s="122"/>
      <c r="E152" s="203"/>
      <c r="F152" s="597"/>
    </row>
    <row r="153" spans="1:6">
      <c r="A153" s="126"/>
      <c r="B153" s="218"/>
      <c r="C153" s="121"/>
      <c r="D153" s="122"/>
      <c r="E153" s="203"/>
      <c r="F153" s="597"/>
    </row>
    <row r="154" spans="1:6">
      <c r="A154" s="126"/>
      <c r="B154" s="48" t="s">
        <v>47</v>
      </c>
      <c r="C154" s="49" t="s">
        <v>7</v>
      </c>
      <c r="D154" s="50">
        <v>1</v>
      </c>
      <c r="E154" s="851"/>
      <c r="F154" s="599">
        <f>D154*E154</f>
        <v>0</v>
      </c>
    </row>
    <row r="155" spans="1:6" s="10" customFormat="1" ht="16.5" customHeight="1">
      <c r="A155" s="126"/>
      <c r="B155" s="31"/>
      <c r="C155" s="127"/>
      <c r="D155" s="30"/>
      <c r="E155" s="156"/>
      <c r="F155" s="600"/>
    </row>
    <row r="156" spans="1:6" ht="45" customHeight="1">
      <c r="A156" s="126" t="s">
        <v>1408</v>
      </c>
      <c r="B156" s="31" t="s">
        <v>1409</v>
      </c>
      <c r="C156" s="121"/>
      <c r="D156" s="122"/>
      <c r="E156" s="203"/>
      <c r="F156" s="597"/>
    </row>
    <row r="157" spans="1:6" ht="16.5" customHeight="1">
      <c r="A157" s="150" t="s">
        <v>265</v>
      </c>
      <c r="B157" s="31" t="s">
        <v>1420</v>
      </c>
      <c r="C157" s="121"/>
      <c r="D157" s="122"/>
      <c r="E157" s="203"/>
      <c r="F157" s="597"/>
    </row>
    <row r="158" spans="1:6" ht="52.5" customHeight="1">
      <c r="A158" s="126"/>
      <c r="B158" s="215" t="s">
        <v>1410</v>
      </c>
      <c r="C158" s="121"/>
      <c r="D158" s="122"/>
      <c r="E158" s="203"/>
      <c r="F158" s="597"/>
    </row>
    <row r="159" spans="1:6" ht="27.75" customHeight="1">
      <c r="A159" s="126"/>
      <c r="B159" s="95" t="s">
        <v>1411</v>
      </c>
      <c r="C159" s="121"/>
      <c r="D159" s="122"/>
      <c r="E159" s="203"/>
      <c r="F159" s="597"/>
    </row>
    <row r="160" spans="1:6" ht="17.25" customHeight="1">
      <c r="A160" s="126"/>
      <c r="B160" s="123" t="s">
        <v>1412</v>
      </c>
      <c r="C160" s="121"/>
      <c r="D160" s="122"/>
      <c r="E160" s="203"/>
      <c r="F160" s="597"/>
    </row>
    <row r="161" spans="1:6" ht="14.25" customHeight="1">
      <c r="A161" s="126"/>
      <c r="B161" s="95" t="s">
        <v>1413</v>
      </c>
      <c r="C161" s="121"/>
      <c r="D161" s="122"/>
      <c r="E161" s="203"/>
      <c r="F161" s="597"/>
    </row>
    <row r="162" spans="1:6" ht="14.25" customHeight="1">
      <c r="A162" s="126"/>
      <c r="B162" s="95" t="s">
        <v>1414</v>
      </c>
      <c r="C162" s="121"/>
      <c r="D162" s="122"/>
      <c r="E162" s="203"/>
      <c r="F162" s="597"/>
    </row>
    <row r="163" spans="1:6" ht="14.25" customHeight="1">
      <c r="A163" s="126"/>
      <c r="B163" s="95" t="s">
        <v>1415</v>
      </c>
      <c r="C163" s="121"/>
      <c r="D163" s="122"/>
      <c r="E163" s="203"/>
      <c r="F163" s="597"/>
    </row>
    <row r="164" spans="1:6" ht="14.25" customHeight="1">
      <c r="A164" s="126"/>
      <c r="B164" s="123" t="s">
        <v>1416</v>
      </c>
      <c r="C164" s="121"/>
      <c r="D164" s="122"/>
      <c r="E164" s="203"/>
      <c r="F164" s="597"/>
    </row>
    <row r="165" spans="1:6" ht="28.5" customHeight="1">
      <c r="A165" s="126"/>
      <c r="B165" s="95" t="s">
        <v>1417</v>
      </c>
      <c r="C165" s="121"/>
      <c r="D165" s="122"/>
      <c r="E165" s="203"/>
      <c r="F165" s="597"/>
    </row>
    <row r="166" spans="1:6" ht="15" customHeight="1">
      <c r="A166" s="126"/>
      <c r="B166" s="95" t="s">
        <v>1418</v>
      </c>
      <c r="C166" s="121"/>
      <c r="D166" s="122"/>
      <c r="E166" s="203"/>
      <c r="F166" s="597"/>
    </row>
    <row r="167" spans="1:6" ht="81" customHeight="1">
      <c r="A167" s="126"/>
      <c r="B167" s="123" t="s">
        <v>1419</v>
      </c>
      <c r="C167" s="121"/>
      <c r="D167" s="122"/>
      <c r="E167" s="203"/>
      <c r="F167" s="597"/>
    </row>
    <row r="168" spans="1:6" ht="16.5" customHeight="1">
      <c r="A168" s="126"/>
      <c r="B168" s="123"/>
      <c r="C168" s="121"/>
      <c r="D168" s="122"/>
      <c r="E168" s="203"/>
      <c r="F168" s="597"/>
    </row>
    <row r="169" spans="1:6" ht="16.5" customHeight="1">
      <c r="A169" s="150" t="s">
        <v>265</v>
      </c>
      <c r="B169" s="31" t="s">
        <v>1421</v>
      </c>
      <c r="C169" s="121"/>
      <c r="D169" s="122"/>
      <c r="E169" s="203"/>
      <c r="F169" s="597"/>
    </row>
    <row r="170" spans="1:6" ht="29.25" customHeight="1">
      <c r="A170" s="126"/>
      <c r="B170" s="95" t="s">
        <v>1422</v>
      </c>
      <c r="C170" s="121"/>
      <c r="D170" s="122"/>
      <c r="E170" s="203"/>
      <c r="F170" s="597"/>
    </row>
    <row r="171" spans="1:6" ht="16.5" customHeight="1">
      <c r="A171" s="126"/>
      <c r="B171" s="95" t="s">
        <v>1423</v>
      </c>
      <c r="C171" s="121"/>
      <c r="D171" s="219"/>
      <c r="E171" s="203"/>
      <c r="F171" s="597"/>
    </row>
    <row r="172" spans="1:6" ht="15" customHeight="1">
      <c r="A172" s="126"/>
      <c r="B172" s="95" t="s">
        <v>1424</v>
      </c>
      <c r="C172" s="121"/>
      <c r="D172" s="219"/>
      <c r="E172" s="203"/>
      <c r="F172" s="597"/>
    </row>
    <row r="173" spans="1:6" ht="14.25" customHeight="1">
      <c r="A173" s="126"/>
      <c r="B173" s="95" t="s">
        <v>1425</v>
      </c>
      <c r="C173" s="121"/>
      <c r="D173" s="219"/>
      <c r="E173" s="203"/>
      <c r="F173" s="597"/>
    </row>
    <row r="174" spans="1:6" ht="16.5" customHeight="1">
      <c r="A174" s="126"/>
      <c r="B174" s="123"/>
      <c r="C174" s="121"/>
      <c r="D174" s="122"/>
      <c r="E174" s="203"/>
      <c r="F174" s="597"/>
    </row>
    <row r="175" spans="1:6" ht="16.5" customHeight="1">
      <c r="A175" s="150" t="s">
        <v>265</v>
      </c>
      <c r="B175" s="31" t="s">
        <v>1426</v>
      </c>
      <c r="C175" s="121"/>
      <c r="D175" s="122"/>
      <c r="E175" s="203"/>
      <c r="F175" s="597"/>
    </row>
    <row r="176" spans="1:6" ht="16.5" customHeight="1">
      <c r="A176" s="126"/>
      <c r="B176" s="222" t="s">
        <v>1427</v>
      </c>
      <c r="C176" s="121"/>
      <c r="D176" s="122"/>
      <c r="E176" s="203"/>
      <c r="F176" s="597"/>
    </row>
    <row r="177" spans="1:6" ht="15" customHeight="1">
      <c r="A177" s="126"/>
      <c r="B177" s="95" t="s">
        <v>1428</v>
      </c>
      <c r="C177" s="121"/>
      <c r="D177" s="122"/>
      <c r="E177" s="203"/>
      <c r="F177" s="597"/>
    </row>
    <row r="178" spans="1:6">
      <c r="A178" s="126"/>
      <c r="B178" s="95" t="s">
        <v>1429</v>
      </c>
      <c r="C178" s="121"/>
      <c r="D178" s="122"/>
      <c r="E178" s="203"/>
      <c r="F178" s="597"/>
    </row>
    <row r="179" spans="1:6">
      <c r="A179" s="126"/>
      <c r="B179" s="223" t="s">
        <v>1430</v>
      </c>
      <c r="C179" s="121"/>
      <c r="D179" s="122"/>
      <c r="E179" s="203"/>
      <c r="F179" s="597"/>
    </row>
    <row r="180" spans="1:6">
      <c r="A180" s="126"/>
      <c r="B180" s="216" t="s">
        <v>1431</v>
      </c>
      <c r="C180" s="121"/>
      <c r="D180" s="122"/>
      <c r="E180" s="203"/>
      <c r="F180" s="597"/>
    </row>
    <row r="181" spans="1:6" ht="16.5" customHeight="1">
      <c r="A181" s="126"/>
      <c r="B181" s="123"/>
      <c r="C181" s="121"/>
      <c r="D181" s="122"/>
      <c r="E181" s="203"/>
      <c r="F181" s="597"/>
    </row>
    <row r="182" spans="1:6" ht="16.5" customHeight="1">
      <c r="A182" s="150" t="s">
        <v>265</v>
      </c>
      <c r="B182" s="31" t="s">
        <v>1432</v>
      </c>
      <c r="C182" s="121"/>
      <c r="D182" s="122"/>
      <c r="E182" s="203"/>
      <c r="F182" s="597"/>
    </row>
    <row r="183" spans="1:6" ht="42" customHeight="1">
      <c r="A183" s="150"/>
      <c r="B183" s="31" t="s">
        <v>1434</v>
      </c>
      <c r="C183" s="121"/>
      <c r="D183" s="122"/>
      <c r="E183" s="203"/>
      <c r="F183" s="597"/>
    </row>
    <row r="184" spans="1:6" ht="15.75" customHeight="1">
      <c r="A184" s="126"/>
      <c r="B184" s="218" t="s">
        <v>1433</v>
      </c>
      <c r="C184" s="121"/>
      <c r="D184" s="122"/>
      <c r="E184" s="203"/>
      <c r="F184" s="597"/>
    </row>
    <row r="185" spans="1:6" ht="25.5">
      <c r="A185" s="126"/>
      <c r="B185" s="218" t="s">
        <v>1345</v>
      </c>
      <c r="C185" s="121"/>
      <c r="D185" s="122"/>
      <c r="E185" s="203"/>
      <c r="F185" s="597"/>
    </row>
    <row r="186" spans="1:6">
      <c r="A186" s="126"/>
      <c r="B186" s="218"/>
      <c r="C186" s="121"/>
      <c r="D186" s="122"/>
      <c r="E186" s="203"/>
      <c r="F186" s="597"/>
    </row>
    <row r="187" spans="1:6" ht="16.5" customHeight="1">
      <c r="A187" s="150" t="s">
        <v>265</v>
      </c>
      <c r="B187" s="31" t="s">
        <v>1435</v>
      </c>
      <c r="C187" s="121"/>
      <c r="D187" s="122"/>
      <c r="E187" s="203"/>
      <c r="F187" s="597"/>
    </row>
    <row r="188" spans="1:6" ht="27" customHeight="1">
      <c r="A188" s="150"/>
      <c r="B188" s="31" t="s">
        <v>1437</v>
      </c>
      <c r="C188" s="121"/>
      <c r="D188" s="122"/>
      <c r="E188" s="203"/>
      <c r="F188" s="597"/>
    </row>
    <row r="189" spans="1:6" ht="90.75" customHeight="1">
      <c r="A189" s="150"/>
      <c r="B189" s="31" t="s">
        <v>1436</v>
      </c>
      <c r="C189" s="121"/>
      <c r="D189" s="122"/>
      <c r="E189" s="203"/>
      <c r="F189" s="597"/>
    </row>
    <row r="190" spans="1:6" ht="25.5">
      <c r="A190" s="126"/>
      <c r="B190" s="218" t="s">
        <v>1347</v>
      </c>
      <c r="C190" s="121"/>
      <c r="D190" s="122"/>
      <c r="E190" s="203"/>
      <c r="F190" s="597"/>
    </row>
    <row r="191" spans="1:6">
      <c r="A191" s="126"/>
      <c r="B191" s="218" t="s">
        <v>1438</v>
      </c>
      <c r="D191" s="122"/>
      <c r="E191" s="203"/>
      <c r="F191" s="597"/>
    </row>
    <row r="192" spans="1:6" ht="25.5">
      <c r="A192" s="126"/>
      <c r="B192" s="218" t="s">
        <v>1348</v>
      </c>
      <c r="C192" s="121"/>
      <c r="D192" s="122"/>
      <c r="E192" s="203"/>
      <c r="F192" s="597"/>
    </row>
    <row r="193" spans="1:6">
      <c r="A193" s="126"/>
      <c r="B193" s="218"/>
      <c r="C193" s="121"/>
      <c r="D193" s="122"/>
      <c r="E193" s="203"/>
      <c r="F193" s="597"/>
    </row>
    <row r="194" spans="1:6">
      <c r="A194" s="126"/>
      <c r="B194" s="48" t="s">
        <v>47</v>
      </c>
      <c r="C194" s="49" t="s">
        <v>7</v>
      </c>
      <c r="D194" s="50">
        <v>1</v>
      </c>
      <c r="E194" s="851"/>
      <c r="F194" s="599">
        <f>D194*E194</f>
        <v>0</v>
      </c>
    </row>
    <row r="195" spans="1:6">
      <c r="A195" s="126"/>
      <c r="B195" s="31"/>
      <c r="C195" s="41"/>
      <c r="D195" s="38"/>
      <c r="E195" s="665"/>
      <c r="F195" s="605"/>
    </row>
    <row r="196" spans="1:6" s="10" customFormat="1" ht="16.5" customHeight="1">
      <c r="A196" s="126"/>
      <c r="B196" s="45" t="s">
        <v>46</v>
      </c>
      <c r="C196" s="169"/>
      <c r="D196" s="170"/>
      <c r="E196" s="187"/>
      <c r="F196" s="689">
        <f>SUM(F86+F124)</f>
        <v>0</v>
      </c>
    </row>
    <row r="197" spans="1:6" s="10" customFormat="1" ht="16.5" customHeight="1" thickBot="1">
      <c r="A197" s="126"/>
      <c r="B197" s="48" t="s">
        <v>47</v>
      </c>
      <c r="C197" s="167"/>
      <c r="D197" s="168"/>
      <c r="E197" s="188"/>
      <c r="F197" s="690">
        <f>SUM(F49+F87+F154+F194)</f>
        <v>0</v>
      </c>
    </row>
    <row r="198" spans="1:6" s="3" customFormat="1" ht="17.25" thickBot="1">
      <c r="A198" s="162"/>
      <c r="B198" s="117" t="s">
        <v>1351</v>
      </c>
      <c r="C198" s="118"/>
      <c r="D198" s="119"/>
      <c r="E198" s="814"/>
      <c r="F198" s="601">
        <f>SUM(F12:F194)</f>
        <v>0</v>
      </c>
    </row>
  </sheetData>
  <sheetProtection algorithmName="SHA-512" hashValue="69FHKssgTtYbtPC+6xJmjODzGZ5N0BvWaZDG4D9HZfGoctvMGorBPf80kTBpP/hfLUHHORd2mPPabZrXSdf32g==" saltValue="rYxEWAlyCIMmroSD+EGHeA==" spinCount="100000" sheet="1" objects="1" scenarios="1"/>
  <mergeCells count="4">
    <mergeCell ref="B3:E3"/>
    <mergeCell ref="B4:E4"/>
    <mergeCell ref="B5:E5"/>
    <mergeCell ref="B6:E6"/>
  </mergeCells>
  <pageMargins left="0.78740157480314965" right="0.39370078740157483" top="0.98425196850393704" bottom="0.98425196850393704" header="0.51181102362204722" footer="0.51181102362204722"/>
  <pageSetup paperSize="9" scale="71" firstPageNumber="0" orientation="portrait" r:id="rId1"/>
  <headerFooter alignWithMargins="0">
    <oddHeader>&amp;L&amp;"Calibri,Krepko"&amp;9&amp;UTehnološki park Velenje - TecHUB&amp;R&amp;9POPIS OBRTNIŠKIH DEL
B/10.0 DVIGALO</oddHeader>
    <oddFooter>&amp;R&amp;P</oddFooter>
  </headerFooter>
  <rowBreaks count="5" manualBreakCount="5">
    <brk id="27" max="5" man="1"/>
    <brk id="65" max="5" man="1"/>
    <brk id="87" max="16383" man="1"/>
    <brk id="122" max="5" man="1"/>
    <brk id="154" max="5" man="1"/>
  </rowBreaks>
  <colBreaks count="1" manualBreakCount="1">
    <brk id="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075BF-7385-40DF-9322-8F9B940A2DA4}">
  <sheetPr>
    <tabColor theme="2" tint="-9.9978637043366805E-2"/>
  </sheetPr>
  <dimension ref="A1:G169"/>
  <sheetViews>
    <sheetView view="pageBreakPreview" topLeftCell="A142" zoomScaleNormal="100" zoomScaleSheetLayoutView="100" workbookViewId="0">
      <selection activeCell="F161" sqref="F161"/>
    </sheetView>
  </sheetViews>
  <sheetFormatPr defaultRowHeight="16.5"/>
  <cols>
    <col min="1" max="1" width="7.140625" style="6" customWidth="1"/>
    <col min="2" max="2" width="40.140625" style="36" customWidth="1"/>
    <col min="3" max="3" width="8.5703125" style="1" customWidth="1"/>
    <col min="4" max="4" width="11.5703125" style="1" customWidth="1"/>
    <col min="5" max="5" width="10.42578125" style="226" customWidth="1"/>
    <col min="6" max="6" width="15.42578125" style="670" customWidth="1"/>
    <col min="7" max="7" width="18.85546875" style="124" customWidth="1"/>
    <col min="8" max="10" width="9.140625" style="1"/>
    <col min="11" max="11" width="7.140625" style="1" customWidth="1"/>
    <col min="12" max="256" width="9.140625" style="1"/>
    <col min="257" max="257" width="7.140625" style="1" customWidth="1"/>
    <col min="258" max="258" width="40.140625" style="1" customWidth="1"/>
    <col min="259" max="259" width="8.5703125" style="1" customWidth="1"/>
    <col min="260" max="260" width="11.5703125" style="1" customWidth="1"/>
    <col min="261" max="261" width="10.42578125" style="1" customWidth="1"/>
    <col min="262" max="262" width="11.85546875" style="1" customWidth="1"/>
    <col min="263" max="263" width="18.85546875" style="1" customWidth="1"/>
    <col min="264" max="266" width="9.140625" style="1"/>
    <col min="267" max="267" width="7.140625" style="1" customWidth="1"/>
    <col min="268" max="512" width="9.140625" style="1"/>
    <col min="513" max="513" width="7.140625" style="1" customWidth="1"/>
    <col min="514" max="514" width="40.140625" style="1" customWidth="1"/>
    <col min="515" max="515" width="8.5703125" style="1" customWidth="1"/>
    <col min="516" max="516" width="11.5703125" style="1" customWidth="1"/>
    <col min="517" max="517" width="10.42578125" style="1" customWidth="1"/>
    <col min="518" max="518" width="11.85546875" style="1" customWidth="1"/>
    <col min="519" max="519" width="18.85546875" style="1" customWidth="1"/>
    <col min="520" max="522" width="9.140625" style="1"/>
    <col min="523" max="523" width="7.140625" style="1" customWidth="1"/>
    <col min="524" max="768" width="9.140625" style="1"/>
    <col min="769" max="769" width="7.140625" style="1" customWidth="1"/>
    <col min="770" max="770" width="40.140625" style="1" customWidth="1"/>
    <col min="771" max="771" width="8.5703125" style="1" customWidth="1"/>
    <col min="772" max="772" width="11.5703125" style="1" customWidth="1"/>
    <col min="773" max="773" width="10.42578125" style="1" customWidth="1"/>
    <col min="774" max="774" width="11.85546875" style="1" customWidth="1"/>
    <col min="775" max="775" width="18.85546875" style="1" customWidth="1"/>
    <col min="776" max="778" width="9.140625" style="1"/>
    <col min="779" max="779" width="7.140625" style="1" customWidth="1"/>
    <col min="780" max="1024" width="9.140625" style="1"/>
    <col min="1025" max="1025" width="7.140625" style="1" customWidth="1"/>
    <col min="1026" max="1026" width="40.140625" style="1" customWidth="1"/>
    <col min="1027" max="1027" width="8.5703125" style="1" customWidth="1"/>
    <col min="1028" max="1028" width="11.5703125" style="1" customWidth="1"/>
    <col min="1029" max="1029" width="10.42578125" style="1" customWidth="1"/>
    <col min="1030" max="1030" width="11.85546875" style="1" customWidth="1"/>
    <col min="1031" max="1031" width="18.85546875" style="1" customWidth="1"/>
    <col min="1032" max="1034" width="9.140625" style="1"/>
    <col min="1035" max="1035" width="7.140625" style="1" customWidth="1"/>
    <col min="1036" max="1280" width="9.140625" style="1"/>
    <col min="1281" max="1281" width="7.140625" style="1" customWidth="1"/>
    <col min="1282" max="1282" width="40.140625" style="1" customWidth="1"/>
    <col min="1283" max="1283" width="8.5703125" style="1" customWidth="1"/>
    <col min="1284" max="1284" width="11.5703125" style="1" customWidth="1"/>
    <col min="1285" max="1285" width="10.42578125" style="1" customWidth="1"/>
    <col min="1286" max="1286" width="11.85546875" style="1" customWidth="1"/>
    <col min="1287" max="1287" width="18.85546875" style="1" customWidth="1"/>
    <col min="1288" max="1290" width="9.140625" style="1"/>
    <col min="1291" max="1291" width="7.140625" style="1" customWidth="1"/>
    <col min="1292" max="1536" width="9.140625" style="1"/>
    <col min="1537" max="1537" width="7.140625" style="1" customWidth="1"/>
    <col min="1538" max="1538" width="40.140625" style="1" customWidth="1"/>
    <col min="1539" max="1539" width="8.5703125" style="1" customWidth="1"/>
    <col min="1540" max="1540" width="11.5703125" style="1" customWidth="1"/>
    <col min="1541" max="1541" width="10.42578125" style="1" customWidth="1"/>
    <col min="1542" max="1542" width="11.85546875" style="1" customWidth="1"/>
    <col min="1543" max="1543" width="18.85546875" style="1" customWidth="1"/>
    <col min="1544" max="1546" width="9.140625" style="1"/>
    <col min="1547" max="1547" width="7.140625" style="1" customWidth="1"/>
    <col min="1548" max="1792" width="9.140625" style="1"/>
    <col min="1793" max="1793" width="7.140625" style="1" customWidth="1"/>
    <col min="1794" max="1794" width="40.140625" style="1" customWidth="1"/>
    <col min="1795" max="1795" width="8.5703125" style="1" customWidth="1"/>
    <col min="1796" max="1796" width="11.5703125" style="1" customWidth="1"/>
    <col min="1797" max="1797" width="10.42578125" style="1" customWidth="1"/>
    <col min="1798" max="1798" width="11.85546875" style="1" customWidth="1"/>
    <col min="1799" max="1799" width="18.85546875" style="1" customWidth="1"/>
    <col min="1800" max="1802" width="9.140625" style="1"/>
    <col min="1803" max="1803" width="7.140625" style="1" customWidth="1"/>
    <col min="1804" max="2048" width="9.140625" style="1"/>
    <col min="2049" max="2049" width="7.140625" style="1" customWidth="1"/>
    <col min="2050" max="2050" width="40.140625" style="1" customWidth="1"/>
    <col min="2051" max="2051" width="8.5703125" style="1" customWidth="1"/>
    <col min="2052" max="2052" width="11.5703125" style="1" customWidth="1"/>
    <col min="2053" max="2053" width="10.42578125" style="1" customWidth="1"/>
    <col min="2054" max="2054" width="11.85546875" style="1" customWidth="1"/>
    <col min="2055" max="2055" width="18.85546875" style="1" customWidth="1"/>
    <col min="2056" max="2058" width="9.140625" style="1"/>
    <col min="2059" max="2059" width="7.140625" style="1" customWidth="1"/>
    <col min="2060" max="2304" width="9.140625" style="1"/>
    <col min="2305" max="2305" width="7.140625" style="1" customWidth="1"/>
    <col min="2306" max="2306" width="40.140625" style="1" customWidth="1"/>
    <col min="2307" max="2307" width="8.5703125" style="1" customWidth="1"/>
    <col min="2308" max="2308" width="11.5703125" style="1" customWidth="1"/>
    <col min="2309" max="2309" width="10.42578125" style="1" customWidth="1"/>
    <col min="2310" max="2310" width="11.85546875" style="1" customWidth="1"/>
    <col min="2311" max="2311" width="18.85546875" style="1" customWidth="1"/>
    <col min="2312" max="2314" width="9.140625" style="1"/>
    <col min="2315" max="2315" width="7.140625" style="1" customWidth="1"/>
    <col min="2316" max="2560" width="9.140625" style="1"/>
    <col min="2561" max="2561" width="7.140625" style="1" customWidth="1"/>
    <col min="2562" max="2562" width="40.140625" style="1" customWidth="1"/>
    <col min="2563" max="2563" width="8.5703125" style="1" customWidth="1"/>
    <col min="2564" max="2564" width="11.5703125" style="1" customWidth="1"/>
    <col min="2565" max="2565" width="10.42578125" style="1" customWidth="1"/>
    <col min="2566" max="2566" width="11.85546875" style="1" customWidth="1"/>
    <col min="2567" max="2567" width="18.85546875" style="1" customWidth="1"/>
    <col min="2568" max="2570" width="9.140625" style="1"/>
    <col min="2571" max="2571" width="7.140625" style="1" customWidth="1"/>
    <col min="2572" max="2816" width="9.140625" style="1"/>
    <col min="2817" max="2817" width="7.140625" style="1" customWidth="1"/>
    <col min="2818" max="2818" width="40.140625" style="1" customWidth="1"/>
    <col min="2819" max="2819" width="8.5703125" style="1" customWidth="1"/>
    <col min="2820" max="2820" width="11.5703125" style="1" customWidth="1"/>
    <col min="2821" max="2821" width="10.42578125" style="1" customWidth="1"/>
    <col min="2822" max="2822" width="11.85546875" style="1" customWidth="1"/>
    <col min="2823" max="2823" width="18.85546875" style="1" customWidth="1"/>
    <col min="2824" max="2826" width="9.140625" style="1"/>
    <col min="2827" max="2827" width="7.140625" style="1" customWidth="1"/>
    <col min="2828" max="3072" width="9.140625" style="1"/>
    <col min="3073" max="3073" width="7.140625" style="1" customWidth="1"/>
    <col min="3074" max="3074" width="40.140625" style="1" customWidth="1"/>
    <col min="3075" max="3075" width="8.5703125" style="1" customWidth="1"/>
    <col min="3076" max="3076" width="11.5703125" style="1" customWidth="1"/>
    <col min="3077" max="3077" width="10.42578125" style="1" customWidth="1"/>
    <col min="3078" max="3078" width="11.85546875" style="1" customWidth="1"/>
    <col min="3079" max="3079" width="18.85546875" style="1" customWidth="1"/>
    <col min="3080" max="3082" width="9.140625" style="1"/>
    <col min="3083" max="3083" width="7.140625" style="1" customWidth="1"/>
    <col min="3084" max="3328" width="9.140625" style="1"/>
    <col min="3329" max="3329" width="7.140625" style="1" customWidth="1"/>
    <col min="3330" max="3330" width="40.140625" style="1" customWidth="1"/>
    <col min="3331" max="3331" width="8.5703125" style="1" customWidth="1"/>
    <col min="3332" max="3332" width="11.5703125" style="1" customWidth="1"/>
    <col min="3333" max="3333" width="10.42578125" style="1" customWidth="1"/>
    <col min="3334" max="3334" width="11.85546875" style="1" customWidth="1"/>
    <col min="3335" max="3335" width="18.85546875" style="1" customWidth="1"/>
    <col min="3336" max="3338" width="9.140625" style="1"/>
    <col min="3339" max="3339" width="7.140625" style="1" customWidth="1"/>
    <col min="3340" max="3584" width="9.140625" style="1"/>
    <col min="3585" max="3585" width="7.140625" style="1" customWidth="1"/>
    <col min="3586" max="3586" width="40.140625" style="1" customWidth="1"/>
    <col min="3587" max="3587" width="8.5703125" style="1" customWidth="1"/>
    <col min="3588" max="3588" width="11.5703125" style="1" customWidth="1"/>
    <col min="3589" max="3589" width="10.42578125" style="1" customWidth="1"/>
    <col min="3590" max="3590" width="11.85546875" style="1" customWidth="1"/>
    <col min="3591" max="3591" width="18.85546875" style="1" customWidth="1"/>
    <col min="3592" max="3594" width="9.140625" style="1"/>
    <col min="3595" max="3595" width="7.140625" style="1" customWidth="1"/>
    <col min="3596" max="3840" width="9.140625" style="1"/>
    <col min="3841" max="3841" width="7.140625" style="1" customWidth="1"/>
    <col min="3842" max="3842" width="40.140625" style="1" customWidth="1"/>
    <col min="3843" max="3843" width="8.5703125" style="1" customWidth="1"/>
    <col min="3844" max="3844" width="11.5703125" style="1" customWidth="1"/>
    <col min="3845" max="3845" width="10.42578125" style="1" customWidth="1"/>
    <col min="3846" max="3846" width="11.85546875" style="1" customWidth="1"/>
    <col min="3847" max="3847" width="18.85546875" style="1" customWidth="1"/>
    <col min="3848" max="3850" width="9.140625" style="1"/>
    <col min="3851" max="3851" width="7.140625" style="1" customWidth="1"/>
    <col min="3852" max="4096" width="9.140625" style="1"/>
    <col min="4097" max="4097" width="7.140625" style="1" customWidth="1"/>
    <col min="4098" max="4098" width="40.140625" style="1" customWidth="1"/>
    <col min="4099" max="4099" width="8.5703125" style="1" customWidth="1"/>
    <col min="4100" max="4100" width="11.5703125" style="1" customWidth="1"/>
    <col min="4101" max="4101" width="10.42578125" style="1" customWidth="1"/>
    <col min="4102" max="4102" width="11.85546875" style="1" customWidth="1"/>
    <col min="4103" max="4103" width="18.85546875" style="1" customWidth="1"/>
    <col min="4104" max="4106" width="9.140625" style="1"/>
    <col min="4107" max="4107" width="7.140625" style="1" customWidth="1"/>
    <col min="4108" max="4352" width="9.140625" style="1"/>
    <col min="4353" max="4353" width="7.140625" style="1" customWidth="1"/>
    <col min="4354" max="4354" width="40.140625" style="1" customWidth="1"/>
    <col min="4355" max="4355" width="8.5703125" style="1" customWidth="1"/>
    <col min="4356" max="4356" width="11.5703125" style="1" customWidth="1"/>
    <col min="4357" max="4357" width="10.42578125" style="1" customWidth="1"/>
    <col min="4358" max="4358" width="11.85546875" style="1" customWidth="1"/>
    <col min="4359" max="4359" width="18.85546875" style="1" customWidth="1"/>
    <col min="4360" max="4362" width="9.140625" style="1"/>
    <col min="4363" max="4363" width="7.140625" style="1" customWidth="1"/>
    <col min="4364" max="4608" width="9.140625" style="1"/>
    <col min="4609" max="4609" width="7.140625" style="1" customWidth="1"/>
    <col min="4610" max="4610" width="40.140625" style="1" customWidth="1"/>
    <col min="4611" max="4611" width="8.5703125" style="1" customWidth="1"/>
    <col min="4612" max="4612" width="11.5703125" style="1" customWidth="1"/>
    <col min="4613" max="4613" width="10.42578125" style="1" customWidth="1"/>
    <col min="4614" max="4614" width="11.85546875" style="1" customWidth="1"/>
    <col min="4615" max="4615" width="18.85546875" style="1" customWidth="1"/>
    <col min="4616" max="4618" width="9.140625" style="1"/>
    <col min="4619" max="4619" width="7.140625" style="1" customWidth="1"/>
    <col min="4620" max="4864" width="9.140625" style="1"/>
    <col min="4865" max="4865" width="7.140625" style="1" customWidth="1"/>
    <col min="4866" max="4866" width="40.140625" style="1" customWidth="1"/>
    <col min="4867" max="4867" width="8.5703125" style="1" customWidth="1"/>
    <col min="4868" max="4868" width="11.5703125" style="1" customWidth="1"/>
    <col min="4869" max="4869" width="10.42578125" style="1" customWidth="1"/>
    <col min="4870" max="4870" width="11.85546875" style="1" customWidth="1"/>
    <col min="4871" max="4871" width="18.85546875" style="1" customWidth="1"/>
    <col min="4872" max="4874" width="9.140625" style="1"/>
    <col min="4875" max="4875" width="7.140625" style="1" customWidth="1"/>
    <col min="4876" max="5120" width="9.140625" style="1"/>
    <col min="5121" max="5121" width="7.140625" style="1" customWidth="1"/>
    <col min="5122" max="5122" width="40.140625" style="1" customWidth="1"/>
    <col min="5123" max="5123" width="8.5703125" style="1" customWidth="1"/>
    <col min="5124" max="5124" width="11.5703125" style="1" customWidth="1"/>
    <col min="5125" max="5125" width="10.42578125" style="1" customWidth="1"/>
    <col min="5126" max="5126" width="11.85546875" style="1" customWidth="1"/>
    <col min="5127" max="5127" width="18.85546875" style="1" customWidth="1"/>
    <col min="5128" max="5130" width="9.140625" style="1"/>
    <col min="5131" max="5131" width="7.140625" style="1" customWidth="1"/>
    <col min="5132" max="5376" width="9.140625" style="1"/>
    <col min="5377" max="5377" width="7.140625" style="1" customWidth="1"/>
    <col min="5378" max="5378" width="40.140625" style="1" customWidth="1"/>
    <col min="5379" max="5379" width="8.5703125" style="1" customWidth="1"/>
    <col min="5380" max="5380" width="11.5703125" style="1" customWidth="1"/>
    <col min="5381" max="5381" width="10.42578125" style="1" customWidth="1"/>
    <col min="5382" max="5382" width="11.85546875" style="1" customWidth="1"/>
    <col min="5383" max="5383" width="18.85546875" style="1" customWidth="1"/>
    <col min="5384" max="5386" width="9.140625" style="1"/>
    <col min="5387" max="5387" width="7.140625" style="1" customWidth="1"/>
    <col min="5388" max="5632" width="9.140625" style="1"/>
    <col min="5633" max="5633" width="7.140625" style="1" customWidth="1"/>
    <col min="5634" max="5634" width="40.140625" style="1" customWidth="1"/>
    <col min="5635" max="5635" width="8.5703125" style="1" customWidth="1"/>
    <col min="5636" max="5636" width="11.5703125" style="1" customWidth="1"/>
    <col min="5637" max="5637" width="10.42578125" style="1" customWidth="1"/>
    <col min="5638" max="5638" width="11.85546875" style="1" customWidth="1"/>
    <col min="5639" max="5639" width="18.85546875" style="1" customWidth="1"/>
    <col min="5640" max="5642" width="9.140625" style="1"/>
    <col min="5643" max="5643" width="7.140625" style="1" customWidth="1"/>
    <col min="5644" max="5888" width="9.140625" style="1"/>
    <col min="5889" max="5889" width="7.140625" style="1" customWidth="1"/>
    <col min="5890" max="5890" width="40.140625" style="1" customWidth="1"/>
    <col min="5891" max="5891" width="8.5703125" style="1" customWidth="1"/>
    <col min="5892" max="5892" width="11.5703125" style="1" customWidth="1"/>
    <col min="5893" max="5893" width="10.42578125" style="1" customWidth="1"/>
    <col min="5894" max="5894" width="11.85546875" style="1" customWidth="1"/>
    <col min="5895" max="5895" width="18.85546875" style="1" customWidth="1"/>
    <col min="5896" max="5898" width="9.140625" style="1"/>
    <col min="5899" max="5899" width="7.140625" style="1" customWidth="1"/>
    <col min="5900" max="6144" width="9.140625" style="1"/>
    <col min="6145" max="6145" width="7.140625" style="1" customWidth="1"/>
    <col min="6146" max="6146" width="40.140625" style="1" customWidth="1"/>
    <col min="6147" max="6147" width="8.5703125" style="1" customWidth="1"/>
    <col min="6148" max="6148" width="11.5703125" style="1" customWidth="1"/>
    <col min="6149" max="6149" width="10.42578125" style="1" customWidth="1"/>
    <col min="6150" max="6150" width="11.85546875" style="1" customWidth="1"/>
    <col min="6151" max="6151" width="18.85546875" style="1" customWidth="1"/>
    <col min="6152" max="6154" width="9.140625" style="1"/>
    <col min="6155" max="6155" width="7.140625" style="1" customWidth="1"/>
    <col min="6156" max="6400" width="9.140625" style="1"/>
    <col min="6401" max="6401" width="7.140625" style="1" customWidth="1"/>
    <col min="6402" max="6402" width="40.140625" style="1" customWidth="1"/>
    <col min="6403" max="6403" width="8.5703125" style="1" customWidth="1"/>
    <col min="6404" max="6404" width="11.5703125" style="1" customWidth="1"/>
    <col min="6405" max="6405" width="10.42578125" style="1" customWidth="1"/>
    <col min="6406" max="6406" width="11.85546875" style="1" customWidth="1"/>
    <col min="6407" max="6407" width="18.85546875" style="1" customWidth="1"/>
    <col min="6408" max="6410" width="9.140625" style="1"/>
    <col min="6411" max="6411" width="7.140625" style="1" customWidth="1"/>
    <col min="6412" max="6656" width="9.140625" style="1"/>
    <col min="6657" max="6657" width="7.140625" style="1" customWidth="1"/>
    <col min="6658" max="6658" width="40.140625" style="1" customWidth="1"/>
    <col min="6659" max="6659" width="8.5703125" style="1" customWidth="1"/>
    <col min="6660" max="6660" width="11.5703125" style="1" customWidth="1"/>
    <col min="6661" max="6661" width="10.42578125" style="1" customWidth="1"/>
    <col min="6662" max="6662" width="11.85546875" style="1" customWidth="1"/>
    <col min="6663" max="6663" width="18.85546875" style="1" customWidth="1"/>
    <col min="6664" max="6666" width="9.140625" style="1"/>
    <col min="6667" max="6667" width="7.140625" style="1" customWidth="1"/>
    <col min="6668" max="6912" width="9.140625" style="1"/>
    <col min="6913" max="6913" width="7.140625" style="1" customWidth="1"/>
    <col min="6914" max="6914" width="40.140625" style="1" customWidth="1"/>
    <col min="6915" max="6915" width="8.5703125" style="1" customWidth="1"/>
    <col min="6916" max="6916" width="11.5703125" style="1" customWidth="1"/>
    <col min="6917" max="6917" width="10.42578125" style="1" customWidth="1"/>
    <col min="6918" max="6918" width="11.85546875" style="1" customWidth="1"/>
    <col min="6919" max="6919" width="18.85546875" style="1" customWidth="1"/>
    <col min="6920" max="6922" width="9.140625" style="1"/>
    <col min="6923" max="6923" width="7.140625" style="1" customWidth="1"/>
    <col min="6924" max="7168" width="9.140625" style="1"/>
    <col min="7169" max="7169" width="7.140625" style="1" customWidth="1"/>
    <col min="7170" max="7170" width="40.140625" style="1" customWidth="1"/>
    <col min="7171" max="7171" width="8.5703125" style="1" customWidth="1"/>
    <col min="7172" max="7172" width="11.5703125" style="1" customWidth="1"/>
    <col min="7173" max="7173" width="10.42578125" style="1" customWidth="1"/>
    <col min="7174" max="7174" width="11.85546875" style="1" customWidth="1"/>
    <col min="7175" max="7175" width="18.85546875" style="1" customWidth="1"/>
    <col min="7176" max="7178" width="9.140625" style="1"/>
    <col min="7179" max="7179" width="7.140625" style="1" customWidth="1"/>
    <col min="7180" max="7424" width="9.140625" style="1"/>
    <col min="7425" max="7425" width="7.140625" style="1" customWidth="1"/>
    <col min="7426" max="7426" width="40.140625" style="1" customWidth="1"/>
    <col min="7427" max="7427" width="8.5703125" style="1" customWidth="1"/>
    <col min="7428" max="7428" width="11.5703125" style="1" customWidth="1"/>
    <col min="7429" max="7429" width="10.42578125" style="1" customWidth="1"/>
    <col min="7430" max="7430" width="11.85546875" style="1" customWidth="1"/>
    <col min="7431" max="7431" width="18.85546875" style="1" customWidth="1"/>
    <col min="7432" max="7434" width="9.140625" style="1"/>
    <col min="7435" max="7435" width="7.140625" style="1" customWidth="1"/>
    <col min="7436" max="7680" width="9.140625" style="1"/>
    <col min="7681" max="7681" width="7.140625" style="1" customWidth="1"/>
    <col min="7682" max="7682" width="40.140625" style="1" customWidth="1"/>
    <col min="7683" max="7683" width="8.5703125" style="1" customWidth="1"/>
    <col min="7684" max="7684" width="11.5703125" style="1" customWidth="1"/>
    <col min="7685" max="7685" width="10.42578125" style="1" customWidth="1"/>
    <col min="7686" max="7686" width="11.85546875" style="1" customWidth="1"/>
    <col min="7687" max="7687" width="18.85546875" style="1" customWidth="1"/>
    <col min="7688" max="7690" width="9.140625" style="1"/>
    <col min="7691" max="7691" width="7.140625" style="1" customWidth="1"/>
    <col min="7692" max="7936" width="9.140625" style="1"/>
    <col min="7937" max="7937" width="7.140625" style="1" customWidth="1"/>
    <col min="7938" max="7938" width="40.140625" style="1" customWidth="1"/>
    <col min="7939" max="7939" width="8.5703125" style="1" customWidth="1"/>
    <col min="7940" max="7940" width="11.5703125" style="1" customWidth="1"/>
    <col min="7941" max="7941" width="10.42578125" style="1" customWidth="1"/>
    <col min="7942" max="7942" width="11.85546875" style="1" customWidth="1"/>
    <col min="7943" max="7943" width="18.85546875" style="1" customWidth="1"/>
    <col min="7944" max="7946" width="9.140625" style="1"/>
    <col min="7947" max="7947" width="7.140625" style="1" customWidth="1"/>
    <col min="7948" max="8192" width="9.140625" style="1"/>
    <col min="8193" max="8193" width="7.140625" style="1" customWidth="1"/>
    <col min="8194" max="8194" width="40.140625" style="1" customWidth="1"/>
    <col min="8195" max="8195" width="8.5703125" style="1" customWidth="1"/>
    <col min="8196" max="8196" width="11.5703125" style="1" customWidth="1"/>
    <col min="8197" max="8197" width="10.42578125" style="1" customWidth="1"/>
    <col min="8198" max="8198" width="11.85546875" style="1" customWidth="1"/>
    <col min="8199" max="8199" width="18.85546875" style="1" customWidth="1"/>
    <col min="8200" max="8202" width="9.140625" style="1"/>
    <col min="8203" max="8203" width="7.140625" style="1" customWidth="1"/>
    <col min="8204" max="8448" width="9.140625" style="1"/>
    <col min="8449" max="8449" width="7.140625" style="1" customWidth="1"/>
    <col min="8450" max="8450" width="40.140625" style="1" customWidth="1"/>
    <col min="8451" max="8451" width="8.5703125" style="1" customWidth="1"/>
    <col min="8452" max="8452" width="11.5703125" style="1" customWidth="1"/>
    <col min="8453" max="8453" width="10.42578125" style="1" customWidth="1"/>
    <col min="8454" max="8454" width="11.85546875" style="1" customWidth="1"/>
    <col min="8455" max="8455" width="18.85546875" style="1" customWidth="1"/>
    <col min="8456" max="8458" width="9.140625" style="1"/>
    <col min="8459" max="8459" width="7.140625" style="1" customWidth="1"/>
    <col min="8460" max="8704" width="9.140625" style="1"/>
    <col min="8705" max="8705" width="7.140625" style="1" customWidth="1"/>
    <col min="8706" max="8706" width="40.140625" style="1" customWidth="1"/>
    <col min="8707" max="8707" width="8.5703125" style="1" customWidth="1"/>
    <col min="8708" max="8708" width="11.5703125" style="1" customWidth="1"/>
    <col min="8709" max="8709" width="10.42578125" style="1" customWidth="1"/>
    <col min="8710" max="8710" width="11.85546875" style="1" customWidth="1"/>
    <col min="8711" max="8711" width="18.85546875" style="1" customWidth="1"/>
    <col min="8712" max="8714" width="9.140625" style="1"/>
    <col min="8715" max="8715" width="7.140625" style="1" customWidth="1"/>
    <col min="8716" max="8960" width="9.140625" style="1"/>
    <col min="8961" max="8961" width="7.140625" style="1" customWidth="1"/>
    <col min="8962" max="8962" width="40.140625" style="1" customWidth="1"/>
    <col min="8963" max="8963" width="8.5703125" style="1" customWidth="1"/>
    <col min="8964" max="8964" width="11.5703125" style="1" customWidth="1"/>
    <col min="8965" max="8965" width="10.42578125" style="1" customWidth="1"/>
    <col min="8966" max="8966" width="11.85546875" style="1" customWidth="1"/>
    <col min="8967" max="8967" width="18.85546875" style="1" customWidth="1"/>
    <col min="8968" max="8970" width="9.140625" style="1"/>
    <col min="8971" max="8971" width="7.140625" style="1" customWidth="1"/>
    <col min="8972" max="9216" width="9.140625" style="1"/>
    <col min="9217" max="9217" width="7.140625" style="1" customWidth="1"/>
    <col min="9218" max="9218" width="40.140625" style="1" customWidth="1"/>
    <col min="9219" max="9219" width="8.5703125" style="1" customWidth="1"/>
    <col min="9220" max="9220" width="11.5703125" style="1" customWidth="1"/>
    <col min="9221" max="9221" width="10.42578125" style="1" customWidth="1"/>
    <col min="9222" max="9222" width="11.85546875" style="1" customWidth="1"/>
    <col min="9223" max="9223" width="18.85546875" style="1" customWidth="1"/>
    <col min="9224" max="9226" width="9.140625" style="1"/>
    <col min="9227" max="9227" width="7.140625" style="1" customWidth="1"/>
    <col min="9228" max="9472" width="9.140625" style="1"/>
    <col min="9473" max="9473" width="7.140625" style="1" customWidth="1"/>
    <col min="9474" max="9474" width="40.140625" style="1" customWidth="1"/>
    <col min="9475" max="9475" width="8.5703125" style="1" customWidth="1"/>
    <col min="9476" max="9476" width="11.5703125" style="1" customWidth="1"/>
    <col min="9477" max="9477" width="10.42578125" style="1" customWidth="1"/>
    <col min="9478" max="9478" width="11.85546875" style="1" customWidth="1"/>
    <col min="9479" max="9479" width="18.85546875" style="1" customWidth="1"/>
    <col min="9480" max="9482" width="9.140625" style="1"/>
    <col min="9483" max="9483" width="7.140625" style="1" customWidth="1"/>
    <col min="9484" max="9728" width="9.140625" style="1"/>
    <col min="9729" max="9729" width="7.140625" style="1" customWidth="1"/>
    <col min="9730" max="9730" width="40.140625" style="1" customWidth="1"/>
    <col min="9731" max="9731" width="8.5703125" style="1" customWidth="1"/>
    <col min="9732" max="9732" width="11.5703125" style="1" customWidth="1"/>
    <col min="9733" max="9733" width="10.42578125" style="1" customWidth="1"/>
    <col min="9734" max="9734" width="11.85546875" style="1" customWidth="1"/>
    <col min="9735" max="9735" width="18.85546875" style="1" customWidth="1"/>
    <col min="9736" max="9738" width="9.140625" style="1"/>
    <col min="9739" max="9739" width="7.140625" style="1" customWidth="1"/>
    <col min="9740" max="9984" width="9.140625" style="1"/>
    <col min="9985" max="9985" width="7.140625" style="1" customWidth="1"/>
    <col min="9986" max="9986" width="40.140625" style="1" customWidth="1"/>
    <col min="9987" max="9987" width="8.5703125" style="1" customWidth="1"/>
    <col min="9988" max="9988" width="11.5703125" style="1" customWidth="1"/>
    <col min="9989" max="9989" width="10.42578125" style="1" customWidth="1"/>
    <col min="9990" max="9990" width="11.85546875" style="1" customWidth="1"/>
    <col min="9991" max="9991" width="18.85546875" style="1" customWidth="1"/>
    <col min="9992" max="9994" width="9.140625" style="1"/>
    <col min="9995" max="9995" width="7.140625" style="1" customWidth="1"/>
    <col min="9996" max="10240" width="9.140625" style="1"/>
    <col min="10241" max="10241" width="7.140625" style="1" customWidth="1"/>
    <col min="10242" max="10242" width="40.140625" style="1" customWidth="1"/>
    <col min="10243" max="10243" width="8.5703125" style="1" customWidth="1"/>
    <col min="10244" max="10244" width="11.5703125" style="1" customWidth="1"/>
    <col min="10245" max="10245" width="10.42578125" style="1" customWidth="1"/>
    <col min="10246" max="10246" width="11.85546875" style="1" customWidth="1"/>
    <col min="10247" max="10247" width="18.85546875" style="1" customWidth="1"/>
    <col min="10248" max="10250" width="9.140625" style="1"/>
    <col min="10251" max="10251" width="7.140625" style="1" customWidth="1"/>
    <col min="10252" max="10496" width="9.140625" style="1"/>
    <col min="10497" max="10497" width="7.140625" style="1" customWidth="1"/>
    <col min="10498" max="10498" width="40.140625" style="1" customWidth="1"/>
    <col min="10499" max="10499" width="8.5703125" style="1" customWidth="1"/>
    <col min="10500" max="10500" width="11.5703125" style="1" customWidth="1"/>
    <col min="10501" max="10501" width="10.42578125" style="1" customWidth="1"/>
    <col min="10502" max="10502" width="11.85546875" style="1" customWidth="1"/>
    <col min="10503" max="10503" width="18.85546875" style="1" customWidth="1"/>
    <col min="10504" max="10506" width="9.140625" style="1"/>
    <col min="10507" max="10507" width="7.140625" style="1" customWidth="1"/>
    <col min="10508" max="10752" width="9.140625" style="1"/>
    <col min="10753" max="10753" width="7.140625" style="1" customWidth="1"/>
    <col min="10754" max="10754" width="40.140625" style="1" customWidth="1"/>
    <col min="10755" max="10755" width="8.5703125" style="1" customWidth="1"/>
    <col min="10756" max="10756" width="11.5703125" style="1" customWidth="1"/>
    <col min="10757" max="10757" width="10.42578125" style="1" customWidth="1"/>
    <col min="10758" max="10758" width="11.85546875" style="1" customWidth="1"/>
    <col min="10759" max="10759" width="18.85546875" style="1" customWidth="1"/>
    <col min="10760" max="10762" width="9.140625" style="1"/>
    <col min="10763" max="10763" width="7.140625" style="1" customWidth="1"/>
    <col min="10764" max="11008" width="9.140625" style="1"/>
    <col min="11009" max="11009" width="7.140625" style="1" customWidth="1"/>
    <col min="11010" max="11010" width="40.140625" style="1" customWidth="1"/>
    <col min="11011" max="11011" width="8.5703125" style="1" customWidth="1"/>
    <col min="11012" max="11012" width="11.5703125" style="1" customWidth="1"/>
    <col min="11013" max="11013" width="10.42578125" style="1" customWidth="1"/>
    <col min="11014" max="11014" width="11.85546875" style="1" customWidth="1"/>
    <col min="11015" max="11015" width="18.85546875" style="1" customWidth="1"/>
    <col min="11016" max="11018" width="9.140625" style="1"/>
    <col min="11019" max="11019" width="7.140625" style="1" customWidth="1"/>
    <col min="11020" max="11264" width="9.140625" style="1"/>
    <col min="11265" max="11265" width="7.140625" style="1" customWidth="1"/>
    <col min="11266" max="11266" width="40.140625" style="1" customWidth="1"/>
    <col min="11267" max="11267" width="8.5703125" style="1" customWidth="1"/>
    <col min="11268" max="11268" width="11.5703125" style="1" customWidth="1"/>
    <col min="11269" max="11269" width="10.42578125" style="1" customWidth="1"/>
    <col min="11270" max="11270" width="11.85546875" style="1" customWidth="1"/>
    <col min="11271" max="11271" width="18.85546875" style="1" customWidth="1"/>
    <col min="11272" max="11274" width="9.140625" style="1"/>
    <col min="11275" max="11275" width="7.140625" style="1" customWidth="1"/>
    <col min="11276" max="11520" width="9.140625" style="1"/>
    <col min="11521" max="11521" width="7.140625" style="1" customWidth="1"/>
    <col min="11522" max="11522" width="40.140625" style="1" customWidth="1"/>
    <col min="11523" max="11523" width="8.5703125" style="1" customWidth="1"/>
    <col min="11524" max="11524" width="11.5703125" style="1" customWidth="1"/>
    <col min="11525" max="11525" width="10.42578125" style="1" customWidth="1"/>
    <col min="11526" max="11526" width="11.85546875" style="1" customWidth="1"/>
    <col min="11527" max="11527" width="18.85546875" style="1" customWidth="1"/>
    <col min="11528" max="11530" width="9.140625" style="1"/>
    <col min="11531" max="11531" width="7.140625" style="1" customWidth="1"/>
    <col min="11532" max="11776" width="9.140625" style="1"/>
    <col min="11777" max="11777" width="7.140625" style="1" customWidth="1"/>
    <col min="11778" max="11778" width="40.140625" style="1" customWidth="1"/>
    <col min="11779" max="11779" width="8.5703125" style="1" customWidth="1"/>
    <col min="11780" max="11780" width="11.5703125" style="1" customWidth="1"/>
    <col min="11781" max="11781" width="10.42578125" style="1" customWidth="1"/>
    <col min="11782" max="11782" width="11.85546875" style="1" customWidth="1"/>
    <col min="11783" max="11783" width="18.85546875" style="1" customWidth="1"/>
    <col min="11784" max="11786" width="9.140625" style="1"/>
    <col min="11787" max="11787" width="7.140625" style="1" customWidth="1"/>
    <col min="11788" max="12032" width="9.140625" style="1"/>
    <col min="12033" max="12033" width="7.140625" style="1" customWidth="1"/>
    <col min="12034" max="12034" width="40.140625" style="1" customWidth="1"/>
    <col min="12035" max="12035" width="8.5703125" style="1" customWidth="1"/>
    <col min="12036" max="12036" width="11.5703125" style="1" customWidth="1"/>
    <col min="12037" max="12037" width="10.42578125" style="1" customWidth="1"/>
    <col min="12038" max="12038" width="11.85546875" style="1" customWidth="1"/>
    <col min="12039" max="12039" width="18.85546875" style="1" customWidth="1"/>
    <col min="12040" max="12042" width="9.140625" style="1"/>
    <col min="12043" max="12043" width="7.140625" style="1" customWidth="1"/>
    <col min="12044" max="12288" width="9.140625" style="1"/>
    <col min="12289" max="12289" width="7.140625" style="1" customWidth="1"/>
    <col min="12290" max="12290" width="40.140625" style="1" customWidth="1"/>
    <col min="12291" max="12291" width="8.5703125" style="1" customWidth="1"/>
    <col min="12292" max="12292" width="11.5703125" style="1" customWidth="1"/>
    <col min="12293" max="12293" width="10.42578125" style="1" customWidth="1"/>
    <col min="12294" max="12294" width="11.85546875" style="1" customWidth="1"/>
    <col min="12295" max="12295" width="18.85546875" style="1" customWidth="1"/>
    <col min="12296" max="12298" width="9.140625" style="1"/>
    <col min="12299" max="12299" width="7.140625" style="1" customWidth="1"/>
    <col min="12300" max="12544" width="9.140625" style="1"/>
    <col min="12545" max="12545" width="7.140625" style="1" customWidth="1"/>
    <col min="12546" max="12546" width="40.140625" style="1" customWidth="1"/>
    <col min="12547" max="12547" width="8.5703125" style="1" customWidth="1"/>
    <col min="12548" max="12548" width="11.5703125" style="1" customWidth="1"/>
    <col min="12549" max="12549" width="10.42578125" style="1" customWidth="1"/>
    <col min="12550" max="12550" width="11.85546875" style="1" customWidth="1"/>
    <col min="12551" max="12551" width="18.85546875" style="1" customWidth="1"/>
    <col min="12552" max="12554" width="9.140625" style="1"/>
    <col min="12555" max="12555" width="7.140625" style="1" customWidth="1"/>
    <col min="12556" max="12800" width="9.140625" style="1"/>
    <col min="12801" max="12801" width="7.140625" style="1" customWidth="1"/>
    <col min="12802" max="12802" width="40.140625" style="1" customWidth="1"/>
    <col min="12803" max="12803" width="8.5703125" style="1" customWidth="1"/>
    <col min="12804" max="12804" width="11.5703125" style="1" customWidth="1"/>
    <col min="12805" max="12805" width="10.42578125" style="1" customWidth="1"/>
    <col min="12806" max="12806" width="11.85546875" style="1" customWidth="1"/>
    <col min="12807" max="12807" width="18.85546875" style="1" customWidth="1"/>
    <col min="12808" max="12810" width="9.140625" style="1"/>
    <col min="12811" max="12811" width="7.140625" style="1" customWidth="1"/>
    <col min="12812" max="13056" width="9.140625" style="1"/>
    <col min="13057" max="13057" width="7.140625" style="1" customWidth="1"/>
    <col min="13058" max="13058" width="40.140625" style="1" customWidth="1"/>
    <col min="13059" max="13059" width="8.5703125" style="1" customWidth="1"/>
    <col min="13060" max="13060" width="11.5703125" style="1" customWidth="1"/>
    <col min="13061" max="13061" width="10.42578125" style="1" customWidth="1"/>
    <col min="13062" max="13062" width="11.85546875" style="1" customWidth="1"/>
    <col min="13063" max="13063" width="18.85546875" style="1" customWidth="1"/>
    <col min="13064" max="13066" width="9.140625" style="1"/>
    <col min="13067" max="13067" width="7.140625" style="1" customWidth="1"/>
    <col min="13068" max="13312" width="9.140625" style="1"/>
    <col min="13313" max="13313" width="7.140625" style="1" customWidth="1"/>
    <col min="13314" max="13314" width="40.140625" style="1" customWidth="1"/>
    <col min="13315" max="13315" width="8.5703125" style="1" customWidth="1"/>
    <col min="13316" max="13316" width="11.5703125" style="1" customWidth="1"/>
    <col min="13317" max="13317" width="10.42578125" style="1" customWidth="1"/>
    <col min="13318" max="13318" width="11.85546875" style="1" customWidth="1"/>
    <col min="13319" max="13319" width="18.85546875" style="1" customWidth="1"/>
    <col min="13320" max="13322" width="9.140625" style="1"/>
    <col min="13323" max="13323" width="7.140625" style="1" customWidth="1"/>
    <col min="13324" max="13568" width="9.140625" style="1"/>
    <col min="13569" max="13569" width="7.140625" style="1" customWidth="1"/>
    <col min="13570" max="13570" width="40.140625" style="1" customWidth="1"/>
    <col min="13571" max="13571" width="8.5703125" style="1" customWidth="1"/>
    <col min="13572" max="13572" width="11.5703125" style="1" customWidth="1"/>
    <col min="13573" max="13573" width="10.42578125" style="1" customWidth="1"/>
    <col min="13574" max="13574" width="11.85546875" style="1" customWidth="1"/>
    <col min="13575" max="13575" width="18.85546875" style="1" customWidth="1"/>
    <col min="13576" max="13578" width="9.140625" style="1"/>
    <col min="13579" max="13579" width="7.140625" style="1" customWidth="1"/>
    <col min="13580" max="13824" width="9.140625" style="1"/>
    <col min="13825" max="13825" width="7.140625" style="1" customWidth="1"/>
    <col min="13826" max="13826" width="40.140625" style="1" customWidth="1"/>
    <col min="13827" max="13827" width="8.5703125" style="1" customWidth="1"/>
    <col min="13828" max="13828" width="11.5703125" style="1" customWidth="1"/>
    <col min="13829" max="13829" width="10.42578125" style="1" customWidth="1"/>
    <col min="13830" max="13830" width="11.85546875" style="1" customWidth="1"/>
    <col min="13831" max="13831" width="18.85546875" style="1" customWidth="1"/>
    <col min="13832" max="13834" width="9.140625" style="1"/>
    <col min="13835" max="13835" width="7.140625" style="1" customWidth="1"/>
    <col min="13836" max="14080" width="9.140625" style="1"/>
    <col min="14081" max="14081" width="7.140625" style="1" customWidth="1"/>
    <col min="14082" max="14082" width="40.140625" style="1" customWidth="1"/>
    <col min="14083" max="14083" width="8.5703125" style="1" customWidth="1"/>
    <col min="14084" max="14084" width="11.5703125" style="1" customWidth="1"/>
    <col min="14085" max="14085" width="10.42578125" style="1" customWidth="1"/>
    <col min="14086" max="14086" width="11.85546875" style="1" customWidth="1"/>
    <col min="14087" max="14087" width="18.85546875" style="1" customWidth="1"/>
    <col min="14088" max="14090" width="9.140625" style="1"/>
    <col min="14091" max="14091" width="7.140625" style="1" customWidth="1"/>
    <col min="14092" max="14336" width="9.140625" style="1"/>
    <col min="14337" max="14337" width="7.140625" style="1" customWidth="1"/>
    <col min="14338" max="14338" width="40.140625" style="1" customWidth="1"/>
    <col min="14339" max="14339" width="8.5703125" style="1" customWidth="1"/>
    <col min="14340" max="14340" width="11.5703125" style="1" customWidth="1"/>
    <col min="14341" max="14341" width="10.42578125" style="1" customWidth="1"/>
    <col min="14342" max="14342" width="11.85546875" style="1" customWidth="1"/>
    <col min="14343" max="14343" width="18.85546875" style="1" customWidth="1"/>
    <col min="14344" max="14346" width="9.140625" style="1"/>
    <col min="14347" max="14347" width="7.140625" style="1" customWidth="1"/>
    <col min="14348" max="14592" width="9.140625" style="1"/>
    <col min="14593" max="14593" width="7.140625" style="1" customWidth="1"/>
    <col min="14594" max="14594" width="40.140625" style="1" customWidth="1"/>
    <col min="14595" max="14595" width="8.5703125" style="1" customWidth="1"/>
    <col min="14596" max="14596" width="11.5703125" style="1" customWidth="1"/>
    <col min="14597" max="14597" width="10.42578125" style="1" customWidth="1"/>
    <col min="14598" max="14598" width="11.85546875" style="1" customWidth="1"/>
    <col min="14599" max="14599" width="18.85546875" style="1" customWidth="1"/>
    <col min="14600" max="14602" width="9.140625" style="1"/>
    <col min="14603" max="14603" width="7.140625" style="1" customWidth="1"/>
    <col min="14604" max="14848" width="9.140625" style="1"/>
    <col min="14849" max="14849" width="7.140625" style="1" customWidth="1"/>
    <col min="14850" max="14850" width="40.140625" style="1" customWidth="1"/>
    <col min="14851" max="14851" width="8.5703125" style="1" customWidth="1"/>
    <col min="14852" max="14852" width="11.5703125" style="1" customWidth="1"/>
    <col min="14853" max="14853" width="10.42578125" style="1" customWidth="1"/>
    <col min="14854" max="14854" width="11.85546875" style="1" customWidth="1"/>
    <col min="14855" max="14855" width="18.85546875" style="1" customWidth="1"/>
    <col min="14856" max="14858" width="9.140625" style="1"/>
    <col min="14859" max="14859" width="7.140625" style="1" customWidth="1"/>
    <col min="14860" max="15104" width="9.140625" style="1"/>
    <col min="15105" max="15105" width="7.140625" style="1" customWidth="1"/>
    <col min="15106" max="15106" width="40.140625" style="1" customWidth="1"/>
    <col min="15107" max="15107" width="8.5703125" style="1" customWidth="1"/>
    <col min="15108" max="15108" width="11.5703125" style="1" customWidth="1"/>
    <col min="15109" max="15109" width="10.42578125" style="1" customWidth="1"/>
    <col min="15110" max="15110" width="11.85546875" style="1" customWidth="1"/>
    <col min="15111" max="15111" width="18.85546875" style="1" customWidth="1"/>
    <col min="15112" max="15114" width="9.140625" style="1"/>
    <col min="15115" max="15115" width="7.140625" style="1" customWidth="1"/>
    <col min="15116" max="15360" width="9.140625" style="1"/>
    <col min="15361" max="15361" width="7.140625" style="1" customWidth="1"/>
    <col min="15362" max="15362" width="40.140625" style="1" customWidth="1"/>
    <col min="15363" max="15363" width="8.5703125" style="1" customWidth="1"/>
    <col min="15364" max="15364" width="11.5703125" style="1" customWidth="1"/>
    <col min="15365" max="15365" width="10.42578125" style="1" customWidth="1"/>
    <col min="15366" max="15366" width="11.85546875" style="1" customWidth="1"/>
    <col min="15367" max="15367" width="18.85546875" style="1" customWidth="1"/>
    <col min="15368" max="15370" width="9.140625" style="1"/>
    <col min="15371" max="15371" width="7.140625" style="1" customWidth="1"/>
    <col min="15372" max="15616" width="9.140625" style="1"/>
    <col min="15617" max="15617" width="7.140625" style="1" customWidth="1"/>
    <col min="15618" max="15618" width="40.140625" style="1" customWidth="1"/>
    <col min="15619" max="15619" width="8.5703125" style="1" customWidth="1"/>
    <col min="15620" max="15620" width="11.5703125" style="1" customWidth="1"/>
    <col min="15621" max="15621" width="10.42578125" style="1" customWidth="1"/>
    <col min="15622" max="15622" width="11.85546875" style="1" customWidth="1"/>
    <col min="15623" max="15623" width="18.85546875" style="1" customWidth="1"/>
    <col min="15624" max="15626" width="9.140625" style="1"/>
    <col min="15627" max="15627" width="7.140625" style="1" customWidth="1"/>
    <col min="15628" max="15872" width="9.140625" style="1"/>
    <col min="15873" max="15873" width="7.140625" style="1" customWidth="1"/>
    <col min="15874" max="15874" width="40.140625" style="1" customWidth="1"/>
    <col min="15875" max="15875" width="8.5703125" style="1" customWidth="1"/>
    <col min="15876" max="15876" width="11.5703125" style="1" customWidth="1"/>
    <col min="15877" max="15877" width="10.42578125" style="1" customWidth="1"/>
    <col min="15878" max="15878" width="11.85546875" style="1" customWidth="1"/>
    <col min="15879" max="15879" width="18.85546875" style="1" customWidth="1"/>
    <col min="15880" max="15882" width="9.140625" style="1"/>
    <col min="15883" max="15883" width="7.140625" style="1" customWidth="1"/>
    <col min="15884" max="16128" width="9.140625" style="1"/>
    <col min="16129" max="16129" width="7.140625" style="1" customWidth="1"/>
    <col min="16130" max="16130" width="40.140625" style="1" customWidth="1"/>
    <col min="16131" max="16131" width="8.5703125" style="1" customWidth="1"/>
    <col min="16132" max="16132" width="11.5703125" style="1" customWidth="1"/>
    <col min="16133" max="16133" width="10.42578125" style="1" customWidth="1"/>
    <col min="16134" max="16134" width="11.85546875" style="1" customWidth="1"/>
    <col min="16135" max="16135" width="18.85546875" style="1" customWidth="1"/>
    <col min="16136" max="16138" width="9.140625" style="1"/>
    <col min="16139" max="16139" width="7.140625" style="1" customWidth="1"/>
    <col min="16140" max="16384" width="9.140625" style="1"/>
  </cols>
  <sheetData>
    <row r="1" spans="1:6" ht="19.5" thickBot="1">
      <c r="A1" s="555" t="s">
        <v>151</v>
      </c>
      <c r="B1" s="556" t="s">
        <v>1740</v>
      </c>
      <c r="C1" s="557"/>
      <c r="D1" s="557"/>
      <c r="E1" s="815"/>
      <c r="F1" s="697"/>
    </row>
    <row r="2" spans="1:6" ht="17.25" thickTop="1">
      <c r="A2" s="2"/>
      <c r="B2" s="92"/>
    </row>
    <row r="3" spans="1:6">
      <c r="A3" s="2"/>
      <c r="B3" s="380" t="s">
        <v>3337</v>
      </c>
      <c r="C3" s="554"/>
    </row>
    <row r="4" spans="1:6" ht="397.7" customHeight="1">
      <c r="A4" s="2"/>
      <c r="B4" s="1017" t="s">
        <v>4595</v>
      </c>
      <c r="C4" s="1037"/>
      <c r="D4" s="1037"/>
      <c r="E4" s="1037"/>
    </row>
    <row r="5" spans="1:6" ht="248.25" customHeight="1">
      <c r="A5" s="2"/>
      <c r="B5" s="1017" t="s">
        <v>4596</v>
      </c>
      <c r="C5" s="1037"/>
      <c r="D5" s="1037"/>
      <c r="E5" s="1037"/>
    </row>
    <row r="6" spans="1:6">
      <c r="A6" s="2"/>
      <c r="B6" s="92"/>
    </row>
    <row r="7" spans="1:6">
      <c r="A7" s="2"/>
      <c r="B7" s="541" t="s">
        <v>48</v>
      </c>
      <c r="C7" s="541">
        <f>'SKUPNA rekapitulacija'!C42</f>
        <v>0.81899999999999995</v>
      </c>
    </row>
    <row r="8" spans="1:6">
      <c r="A8" s="2"/>
      <c r="B8" s="542" t="s">
        <v>49</v>
      </c>
      <c r="C8" s="542">
        <f>'SKUPNA rekapitulacija'!C52</f>
        <v>0.18099999999999999</v>
      </c>
    </row>
    <row r="9" spans="1:6">
      <c r="A9" s="2"/>
      <c r="B9" s="51"/>
      <c r="C9" s="51"/>
    </row>
    <row r="10" spans="1:6">
      <c r="A10" s="2" t="s">
        <v>192</v>
      </c>
      <c r="B10" s="92" t="s">
        <v>1757</v>
      </c>
    </row>
    <row r="11" spans="1:6">
      <c r="A11" s="2"/>
      <c r="B11" s="92"/>
    </row>
    <row r="12" spans="1:6" s="3" customFormat="1" ht="17.25" thickBot="1">
      <c r="A12" s="4"/>
      <c r="B12" s="129" t="s">
        <v>2</v>
      </c>
      <c r="C12" s="5" t="s">
        <v>3</v>
      </c>
      <c r="D12" s="5" t="s">
        <v>4</v>
      </c>
      <c r="E12" s="228" t="s">
        <v>5</v>
      </c>
      <c r="F12" s="673" t="s">
        <v>6</v>
      </c>
    </row>
    <row r="13" spans="1:6" ht="17.25" thickTop="1"/>
    <row r="14" spans="1:6" s="10" customFormat="1" ht="51.75" customHeight="1">
      <c r="A14" s="126" t="s">
        <v>193</v>
      </c>
      <c r="B14" s="95" t="s">
        <v>1758</v>
      </c>
      <c r="C14" s="127"/>
      <c r="D14" s="30"/>
      <c r="E14" s="156"/>
      <c r="F14" s="679"/>
    </row>
    <row r="15" spans="1:6" s="10" customFormat="1" ht="12.75">
      <c r="A15" s="120"/>
      <c r="B15" s="215" t="s">
        <v>1759</v>
      </c>
      <c r="C15" s="121" t="s">
        <v>15</v>
      </c>
      <c r="D15" s="122">
        <v>4</v>
      </c>
      <c r="E15" s="750"/>
      <c r="F15" s="674">
        <f t="shared" ref="F15:F20" si="0">E15*D15</f>
        <v>0</v>
      </c>
    </row>
    <row r="16" spans="1:6" s="10" customFormat="1" ht="12.75">
      <c r="A16" s="120"/>
      <c r="B16" s="215" t="s">
        <v>1760</v>
      </c>
      <c r="C16" s="121" t="s">
        <v>15</v>
      </c>
      <c r="D16" s="122">
        <v>2</v>
      </c>
      <c r="E16" s="750"/>
      <c r="F16" s="674">
        <f t="shared" si="0"/>
        <v>0</v>
      </c>
    </row>
    <row r="17" spans="1:6" s="10" customFormat="1" ht="12.75">
      <c r="A17" s="120"/>
      <c r="B17" s="215" t="s">
        <v>1761</v>
      </c>
      <c r="C17" s="121" t="s">
        <v>15</v>
      </c>
      <c r="D17" s="122">
        <v>2</v>
      </c>
      <c r="E17" s="750"/>
      <c r="F17" s="674">
        <f t="shared" si="0"/>
        <v>0</v>
      </c>
    </row>
    <row r="18" spans="1:6" s="10" customFormat="1" ht="12.75">
      <c r="A18" s="120"/>
      <c r="B18" s="215" t="s">
        <v>1762</v>
      </c>
      <c r="C18" s="121" t="s">
        <v>15</v>
      </c>
      <c r="D18" s="122">
        <v>3</v>
      </c>
      <c r="E18" s="750"/>
      <c r="F18" s="674">
        <f t="shared" si="0"/>
        <v>0</v>
      </c>
    </row>
    <row r="19" spans="1:6" s="10" customFormat="1" ht="12.75">
      <c r="A19" s="120"/>
      <c r="B19" s="215" t="s">
        <v>1763</v>
      </c>
      <c r="C19" s="121" t="s">
        <v>15</v>
      </c>
      <c r="D19" s="122">
        <v>2</v>
      </c>
      <c r="E19" s="750"/>
      <c r="F19" s="674">
        <f t="shared" si="0"/>
        <v>0</v>
      </c>
    </row>
    <row r="20" spans="1:6" s="10" customFormat="1" ht="12.75">
      <c r="A20" s="120"/>
      <c r="B20" s="215" t="s">
        <v>1764</v>
      </c>
      <c r="C20" s="121" t="s">
        <v>15</v>
      </c>
      <c r="D20" s="122">
        <v>2</v>
      </c>
      <c r="E20" s="750"/>
      <c r="F20" s="674">
        <f t="shared" si="0"/>
        <v>0</v>
      </c>
    </row>
    <row r="21" spans="1:6">
      <c r="B21" s="245" t="s">
        <v>46</v>
      </c>
      <c r="C21" s="246"/>
      <c r="D21" s="247"/>
      <c r="E21" s="861"/>
      <c r="F21" s="698">
        <f>SUM(F15:F20)*C7</f>
        <v>0</v>
      </c>
    </row>
    <row r="22" spans="1:6">
      <c r="B22" s="248" t="s">
        <v>47</v>
      </c>
      <c r="C22" s="249"/>
      <c r="D22" s="250"/>
      <c r="E22" s="862"/>
      <c r="F22" s="699">
        <f>SUM(F15:F20)*C8</f>
        <v>0</v>
      </c>
    </row>
    <row r="23" spans="1:6">
      <c r="B23" s="251"/>
      <c r="E23" s="663"/>
    </row>
    <row r="24" spans="1:6" s="10" customFormat="1" ht="25.5">
      <c r="A24" s="126" t="s">
        <v>194</v>
      </c>
      <c r="B24" s="95" t="s">
        <v>1765</v>
      </c>
      <c r="C24" s="127" t="s">
        <v>195</v>
      </c>
      <c r="D24" s="30">
        <v>69</v>
      </c>
      <c r="E24" s="748"/>
      <c r="F24" s="685"/>
    </row>
    <row r="25" spans="1:6" s="10" customFormat="1" ht="12.75">
      <c r="A25" s="130"/>
      <c r="B25" s="245" t="s">
        <v>46</v>
      </c>
      <c r="C25" s="246"/>
      <c r="D25" s="247"/>
      <c r="E25" s="861"/>
      <c r="F25" s="698">
        <f>E24*D24*C7</f>
        <v>0</v>
      </c>
    </row>
    <row r="26" spans="1:6" s="10" customFormat="1" ht="12.75">
      <c r="A26" s="130"/>
      <c r="B26" s="248" t="s">
        <v>47</v>
      </c>
      <c r="C26" s="249"/>
      <c r="D26" s="250"/>
      <c r="E26" s="862"/>
      <c r="F26" s="699">
        <f>E24*D24*C8</f>
        <v>0</v>
      </c>
    </row>
    <row r="27" spans="1:6">
      <c r="B27" s="251"/>
      <c r="E27" s="663"/>
    </row>
    <row r="28" spans="1:6" ht="51.75" customHeight="1">
      <c r="A28" s="126" t="s">
        <v>196</v>
      </c>
      <c r="B28" s="95" t="s">
        <v>4833</v>
      </c>
      <c r="C28" s="127" t="s">
        <v>15</v>
      </c>
      <c r="D28" s="30">
        <v>4</v>
      </c>
      <c r="E28" s="748"/>
      <c r="F28" s="685"/>
    </row>
    <row r="29" spans="1:6">
      <c r="B29" s="245" t="s">
        <v>46</v>
      </c>
      <c r="C29" s="246"/>
      <c r="D29" s="247"/>
      <c r="E29" s="861"/>
      <c r="F29" s="698">
        <f>E28*D28*C7</f>
        <v>0</v>
      </c>
    </row>
    <row r="30" spans="1:6">
      <c r="B30" s="248" t="s">
        <v>47</v>
      </c>
      <c r="C30" s="249"/>
      <c r="D30" s="250"/>
      <c r="E30" s="862"/>
      <c r="F30" s="699">
        <f>E28*D28*C8</f>
        <v>0</v>
      </c>
    </row>
    <row r="31" spans="1:6">
      <c r="B31" s="95"/>
      <c r="C31" s="10"/>
      <c r="D31" s="10"/>
      <c r="E31" s="43"/>
      <c r="F31" s="685"/>
    </row>
    <row r="32" spans="1:6" ht="38.25">
      <c r="A32" s="126" t="s">
        <v>197</v>
      </c>
      <c r="B32" s="95" t="s">
        <v>1766</v>
      </c>
      <c r="C32" s="127" t="s">
        <v>15</v>
      </c>
      <c r="D32" s="30">
        <v>9</v>
      </c>
      <c r="E32" s="748"/>
      <c r="F32" s="685"/>
    </row>
    <row r="33" spans="1:6">
      <c r="B33" s="245" t="s">
        <v>46</v>
      </c>
      <c r="C33" s="246"/>
      <c r="D33" s="247"/>
      <c r="E33" s="861"/>
      <c r="F33" s="698">
        <f>E32*D32*C7</f>
        <v>0</v>
      </c>
    </row>
    <row r="34" spans="1:6">
      <c r="B34" s="248" t="s">
        <v>47</v>
      </c>
      <c r="C34" s="249"/>
      <c r="D34" s="250"/>
      <c r="E34" s="862"/>
      <c r="F34" s="699">
        <f>E32*D32*C8</f>
        <v>0</v>
      </c>
    </row>
    <row r="35" spans="1:6">
      <c r="B35" s="251"/>
      <c r="E35" s="663"/>
    </row>
    <row r="36" spans="1:6" ht="77.25" customHeight="1">
      <c r="A36" s="126" t="s">
        <v>198</v>
      </c>
      <c r="B36" s="95" t="s">
        <v>1767</v>
      </c>
      <c r="C36" s="127" t="s">
        <v>9</v>
      </c>
      <c r="D36" s="30">
        <v>39</v>
      </c>
      <c r="E36" s="748"/>
      <c r="F36" s="685"/>
    </row>
    <row r="37" spans="1:6">
      <c r="B37" s="245" t="s">
        <v>46</v>
      </c>
      <c r="C37" s="246"/>
      <c r="D37" s="247"/>
      <c r="E37" s="861"/>
      <c r="F37" s="698">
        <f>E36*D36*C7</f>
        <v>0</v>
      </c>
    </row>
    <row r="38" spans="1:6">
      <c r="B38" s="248" t="s">
        <v>47</v>
      </c>
      <c r="C38" s="249"/>
      <c r="D38" s="250"/>
      <c r="E38" s="862"/>
      <c r="F38" s="699">
        <f>E36*D36*C8</f>
        <v>0</v>
      </c>
    </row>
    <row r="39" spans="1:6">
      <c r="B39" s="251"/>
      <c r="E39" s="663"/>
    </row>
    <row r="40" spans="1:6" ht="64.5" customHeight="1">
      <c r="A40" s="126" t="s">
        <v>199</v>
      </c>
      <c r="B40" s="95" t="s">
        <v>1768</v>
      </c>
      <c r="C40" s="127" t="s">
        <v>9</v>
      </c>
      <c r="D40" s="30">
        <v>7.2</v>
      </c>
      <c r="E40" s="748"/>
      <c r="F40" s="685"/>
    </row>
    <row r="41" spans="1:6">
      <c r="A41" s="130"/>
      <c r="B41" s="245" t="s">
        <v>46</v>
      </c>
      <c r="C41" s="246"/>
      <c r="D41" s="247"/>
      <c r="E41" s="861"/>
      <c r="F41" s="698">
        <f>E40*D40*C7</f>
        <v>0</v>
      </c>
    </row>
    <row r="42" spans="1:6">
      <c r="A42" s="130"/>
      <c r="B42" s="248" t="s">
        <v>47</v>
      </c>
      <c r="C42" s="249"/>
      <c r="D42" s="250"/>
      <c r="E42" s="862"/>
      <c r="F42" s="699">
        <f>E40*D40*C8</f>
        <v>0</v>
      </c>
    </row>
    <row r="43" spans="1:6">
      <c r="B43" s="251"/>
      <c r="E43" s="663"/>
    </row>
    <row r="44" spans="1:6" ht="114.75">
      <c r="A44" s="126" t="s">
        <v>200</v>
      </c>
      <c r="B44" s="95" t="s">
        <v>4898</v>
      </c>
      <c r="C44" s="127" t="s">
        <v>195</v>
      </c>
      <c r="D44" s="30">
        <v>12</v>
      </c>
      <c r="E44" s="748"/>
      <c r="F44" s="685"/>
    </row>
    <row r="45" spans="1:6">
      <c r="A45" s="130"/>
      <c r="B45" s="245" t="s">
        <v>46</v>
      </c>
      <c r="C45" s="246"/>
      <c r="D45" s="247"/>
      <c r="E45" s="861"/>
      <c r="F45" s="698">
        <f>E44*D44*C7</f>
        <v>0</v>
      </c>
    </row>
    <row r="46" spans="1:6">
      <c r="A46" s="130"/>
      <c r="B46" s="248" t="s">
        <v>47</v>
      </c>
      <c r="C46" s="249"/>
      <c r="D46" s="250"/>
      <c r="E46" s="862"/>
      <c r="F46" s="699">
        <f>E44*D44*C8</f>
        <v>0</v>
      </c>
    </row>
    <row r="47" spans="1:6">
      <c r="B47" s="251"/>
      <c r="E47" s="663"/>
    </row>
    <row r="48" spans="1:6" s="10" customFormat="1" ht="123.75" customHeight="1">
      <c r="A48" s="126" t="s">
        <v>201</v>
      </c>
      <c r="B48" s="95" t="s">
        <v>4897</v>
      </c>
      <c r="C48" s="127" t="s">
        <v>195</v>
      </c>
      <c r="D48" s="30">
        <v>260</v>
      </c>
      <c r="E48" s="748"/>
      <c r="F48" s="685"/>
    </row>
    <row r="49" spans="1:6" s="10" customFormat="1" ht="12.75">
      <c r="A49" s="130"/>
      <c r="B49" s="245" t="s">
        <v>46</v>
      </c>
      <c r="C49" s="246"/>
      <c r="D49" s="247"/>
      <c r="E49" s="861"/>
      <c r="F49" s="698">
        <f>E48*D48*C7</f>
        <v>0</v>
      </c>
    </row>
    <row r="50" spans="1:6" s="10" customFormat="1" ht="12.75">
      <c r="A50" s="130"/>
      <c r="B50" s="248" t="s">
        <v>47</v>
      </c>
      <c r="C50" s="249"/>
      <c r="D50" s="250"/>
      <c r="E50" s="862"/>
      <c r="F50" s="699">
        <f>E48*D48*C8</f>
        <v>0</v>
      </c>
    </row>
    <row r="51" spans="1:6" ht="17.25" thickBot="1">
      <c r="B51" s="252"/>
      <c r="C51" s="10"/>
      <c r="D51" s="10"/>
      <c r="E51" s="43"/>
      <c r="F51" s="685"/>
    </row>
    <row r="52" spans="1:6" s="3" customFormat="1" ht="17.25" thickBot="1">
      <c r="A52" s="116"/>
      <c r="B52" s="134" t="s">
        <v>1769</v>
      </c>
      <c r="C52" s="118"/>
      <c r="D52" s="119"/>
      <c r="E52" s="814"/>
      <c r="F52" s="680">
        <f>SUM(F21:F50)</f>
        <v>0</v>
      </c>
    </row>
    <row r="53" spans="1:6" s="138" customFormat="1" ht="13.5" thickTop="1">
      <c r="A53" s="135"/>
      <c r="B53" s="123"/>
      <c r="C53" s="136"/>
      <c r="D53" s="137"/>
      <c r="E53" s="863"/>
      <c r="F53" s="700"/>
    </row>
    <row r="54" spans="1:6">
      <c r="A54" s="2" t="s">
        <v>208</v>
      </c>
      <c r="B54" s="73" t="s">
        <v>1770</v>
      </c>
      <c r="E54" s="663"/>
    </row>
    <row r="55" spans="1:6" ht="24.75" customHeight="1">
      <c r="B55" s="253" t="s">
        <v>1771</v>
      </c>
      <c r="E55" s="663"/>
    </row>
    <row r="56" spans="1:6" ht="90.75" customHeight="1">
      <c r="A56" s="126" t="s">
        <v>209</v>
      </c>
      <c r="B56" s="95" t="s">
        <v>1772</v>
      </c>
      <c r="C56" s="127" t="s">
        <v>195</v>
      </c>
      <c r="D56" s="30">
        <v>144</v>
      </c>
      <c r="E56" s="748"/>
      <c r="F56" s="685"/>
    </row>
    <row r="57" spans="1:6">
      <c r="A57" s="130"/>
      <c r="B57" s="245" t="s">
        <v>46</v>
      </c>
      <c r="C57" s="246"/>
      <c r="D57" s="247"/>
      <c r="E57" s="861"/>
      <c r="F57" s="698">
        <f>E56*D56*C7</f>
        <v>0</v>
      </c>
    </row>
    <row r="58" spans="1:6">
      <c r="A58" s="130"/>
      <c r="B58" s="248" t="s">
        <v>47</v>
      </c>
      <c r="C58" s="249"/>
      <c r="D58" s="250"/>
      <c r="E58" s="862"/>
      <c r="F58" s="699">
        <f>E56*D56*C8</f>
        <v>0</v>
      </c>
    </row>
    <row r="59" spans="1:6" ht="116.25" customHeight="1">
      <c r="A59" s="126" t="s">
        <v>210</v>
      </c>
      <c r="B59" s="95" t="s">
        <v>1773</v>
      </c>
      <c r="C59" s="127" t="s">
        <v>9</v>
      </c>
      <c r="D59" s="30">
        <v>228</v>
      </c>
      <c r="E59" s="748"/>
      <c r="F59" s="685"/>
    </row>
    <row r="60" spans="1:6">
      <c r="A60" s="130"/>
      <c r="B60" s="245" t="s">
        <v>46</v>
      </c>
      <c r="C60" s="246"/>
      <c r="D60" s="247"/>
      <c r="E60" s="861"/>
      <c r="F60" s="698">
        <f>E59*D59*C7</f>
        <v>0</v>
      </c>
    </row>
    <row r="61" spans="1:6">
      <c r="A61" s="130"/>
      <c r="B61" s="248" t="s">
        <v>47</v>
      </c>
      <c r="C61" s="249"/>
      <c r="D61" s="250"/>
      <c r="E61" s="862"/>
      <c r="F61" s="699">
        <f>E59*D59*C8</f>
        <v>0</v>
      </c>
    </row>
    <row r="62" spans="1:6" ht="188.25" customHeight="1">
      <c r="A62" s="126" t="s">
        <v>211</v>
      </c>
      <c r="B62" s="95" t="s">
        <v>4896</v>
      </c>
      <c r="C62" s="127" t="s">
        <v>9</v>
      </c>
      <c r="D62" s="30">
        <v>36</v>
      </c>
      <c r="E62" s="748"/>
      <c r="F62" s="685"/>
    </row>
    <row r="63" spans="1:6">
      <c r="A63" s="130"/>
      <c r="B63" s="245" t="s">
        <v>46</v>
      </c>
      <c r="C63" s="246"/>
      <c r="D63" s="247"/>
      <c r="E63" s="861"/>
      <c r="F63" s="698">
        <f>E62*D62*C7</f>
        <v>0</v>
      </c>
    </row>
    <row r="64" spans="1:6">
      <c r="A64" s="130"/>
      <c r="B64" s="248" t="s">
        <v>47</v>
      </c>
      <c r="C64" s="249"/>
      <c r="D64" s="250"/>
      <c r="E64" s="862"/>
      <c r="F64" s="699">
        <f>E62*D62*C8</f>
        <v>0</v>
      </c>
    </row>
    <row r="65" spans="1:6" ht="185.25" customHeight="1">
      <c r="A65" s="126" t="s">
        <v>213</v>
      </c>
      <c r="B65" s="95" t="s">
        <v>4895</v>
      </c>
      <c r="C65" s="127" t="s">
        <v>9</v>
      </c>
      <c r="D65" s="30">
        <v>195</v>
      </c>
      <c r="E65" s="748"/>
      <c r="F65" s="685"/>
    </row>
    <row r="66" spans="1:6">
      <c r="A66" s="130"/>
      <c r="B66" s="245" t="s">
        <v>46</v>
      </c>
      <c r="C66" s="246"/>
      <c r="D66" s="247"/>
      <c r="E66" s="861"/>
      <c r="F66" s="698">
        <f>E65*D65*C7</f>
        <v>0</v>
      </c>
    </row>
    <row r="67" spans="1:6">
      <c r="A67" s="130"/>
      <c r="B67" s="248" t="s">
        <v>47</v>
      </c>
      <c r="C67" s="249"/>
      <c r="D67" s="250"/>
      <c r="E67" s="862"/>
      <c r="F67" s="699">
        <f>E65*D65*C8</f>
        <v>0</v>
      </c>
    </row>
    <row r="68" spans="1:6" ht="184.5" customHeight="1">
      <c r="A68" s="126" t="s">
        <v>214</v>
      </c>
      <c r="B68" s="95" t="s">
        <v>4894</v>
      </c>
      <c r="C68" s="127" t="s">
        <v>9</v>
      </c>
      <c r="D68" s="30">
        <v>22</v>
      </c>
      <c r="E68" s="748"/>
      <c r="F68" s="685"/>
    </row>
    <row r="69" spans="1:6">
      <c r="A69" s="130"/>
      <c r="B69" s="245" t="s">
        <v>46</v>
      </c>
      <c r="C69" s="246"/>
      <c r="D69" s="247"/>
      <c r="E69" s="861"/>
      <c r="F69" s="698">
        <f>E68*D68*C7</f>
        <v>0</v>
      </c>
    </row>
    <row r="70" spans="1:6">
      <c r="A70" s="130"/>
      <c r="B70" s="248" t="s">
        <v>47</v>
      </c>
      <c r="C70" s="249"/>
      <c r="D70" s="250"/>
      <c r="E70" s="862"/>
      <c r="F70" s="699">
        <f>E68*D68*C8</f>
        <v>0</v>
      </c>
    </row>
    <row r="71" spans="1:6" ht="51">
      <c r="A71" s="126" t="s">
        <v>216</v>
      </c>
      <c r="B71" s="95" t="s">
        <v>1774</v>
      </c>
      <c r="C71" s="127" t="s">
        <v>10</v>
      </c>
      <c r="D71" s="30">
        <v>570</v>
      </c>
      <c r="E71" s="748"/>
      <c r="F71" s="685"/>
    </row>
    <row r="72" spans="1:6">
      <c r="A72" s="130"/>
      <c r="B72" s="245" t="s">
        <v>46</v>
      </c>
      <c r="C72" s="246"/>
      <c r="D72" s="247"/>
      <c r="E72" s="861"/>
      <c r="F72" s="698">
        <f>E71*D71*C7</f>
        <v>0</v>
      </c>
    </row>
    <row r="73" spans="1:6">
      <c r="A73" s="130"/>
      <c r="B73" s="248" t="s">
        <v>47</v>
      </c>
      <c r="C73" s="249"/>
      <c r="D73" s="250"/>
      <c r="E73" s="862"/>
      <c r="F73" s="699">
        <f>E71*D71*C8</f>
        <v>0</v>
      </c>
    </row>
    <row r="74" spans="1:6" ht="76.5">
      <c r="A74" s="126" t="s">
        <v>217</v>
      </c>
      <c r="B74" s="95" t="s">
        <v>1775</v>
      </c>
      <c r="C74" s="127" t="s">
        <v>9</v>
      </c>
      <c r="D74" s="30">
        <v>144</v>
      </c>
      <c r="E74" s="748"/>
      <c r="F74" s="685"/>
    </row>
    <row r="75" spans="1:6">
      <c r="A75" s="130"/>
      <c r="B75" s="245" t="s">
        <v>46</v>
      </c>
      <c r="C75" s="246"/>
      <c r="D75" s="247"/>
      <c r="E75" s="861"/>
      <c r="F75" s="698">
        <f>E74*D74*C7</f>
        <v>0</v>
      </c>
    </row>
    <row r="76" spans="1:6">
      <c r="A76" s="130"/>
      <c r="B76" s="248" t="s">
        <v>47</v>
      </c>
      <c r="C76" s="249"/>
      <c r="D76" s="250"/>
      <c r="E76" s="862"/>
      <c r="F76" s="699">
        <f>E74*D74*C8</f>
        <v>0</v>
      </c>
    </row>
    <row r="77" spans="1:6" ht="141.75" customHeight="1">
      <c r="A77" s="126" t="s">
        <v>218</v>
      </c>
      <c r="B77" s="95" t="s">
        <v>4893</v>
      </c>
      <c r="C77" s="127" t="s">
        <v>9</v>
      </c>
      <c r="D77" s="30">
        <v>24</v>
      </c>
      <c r="E77" s="748"/>
      <c r="F77" s="685"/>
    </row>
    <row r="78" spans="1:6">
      <c r="A78" s="130"/>
      <c r="B78" s="245" t="s">
        <v>46</v>
      </c>
      <c r="C78" s="246"/>
      <c r="D78" s="247"/>
      <c r="E78" s="861"/>
      <c r="F78" s="698">
        <f>E77*D77*C7</f>
        <v>0</v>
      </c>
    </row>
    <row r="79" spans="1:6">
      <c r="A79" s="130"/>
      <c r="B79" s="248" t="s">
        <v>47</v>
      </c>
      <c r="C79" s="249"/>
      <c r="D79" s="250"/>
      <c r="E79" s="862"/>
      <c r="F79" s="699">
        <f>E77*D77*C8</f>
        <v>0</v>
      </c>
    </row>
    <row r="80" spans="1:6" ht="17.25" thickBot="1">
      <c r="B80" s="251"/>
      <c r="E80" s="663"/>
    </row>
    <row r="81" spans="1:6" ht="17.25" thickBot="1">
      <c r="A81" s="116"/>
      <c r="B81" s="117" t="s">
        <v>219</v>
      </c>
      <c r="C81" s="118"/>
      <c r="D81" s="119"/>
      <c r="E81" s="814"/>
      <c r="F81" s="680">
        <f>SUM(F57:F79)</f>
        <v>0</v>
      </c>
    </row>
    <row r="82" spans="1:6" ht="17.25" thickTop="1">
      <c r="B82" s="251"/>
      <c r="E82" s="663"/>
    </row>
    <row r="83" spans="1:6">
      <c r="A83" s="2" t="s">
        <v>11</v>
      </c>
      <c r="B83" s="73" t="s">
        <v>1776</v>
      </c>
      <c r="E83" s="663"/>
    </row>
    <row r="84" spans="1:6">
      <c r="B84" s="251"/>
      <c r="E84" s="663"/>
    </row>
    <row r="85" spans="1:6" ht="51">
      <c r="A85" s="126" t="s">
        <v>12</v>
      </c>
      <c r="B85" s="95" t="s">
        <v>1777</v>
      </c>
      <c r="C85" s="127" t="s">
        <v>10</v>
      </c>
      <c r="D85" s="30">
        <v>625</v>
      </c>
      <c r="E85" s="748"/>
      <c r="F85" s="685"/>
    </row>
    <row r="86" spans="1:6">
      <c r="A86" s="130"/>
      <c r="B86" s="245" t="s">
        <v>46</v>
      </c>
      <c r="C86" s="246"/>
      <c r="D86" s="247"/>
      <c r="E86" s="861"/>
      <c r="F86" s="698">
        <f>E85*D85*C7</f>
        <v>0</v>
      </c>
    </row>
    <row r="87" spans="1:6">
      <c r="A87" s="130"/>
      <c r="B87" s="248" t="s">
        <v>47</v>
      </c>
      <c r="C87" s="249"/>
      <c r="D87" s="250"/>
      <c r="E87" s="862"/>
      <c r="F87" s="699">
        <f>E85*D85*C8</f>
        <v>0</v>
      </c>
    </row>
    <row r="88" spans="1:6" ht="115.5" customHeight="1">
      <c r="A88" s="126" t="s">
        <v>14</v>
      </c>
      <c r="B88" s="95" t="s">
        <v>1778</v>
      </c>
      <c r="C88" s="127" t="s">
        <v>9</v>
      </c>
      <c r="D88" s="30">
        <v>190.2</v>
      </c>
      <c r="E88" s="748"/>
      <c r="F88" s="685"/>
    </row>
    <row r="89" spans="1:6">
      <c r="A89" s="130"/>
      <c r="B89" s="245" t="s">
        <v>46</v>
      </c>
      <c r="C89" s="246"/>
      <c r="D89" s="247"/>
      <c r="E89" s="861"/>
      <c r="F89" s="698">
        <f>E88*D88*C7</f>
        <v>0</v>
      </c>
    </row>
    <row r="90" spans="1:6">
      <c r="A90" s="130"/>
      <c r="B90" s="248" t="s">
        <v>47</v>
      </c>
      <c r="C90" s="249"/>
      <c r="D90" s="250"/>
      <c r="E90" s="862"/>
      <c r="F90" s="699">
        <f>E88*D88*C8</f>
        <v>0</v>
      </c>
    </row>
    <row r="91" spans="1:6" ht="117" customHeight="1">
      <c r="A91" s="126" t="s">
        <v>23</v>
      </c>
      <c r="B91" s="95" t="s">
        <v>1779</v>
      </c>
      <c r="C91" s="127" t="s">
        <v>9</v>
      </c>
      <c r="D91" s="30">
        <v>114.3</v>
      </c>
      <c r="E91" s="748"/>
      <c r="F91" s="685"/>
    </row>
    <row r="92" spans="1:6">
      <c r="A92" s="130"/>
      <c r="B92" s="245" t="s">
        <v>46</v>
      </c>
      <c r="C92" s="246"/>
      <c r="D92" s="247"/>
      <c r="E92" s="861"/>
      <c r="F92" s="698">
        <f>E91*D91*C7</f>
        <v>0</v>
      </c>
    </row>
    <row r="93" spans="1:6">
      <c r="A93" s="130"/>
      <c r="B93" s="248" t="s">
        <v>47</v>
      </c>
      <c r="C93" s="249"/>
      <c r="D93" s="250"/>
      <c r="E93" s="862"/>
      <c r="F93" s="699">
        <f>E91*D91*C8</f>
        <v>0</v>
      </c>
    </row>
    <row r="94" spans="1:6" ht="78" customHeight="1">
      <c r="A94" s="126" t="s">
        <v>16</v>
      </c>
      <c r="B94" s="95" t="s">
        <v>1780</v>
      </c>
      <c r="C94" s="127" t="s">
        <v>9</v>
      </c>
      <c r="D94" s="30">
        <v>156.25</v>
      </c>
      <c r="E94" s="748"/>
      <c r="F94" s="685"/>
    </row>
    <row r="95" spans="1:6">
      <c r="A95" s="130"/>
      <c r="B95" s="245" t="s">
        <v>46</v>
      </c>
      <c r="C95" s="246"/>
      <c r="D95" s="247"/>
      <c r="E95" s="861"/>
      <c r="F95" s="698">
        <f>E94*D94*C7</f>
        <v>0</v>
      </c>
    </row>
    <row r="96" spans="1:6">
      <c r="A96" s="130"/>
      <c r="B96" s="248" t="s">
        <v>47</v>
      </c>
      <c r="C96" s="249"/>
      <c r="D96" s="250"/>
      <c r="E96" s="862"/>
      <c r="F96" s="699">
        <f>E94*D94*C8</f>
        <v>0</v>
      </c>
    </row>
    <row r="97" spans="1:6" ht="38.25">
      <c r="A97" s="126" t="s">
        <v>17</v>
      </c>
      <c r="B97" s="95" t="s">
        <v>1781</v>
      </c>
      <c r="C97" s="127" t="s">
        <v>10</v>
      </c>
      <c r="D97" s="30">
        <v>625</v>
      </c>
      <c r="E97" s="748"/>
      <c r="F97" s="685"/>
    </row>
    <row r="98" spans="1:6">
      <c r="A98" s="130"/>
      <c r="B98" s="245" t="s">
        <v>46</v>
      </c>
      <c r="C98" s="246"/>
      <c r="D98" s="247"/>
      <c r="E98" s="861"/>
      <c r="F98" s="698">
        <f>E97*D97*C7</f>
        <v>0</v>
      </c>
    </row>
    <row r="99" spans="1:6">
      <c r="A99" s="130"/>
      <c r="B99" s="248" t="s">
        <v>47</v>
      </c>
      <c r="C99" s="249"/>
      <c r="D99" s="250"/>
      <c r="E99" s="862"/>
      <c r="F99" s="699">
        <f>E97*D97*C8</f>
        <v>0</v>
      </c>
    </row>
    <row r="100" spans="1:6" ht="38.25">
      <c r="A100" s="126" t="s">
        <v>18</v>
      </c>
      <c r="B100" s="95" t="s">
        <v>1782</v>
      </c>
      <c r="C100" s="127" t="s">
        <v>195</v>
      </c>
      <c r="D100" s="30">
        <v>69</v>
      </c>
      <c r="E100" s="748"/>
      <c r="F100" s="685"/>
    </row>
    <row r="101" spans="1:6">
      <c r="A101" s="130"/>
      <c r="B101" s="245" t="s">
        <v>46</v>
      </c>
      <c r="C101" s="246"/>
      <c r="D101" s="247"/>
      <c r="E101" s="861"/>
      <c r="F101" s="698">
        <f>E100*D100*C7</f>
        <v>0</v>
      </c>
    </row>
    <row r="102" spans="1:6">
      <c r="A102" s="130"/>
      <c r="B102" s="248" t="s">
        <v>47</v>
      </c>
      <c r="C102" s="249"/>
      <c r="D102" s="250"/>
      <c r="E102" s="862"/>
      <c r="F102" s="699">
        <f>E100*D100*C8</f>
        <v>0</v>
      </c>
    </row>
    <row r="103" spans="1:6" ht="51">
      <c r="A103" s="126" t="s">
        <v>24</v>
      </c>
      <c r="B103" s="95" t="s">
        <v>1783</v>
      </c>
      <c r="C103" s="127" t="s">
        <v>195</v>
      </c>
      <c r="D103" s="30">
        <v>70</v>
      </c>
      <c r="E103" s="748"/>
      <c r="F103" s="685"/>
    </row>
    <row r="104" spans="1:6">
      <c r="A104" s="130"/>
      <c r="B104" s="245" t="s">
        <v>46</v>
      </c>
      <c r="C104" s="246"/>
      <c r="D104" s="247"/>
      <c r="E104" s="861"/>
      <c r="F104" s="698">
        <f>E103*D103*C7</f>
        <v>0</v>
      </c>
    </row>
    <row r="105" spans="1:6">
      <c r="A105" s="130"/>
      <c r="B105" s="248" t="s">
        <v>47</v>
      </c>
      <c r="C105" s="249"/>
      <c r="D105" s="250"/>
      <c r="E105" s="862"/>
      <c r="F105" s="699">
        <f>E103*D103*C8</f>
        <v>0</v>
      </c>
    </row>
    <row r="106" spans="1:6" ht="51">
      <c r="A106" s="126" t="s">
        <v>19</v>
      </c>
      <c r="B106" s="95" t="s">
        <v>1784</v>
      </c>
      <c r="C106" s="127" t="s">
        <v>195</v>
      </c>
      <c r="D106" s="30">
        <v>290</v>
      </c>
      <c r="E106" s="748"/>
      <c r="F106" s="685"/>
    </row>
    <row r="107" spans="1:6">
      <c r="A107" s="130"/>
      <c r="B107" s="245" t="s">
        <v>46</v>
      </c>
      <c r="C107" s="246"/>
      <c r="D107" s="247"/>
      <c r="E107" s="861"/>
      <c r="F107" s="698">
        <f>E106*D106*C7</f>
        <v>0</v>
      </c>
    </row>
    <row r="108" spans="1:6">
      <c r="A108" s="130"/>
      <c r="B108" s="248" t="s">
        <v>47</v>
      </c>
      <c r="C108" s="249"/>
      <c r="D108" s="250"/>
      <c r="E108" s="862"/>
      <c r="F108" s="699">
        <f>E106*D106*C8</f>
        <v>0</v>
      </c>
    </row>
    <row r="109" spans="1:6" ht="25.5">
      <c r="A109" s="126" t="s">
        <v>20</v>
      </c>
      <c r="B109" s="95" t="s">
        <v>1785</v>
      </c>
      <c r="C109" s="127"/>
      <c r="D109" s="30"/>
      <c r="E109" s="156"/>
      <c r="F109" s="679"/>
    </row>
    <row r="110" spans="1:6" ht="38.25">
      <c r="A110" s="120"/>
      <c r="B110" s="215" t="s">
        <v>1786</v>
      </c>
      <c r="C110" s="121" t="s">
        <v>10</v>
      </c>
      <c r="D110" s="122">
        <v>390</v>
      </c>
      <c r="E110" s="750"/>
      <c r="F110" s="674">
        <f>E110*D110</f>
        <v>0</v>
      </c>
    </row>
    <row r="111" spans="1:6" ht="38.25">
      <c r="A111" s="120"/>
      <c r="B111" s="215" t="s">
        <v>1787</v>
      </c>
      <c r="C111" s="121" t="s">
        <v>10</v>
      </c>
      <c r="D111" s="122">
        <v>390</v>
      </c>
      <c r="E111" s="750"/>
      <c r="F111" s="674">
        <f>E111*D111</f>
        <v>0</v>
      </c>
    </row>
    <row r="112" spans="1:6" ht="38.25">
      <c r="A112" s="120"/>
      <c r="B112" s="215" t="s">
        <v>1788</v>
      </c>
      <c r="C112" s="121" t="s">
        <v>10</v>
      </c>
      <c r="D112" s="122">
        <v>180</v>
      </c>
      <c r="E112" s="750"/>
      <c r="F112" s="674">
        <f>E112*D112</f>
        <v>0</v>
      </c>
    </row>
    <row r="113" spans="1:6">
      <c r="A113" s="130"/>
      <c r="B113" s="245" t="s">
        <v>46</v>
      </c>
      <c r="C113" s="246"/>
      <c r="D113" s="247"/>
      <c r="E113" s="861"/>
      <c r="F113" s="698">
        <f>SUM(F110:F112)*C7</f>
        <v>0</v>
      </c>
    </row>
    <row r="114" spans="1:6">
      <c r="A114" s="130"/>
      <c r="B114" s="248" t="s">
        <v>47</v>
      </c>
      <c r="C114" s="249"/>
      <c r="D114" s="250"/>
      <c r="E114" s="862"/>
      <c r="F114" s="699">
        <f>SUM(F110:F112)*C8</f>
        <v>0</v>
      </c>
    </row>
    <row r="115" spans="1:6" ht="76.5" customHeight="1">
      <c r="A115" s="126" t="s">
        <v>21</v>
      </c>
      <c r="B115" s="95" t="s">
        <v>1789</v>
      </c>
      <c r="C115" s="127" t="s">
        <v>9</v>
      </c>
      <c r="D115" s="30">
        <v>8.8000000000000007</v>
      </c>
      <c r="E115" s="748"/>
      <c r="F115" s="685"/>
    </row>
    <row r="116" spans="1:6">
      <c r="A116" s="130"/>
      <c r="B116" s="245" t="s">
        <v>46</v>
      </c>
      <c r="C116" s="246"/>
      <c r="D116" s="247"/>
      <c r="E116" s="861"/>
      <c r="F116" s="698">
        <f>E115*D115*C7</f>
        <v>0</v>
      </c>
    </row>
    <row r="117" spans="1:6">
      <c r="A117" s="130"/>
      <c r="B117" s="248" t="s">
        <v>47</v>
      </c>
      <c r="C117" s="249"/>
      <c r="D117" s="250"/>
      <c r="E117" s="862"/>
      <c r="F117" s="699">
        <f>E115*D115*C8</f>
        <v>0</v>
      </c>
    </row>
    <row r="118" spans="1:6" ht="63.75">
      <c r="A118" s="126" t="s">
        <v>26</v>
      </c>
      <c r="B118" s="95" t="s">
        <v>1790</v>
      </c>
      <c r="C118" s="127" t="s">
        <v>10</v>
      </c>
      <c r="D118" s="30">
        <v>55</v>
      </c>
      <c r="E118" s="748"/>
      <c r="F118" s="685"/>
    </row>
    <row r="119" spans="1:6">
      <c r="A119" s="130"/>
      <c r="B119" s="245" t="s">
        <v>46</v>
      </c>
      <c r="C119" s="246"/>
      <c r="D119" s="247"/>
      <c r="E119" s="861"/>
      <c r="F119" s="698">
        <f>E118*D118*C7</f>
        <v>0</v>
      </c>
    </row>
    <row r="120" spans="1:6">
      <c r="A120" s="130"/>
      <c r="B120" s="248" t="s">
        <v>47</v>
      </c>
      <c r="C120" s="249"/>
      <c r="D120" s="250"/>
      <c r="E120" s="862"/>
      <c r="F120" s="699">
        <f>E118*D118*C8</f>
        <v>0</v>
      </c>
    </row>
    <row r="121" spans="1:6" ht="54.75" customHeight="1">
      <c r="A121" s="126" t="s">
        <v>27</v>
      </c>
      <c r="B121" s="95" t="s">
        <v>1791</v>
      </c>
      <c r="C121" s="127" t="s">
        <v>9</v>
      </c>
      <c r="D121" s="30">
        <v>1.1000000000000001</v>
      </c>
      <c r="E121" s="748"/>
      <c r="F121" s="685"/>
    </row>
    <row r="122" spans="1:6">
      <c r="A122" s="130"/>
      <c r="B122" s="245" t="s">
        <v>46</v>
      </c>
      <c r="C122" s="246"/>
      <c r="D122" s="247"/>
      <c r="E122" s="861"/>
      <c r="F122" s="698">
        <f>E121*D121*C7</f>
        <v>0</v>
      </c>
    </row>
    <row r="123" spans="1:6">
      <c r="A123" s="130"/>
      <c r="B123" s="248" t="s">
        <v>47</v>
      </c>
      <c r="C123" s="249"/>
      <c r="D123" s="250"/>
      <c r="E123" s="862"/>
      <c r="F123" s="699">
        <f>E121*D121*C8</f>
        <v>0</v>
      </c>
    </row>
    <row r="124" spans="1:6" ht="140.25">
      <c r="A124" s="126" t="s">
        <v>28</v>
      </c>
      <c r="B124" s="95" t="s">
        <v>1792</v>
      </c>
      <c r="C124" s="127" t="s">
        <v>9</v>
      </c>
      <c r="D124" s="30">
        <v>2</v>
      </c>
      <c r="E124" s="748"/>
      <c r="F124" s="685"/>
    </row>
    <row r="125" spans="1:6">
      <c r="A125" s="130"/>
      <c r="B125" s="245" t="s">
        <v>46</v>
      </c>
      <c r="C125" s="246"/>
      <c r="D125" s="247"/>
      <c r="E125" s="861"/>
      <c r="F125" s="698">
        <f>E124*D124*C7</f>
        <v>0</v>
      </c>
    </row>
    <row r="126" spans="1:6">
      <c r="A126" s="130"/>
      <c r="B126" s="248" t="s">
        <v>47</v>
      </c>
      <c r="C126" s="249"/>
      <c r="D126" s="250"/>
      <c r="E126" s="862"/>
      <c r="F126" s="699">
        <f>E124*D124*C8</f>
        <v>0</v>
      </c>
    </row>
    <row r="127" spans="1:6" ht="17.25" thickBot="1">
      <c r="B127" s="251"/>
      <c r="E127" s="663"/>
    </row>
    <row r="128" spans="1:6" ht="17.25" thickBot="1">
      <c r="A128" s="116"/>
      <c r="B128" s="117" t="s">
        <v>1793</v>
      </c>
      <c r="C128" s="118"/>
      <c r="D128" s="119"/>
      <c r="E128" s="814"/>
      <c r="F128" s="680">
        <f>SUM(F86,F87,F89,F90,F92,F93,F95,F96,F98,F99,F101,F102,F104,F105,F107,F108,F113,F114,F116,F117,F119,F120,F122,F123,F125,F126)</f>
        <v>0</v>
      </c>
    </row>
    <row r="129" spans="1:6" ht="17.25" thickTop="1">
      <c r="B129" s="251"/>
      <c r="E129" s="663"/>
    </row>
    <row r="130" spans="1:6">
      <c r="A130" s="2" t="s">
        <v>224</v>
      </c>
      <c r="B130" s="73" t="s">
        <v>1794</v>
      </c>
      <c r="E130" s="663"/>
    </row>
    <row r="131" spans="1:6">
      <c r="B131" s="251"/>
      <c r="E131" s="663"/>
    </row>
    <row r="132" spans="1:6" ht="63.75">
      <c r="A132" s="126" t="s">
        <v>226</v>
      </c>
      <c r="B132" s="95" t="s">
        <v>1795</v>
      </c>
      <c r="C132" s="127"/>
      <c r="D132" s="30"/>
      <c r="E132" s="156"/>
      <c r="F132" s="679"/>
    </row>
    <row r="133" spans="1:6" ht="25.5">
      <c r="A133" s="120"/>
      <c r="B133" s="215" t="s">
        <v>3266</v>
      </c>
      <c r="C133" s="121" t="s">
        <v>15</v>
      </c>
      <c r="D133" s="122">
        <v>1</v>
      </c>
      <c r="E133" s="750"/>
      <c r="F133" s="674">
        <f>E133*D133</f>
        <v>0</v>
      </c>
    </row>
    <row r="134" spans="1:6" ht="51">
      <c r="A134" s="120"/>
      <c r="B134" s="215" t="s">
        <v>1796</v>
      </c>
      <c r="C134" s="121" t="s">
        <v>15</v>
      </c>
      <c r="D134" s="122">
        <v>1</v>
      </c>
      <c r="E134" s="750"/>
      <c r="F134" s="674">
        <f>E134*D134</f>
        <v>0</v>
      </c>
    </row>
    <row r="135" spans="1:6">
      <c r="A135" s="130"/>
      <c r="B135" s="245" t="s">
        <v>46</v>
      </c>
      <c r="C135" s="246"/>
      <c r="D135" s="247"/>
      <c r="E135" s="861"/>
      <c r="F135" s="698">
        <f>SUM(F133:F134)*C7</f>
        <v>0</v>
      </c>
    </row>
    <row r="136" spans="1:6">
      <c r="A136" s="130"/>
      <c r="B136" s="248" t="s">
        <v>47</v>
      </c>
      <c r="C136" s="249"/>
      <c r="D136" s="250"/>
      <c r="E136" s="862"/>
      <c r="F136" s="699">
        <f>SUM(F133:F134)*C8</f>
        <v>0</v>
      </c>
    </row>
    <row r="137" spans="1:6">
      <c r="A137" s="126" t="s">
        <v>227</v>
      </c>
      <c r="B137" s="95" t="s">
        <v>1797</v>
      </c>
      <c r="C137" s="127"/>
      <c r="D137" s="30"/>
      <c r="E137" s="156"/>
      <c r="F137" s="679"/>
    </row>
    <row r="138" spans="1:6" ht="25.5">
      <c r="A138" s="120"/>
      <c r="B138" s="215" t="s">
        <v>3267</v>
      </c>
      <c r="C138" s="121" t="s">
        <v>195</v>
      </c>
      <c r="D138" s="122">
        <v>3</v>
      </c>
      <c r="E138" s="750"/>
      <c r="F138" s="674">
        <f>E138*D138</f>
        <v>0</v>
      </c>
    </row>
    <row r="139" spans="1:6">
      <c r="A139" s="120"/>
      <c r="B139" s="215" t="s">
        <v>1798</v>
      </c>
      <c r="C139" s="121" t="s">
        <v>10</v>
      </c>
      <c r="D139" s="122">
        <v>18</v>
      </c>
      <c r="E139" s="750"/>
      <c r="F139" s="674">
        <f>E139*D139</f>
        <v>0</v>
      </c>
    </row>
    <row r="140" spans="1:6">
      <c r="A140" s="130"/>
      <c r="B140" s="245" t="s">
        <v>46</v>
      </c>
      <c r="C140" s="246"/>
      <c r="D140" s="247"/>
      <c r="E140" s="861"/>
      <c r="F140" s="698">
        <f>SUM(F138:F139)*C7</f>
        <v>0</v>
      </c>
    </row>
    <row r="141" spans="1:6">
      <c r="A141" s="130"/>
      <c r="B141" s="248" t="s">
        <v>47</v>
      </c>
      <c r="C141" s="249"/>
      <c r="D141" s="250"/>
      <c r="E141" s="862"/>
      <c r="F141" s="699">
        <f>SUM(F138:F139)*C8</f>
        <v>0</v>
      </c>
    </row>
    <row r="142" spans="1:6" ht="25.5">
      <c r="A142" s="126" t="s">
        <v>229</v>
      </c>
      <c r="B142" s="95" t="s">
        <v>1799</v>
      </c>
      <c r="C142" s="127" t="s">
        <v>15</v>
      </c>
      <c r="D142" s="30">
        <v>1</v>
      </c>
      <c r="E142" s="748"/>
      <c r="F142" s="685"/>
    </row>
    <row r="143" spans="1:6">
      <c r="A143" s="130"/>
      <c r="B143" s="245" t="s">
        <v>46</v>
      </c>
      <c r="C143" s="246"/>
      <c r="D143" s="247"/>
      <c r="E143" s="861"/>
      <c r="F143" s="698">
        <f>E142*D142*C7</f>
        <v>0</v>
      </c>
    </row>
    <row r="144" spans="1:6">
      <c r="A144" s="130"/>
      <c r="B144" s="248" t="s">
        <v>47</v>
      </c>
      <c r="C144" s="249"/>
      <c r="D144" s="250"/>
      <c r="E144" s="862"/>
      <c r="F144" s="699">
        <f>E142*D142*C8</f>
        <v>0</v>
      </c>
    </row>
    <row r="145" spans="1:6" ht="17.25" thickBot="1">
      <c r="B145" s="251"/>
      <c r="E145" s="663"/>
    </row>
    <row r="146" spans="1:6" ht="17.25" thickBot="1">
      <c r="A146" s="116"/>
      <c r="B146" s="117" t="s">
        <v>1800</v>
      </c>
      <c r="C146" s="118"/>
      <c r="D146" s="119"/>
      <c r="E146" s="814"/>
      <c r="F146" s="680">
        <f>SUM(F135,F136,F140,F141,F143,F144)</f>
        <v>0</v>
      </c>
    </row>
    <row r="147" spans="1:6" ht="17.25" thickTop="1">
      <c r="B147" s="251"/>
      <c r="E147" s="663"/>
    </row>
    <row r="148" spans="1:6">
      <c r="A148" s="2" t="s">
        <v>260</v>
      </c>
      <c r="B148" s="73" t="s">
        <v>1801</v>
      </c>
      <c r="E148" s="663"/>
    </row>
    <row r="149" spans="1:6">
      <c r="B149" s="251"/>
      <c r="E149" s="663"/>
    </row>
    <row r="150" spans="1:6" ht="51">
      <c r="A150" s="126" t="s">
        <v>261</v>
      </c>
      <c r="B150" s="95" t="s">
        <v>1802</v>
      </c>
      <c r="C150" s="127" t="s">
        <v>15</v>
      </c>
      <c r="D150" s="30">
        <v>5</v>
      </c>
      <c r="E150" s="748"/>
      <c r="F150" s="685"/>
    </row>
    <row r="151" spans="1:6">
      <c r="A151" s="130"/>
      <c r="B151" s="245" t="s">
        <v>46</v>
      </c>
      <c r="C151" s="246"/>
      <c r="D151" s="247"/>
      <c r="E151" s="861"/>
      <c r="F151" s="698">
        <f>E150*D150*C7</f>
        <v>0</v>
      </c>
    </row>
    <row r="152" spans="1:6">
      <c r="A152" s="130"/>
      <c r="B152" s="248" t="s">
        <v>47</v>
      </c>
      <c r="C152" s="249"/>
      <c r="D152" s="250"/>
      <c r="E152" s="862"/>
      <c r="F152" s="699">
        <f>E150*D150*C8</f>
        <v>0</v>
      </c>
    </row>
    <row r="153" spans="1:6" ht="54.75" customHeight="1">
      <c r="A153" s="126" t="s">
        <v>262</v>
      </c>
      <c r="B153" s="95" t="s">
        <v>1803</v>
      </c>
      <c r="C153" s="127"/>
      <c r="D153" s="30"/>
      <c r="E153" s="156"/>
      <c r="F153" s="685"/>
    </row>
    <row r="154" spans="1:6">
      <c r="A154" s="120"/>
      <c r="B154" s="215" t="s">
        <v>1804</v>
      </c>
      <c r="C154" s="121" t="s">
        <v>195</v>
      </c>
      <c r="D154" s="122">
        <v>159</v>
      </c>
      <c r="E154" s="750"/>
      <c r="F154" s="674">
        <f t="shared" ref="F154:F158" si="1">E154*D154</f>
        <v>0</v>
      </c>
    </row>
    <row r="155" spans="1:6">
      <c r="A155" s="120"/>
      <c r="B155" s="215" t="s">
        <v>1805</v>
      </c>
      <c r="C155" s="121" t="s">
        <v>195</v>
      </c>
      <c r="D155" s="122">
        <v>40</v>
      </c>
      <c r="E155" s="750"/>
      <c r="F155" s="674">
        <f t="shared" si="1"/>
        <v>0</v>
      </c>
    </row>
    <row r="156" spans="1:6" ht="25.5">
      <c r="A156" s="120"/>
      <c r="B156" s="215" t="s">
        <v>1806</v>
      </c>
      <c r="C156" s="121" t="s">
        <v>15</v>
      </c>
      <c r="D156" s="122">
        <v>1</v>
      </c>
      <c r="E156" s="750"/>
      <c r="F156" s="674">
        <f t="shared" si="1"/>
        <v>0</v>
      </c>
    </row>
    <row r="157" spans="1:6">
      <c r="A157" s="120"/>
      <c r="B157" s="215" t="s">
        <v>1807</v>
      </c>
      <c r="C157" s="121" t="s">
        <v>195</v>
      </c>
      <c r="D157" s="122">
        <v>40</v>
      </c>
      <c r="E157" s="750"/>
      <c r="F157" s="674">
        <f t="shared" si="1"/>
        <v>0</v>
      </c>
    </row>
    <row r="158" spans="1:6" ht="25.5">
      <c r="A158" s="120"/>
      <c r="B158" s="215" t="s">
        <v>1808</v>
      </c>
      <c r="C158" s="121" t="s">
        <v>195</v>
      </c>
      <c r="D158" s="122">
        <v>12</v>
      </c>
      <c r="E158" s="750"/>
      <c r="F158" s="674">
        <f t="shared" si="1"/>
        <v>0</v>
      </c>
    </row>
    <row r="159" spans="1:6">
      <c r="A159" s="130"/>
      <c r="B159" s="245" t="s">
        <v>46</v>
      </c>
      <c r="C159" s="246"/>
      <c r="D159" s="247"/>
      <c r="E159" s="861"/>
      <c r="F159" s="698">
        <f>SUM(F154:F158)*C7</f>
        <v>0</v>
      </c>
    </row>
    <row r="160" spans="1:6">
      <c r="A160" s="130"/>
      <c r="B160" s="248" t="s">
        <v>47</v>
      </c>
      <c r="C160" s="249"/>
      <c r="D160" s="250"/>
      <c r="E160" s="862"/>
      <c r="F160" s="699">
        <f>SUM(F154:F158)*C8</f>
        <v>0</v>
      </c>
    </row>
    <row r="161" spans="1:6" ht="38.25">
      <c r="A161" s="126" t="s">
        <v>263</v>
      </c>
      <c r="B161" s="95" t="s">
        <v>1809</v>
      </c>
      <c r="C161" s="127" t="s">
        <v>195</v>
      </c>
      <c r="D161" s="30">
        <v>64</v>
      </c>
      <c r="E161" s="748"/>
      <c r="F161" s="685"/>
    </row>
    <row r="162" spans="1:6">
      <c r="A162" s="130"/>
      <c r="B162" s="245" t="s">
        <v>46</v>
      </c>
      <c r="C162" s="246"/>
      <c r="D162" s="247"/>
      <c r="E162" s="816"/>
      <c r="F162" s="698">
        <f>E161*D161*C7</f>
        <v>0</v>
      </c>
    </row>
    <row r="163" spans="1:6">
      <c r="A163" s="130"/>
      <c r="B163" s="248" t="s">
        <v>47</v>
      </c>
      <c r="C163" s="249"/>
      <c r="D163" s="250"/>
      <c r="E163" s="817"/>
      <c r="F163" s="699">
        <f>E161*D161*C8</f>
        <v>0</v>
      </c>
    </row>
    <row r="164" spans="1:6" ht="17.25" thickBot="1">
      <c r="B164" s="251"/>
    </row>
    <row r="165" spans="1:6" ht="17.25" thickBot="1">
      <c r="A165" s="116"/>
      <c r="B165" s="117" t="s">
        <v>1810</v>
      </c>
      <c r="C165" s="118"/>
      <c r="D165" s="119"/>
      <c r="E165" s="230"/>
      <c r="F165" s="680">
        <f>SUM(F151,F152,F159,F160,F162,F163)</f>
        <v>0</v>
      </c>
    </row>
    <row r="166" spans="1:6" ht="17.25" thickTop="1">
      <c r="B166" s="251"/>
    </row>
    <row r="167" spans="1:6">
      <c r="B167" s="245" t="s">
        <v>46</v>
      </c>
      <c r="C167" s="246"/>
      <c r="D167" s="247"/>
      <c r="E167" s="816"/>
      <c r="F167" s="698">
        <f>SUM(F21+F25+F29+F33+F37+F41+F45+F49+F57+F60+F63+F66+F69+F72+F75+F78+F86+F89+F92+F95+F98+F101+F104+F107+F113+F116+F119+F122+F125+F135+F140+F143+F151+F159+F162)</f>
        <v>0</v>
      </c>
    </row>
    <row r="168" spans="1:6">
      <c r="A168" s="2"/>
      <c r="B168" s="248" t="s">
        <v>47</v>
      </c>
      <c r="C168" s="249"/>
      <c r="D168" s="250"/>
      <c r="E168" s="817"/>
      <c r="F168" s="699">
        <f>SUM(F22+F26+F30+F34+F38+F42+F46+F50+F58+F61+F64+F67+F70+F73+F76+F79+F87+F90+F93+F96+F99+F102+F105+F108+F114+F117+F120+F123+F126+F136+F141+F144+F152+F160+F163)</f>
        <v>0</v>
      </c>
    </row>
    <row r="169" spans="1:6" ht="19.5" thickBot="1">
      <c r="A169" s="100"/>
      <c r="B169" s="254" t="s">
        <v>1811</v>
      </c>
      <c r="C169" s="102"/>
      <c r="D169" s="102"/>
      <c r="E169" s="791"/>
      <c r="F169" s="701">
        <f>SUM(F52+F81+F128+F146+F165)</f>
        <v>0</v>
      </c>
    </row>
  </sheetData>
  <sheetProtection algorithmName="SHA-512" hashValue="YDeiD6EOzCOifC24OJEXQRb8wJzrF0e1WgwKST3n/sBL86Ku+lhnMcyoM4/5e5ZW1uSUNFWHWrpZgP9qCJtJbg==" saltValue="mwqNc7RWZsASLUAwXEDiLg==" spinCount="100000" sheet="1" objects="1" scenarios="1"/>
  <mergeCells count="2">
    <mergeCell ref="B4:E4"/>
    <mergeCell ref="B5:E5"/>
  </mergeCells>
  <pageMargins left="0.78740157480314965" right="0.39370078740157483" top="0.98425196850393704" bottom="0.98425196850393704" header="0.51181102362204722" footer="0.51181102362204722"/>
  <pageSetup paperSize="9" scale="68" firstPageNumber="0" orientation="portrait" r:id="rId1"/>
  <headerFooter alignWithMargins="0">
    <oddHeader>&amp;LTehnološki park Velenje - TecHUB&amp;RPOPIS GRADBENIH DEL
D/1.0 UTRJENE POVRŠINE</oddHeader>
    <oddFooter>&amp;R&amp;P</oddFooter>
  </headerFooter>
  <rowBreaks count="2" manualBreakCount="2">
    <brk id="82" max="5" man="1"/>
    <brk id="114" max="5" man="1"/>
  </rowBreaks>
  <colBreaks count="1" manualBreakCount="1">
    <brk id="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4D908-D10B-4991-82A5-91D59C6B5357}">
  <sheetPr>
    <tabColor theme="2" tint="-9.9978637043366805E-2"/>
  </sheetPr>
  <dimension ref="A1:G179"/>
  <sheetViews>
    <sheetView view="pageBreakPreview" topLeftCell="A11" zoomScaleNormal="100" zoomScaleSheetLayoutView="100" workbookViewId="0">
      <selection activeCell="F24" sqref="F24"/>
    </sheetView>
  </sheetViews>
  <sheetFormatPr defaultRowHeight="16.5"/>
  <cols>
    <col min="1" max="1" width="7.140625" style="6" customWidth="1"/>
    <col min="2" max="2" width="40.140625" style="36" customWidth="1"/>
    <col min="3" max="3" width="8.5703125" style="1" customWidth="1"/>
    <col min="4" max="4" width="11.5703125" style="1" customWidth="1"/>
    <col min="5" max="5" width="10.42578125" style="226" customWidth="1"/>
    <col min="6" max="6" width="15.42578125" style="593" customWidth="1"/>
    <col min="7" max="7" width="18.85546875" style="124" customWidth="1"/>
    <col min="8" max="10" width="9.140625" style="1"/>
    <col min="11" max="11" width="7.140625" style="1" customWidth="1"/>
    <col min="12" max="256" width="9.140625" style="1"/>
    <col min="257" max="257" width="7.140625" style="1" customWidth="1"/>
    <col min="258" max="258" width="40.140625" style="1" customWidth="1"/>
    <col min="259" max="259" width="8.5703125" style="1" customWidth="1"/>
    <col min="260" max="260" width="11.5703125" style="1" customWidth="1"/>
    <col min="261" max="261" width="10.42578125" style="1" customWidth="1"/>
    <col min="262" max="262" width="11.85546875" style="1" customWidth="1"/>
    <col min="263" max="263" width="18.85546875" style="1" customWidth="1"/>
    <col min="264" max="266" width="9.140625" style="1"/>
    <col min="267" max="267" width="7.140625" style="1" customWidth="1"/>
    <col min="268" max="512" width="9.140625" style="1"/>
    <col min="513" max="513" width="7.140625" style="1" customWidth="1"/>
    <col min="514" max="514" width="40.140625" style="1" customWidth="1"/>
    <col min="515" max="515" width="8.5703125" style="1" customWidth="1"/>
    <col min="516" max="516" width="11.5703125" style="1" customWidth="1"/>
    <col min="517" max="517" width="10.42578125" style="1" customWidth="1"/>
    <col min="518" max="518" width="11.85546875" style="1" customWidth="1"/>
    <col min="519" max="519" width="18.85546875" style="1" customWidth="1"/>
    <col min="520" max="522" width="9.140625" style="1"/>
    <col min="523" max="523" width="7.140625" style="1" customWidth="1"/>
    <col min="524" max="768" width="9.140625" style="1"/>
    <col min="769" max="769" width="7.140625" style="1" customWidth="1"/>
    <col min="770" max="770" width="40.140625" style="1" customWidth="1"/>
    <col min="771" max="771" width="8.5703125" style="1" customWidth="1"/>
    <col min="772" max="772" width="11.5703125" style="1" customWidth="1"/>
    <col min="773" max="773" width="10.42578125" style="1" customWidth="1"/>
    <col min="774" max="774" width="11.85546875" style="1" customWidth="1"/>
    <col min="775" max="775" width="18.85546875" style="1" customWidth="1"/>
    <col min="776" max="778" width="9.140625" style="1"/>
    <col min="779" max="779" width="7.140625" style="1" customWidth="1"/>
    <col min="780" max="1024" width="9.140625" style="1"/>
    <col min="1025" max="1025" width="7.140625" style="1" customWidth="1"/>
    <col min="1026" max="1026" width="40.140625" style="1" customWidth="1"/>
    <col min="1027" max="1027" width="8.5703125" style="1" customWidth="1"/>
    <col min="1028" max="1028" width="11.5703125" style="1" customWidth="1"/>
    <col min="1029" max="1029" width="10.42578125" style="1" customWidth="1"/>
    <col min="1030" max="1030" width="11.85546875" style="1" customWidth="1"/>
    <col min="1031" max="1031" width="18.85546875" style="1" customWidth="1"/>
    <col min="1032" max="1034" width="9.140625" style="1"/>
    <col min="1035" max="1035" width="7.140625" style="1" customWidth="1"/>
    <col min="1036" max="1280" width="9.140625" style="1"/>
    <col min="1281" max="1281" width="7.140625" style="1" customWidth="1"/>
    <col min="1282" max="1282" width="40.140625" style="1" customWidth="1"/>
    <col min="1283" max="1283" width="8.5703125" style="1" customWidth="1"/>
    <col min="1284" max="1284" width="11.5703125" style="1" customWidth="1"/>
    <col min="1285" max="1285" width="10.42578125" style="1" customWidth="1"/>
    <col min="1286" max="1286" width="11.85546875" style="1" customWidth="1"/>
    <col min="1287" max="1287" width="18.85546875" style="1" customWidth="1"/>
    <col min="1288" max="1290" width="9.140625" style="1"/>
    <col min="1291" max="1291" width="7.140625" style="1" customWidth="1"/>
    <col min="1292" max="1536" width="9.140625" style="1"/>
    <col min="1537" max="1537" width="7.140625" style="1" customWidth="1"/>
    <col min="1538" max="1538" width="40.140625" style="1" customWidth="1"/>
    <col min="1539" max="1539" width="8.5703125" style="1" customWidth="1"/>
    <col min="1540" max="1540" width="11.5703125" style="1" customWidth="1"/>
    <col min="1541" max="1541" width="10.42578125" style="1" customWidth="1"/>
    <col min="1542" max="1542" width="11.85546875" style="1" customWidth="1"/>
    <col min="1543" max="1543" width="18.85546875" style="1" customWidth="1"/>
    <col min="1544" max="1546" width="9.140625" style="1"/>
    <col min="1547" max="1547" width="7.140625" style="1" customWidth="1"/>
    <col min="1548" max="1792" width="9.140625" style="1"/>
    <col min="1793" max="1793" width="7.140625" style="1" customWidth="1"/>
    <col min="1794" max="1794" width="40.140625" style="1" customWidth="1"/>
    <col min="1795" max="1795" width="8.5703125" style="1" customWidth="1"/>
    <col min="1796" max="1796" width="11.5703125" style="1" customWidth="1"/>
    <col min="1797" max="1797" width="10.42578125" style="1" customWidth="1"/>
    <col min="1798" max="1798" width="11.85546875" style="1" customWidth="1"/>
    <col min="1799" max="1799" width="18.85546875" style="1" customWidth="1"/>
    <col min="1800" max="1802" width="9.140625" style="1"/>
    <col min="1803" max="1803" width="7.140625" style="1" customWidth="1"/>
    <col min="1804" max="2048" width="9.140625" style="1"/>
    <col min="2049" max="2049" width="7.140625" style="1" customWidth="1"/>
    <col min="2050" max="2050" width="40.140625" style="1" customWidth="1"/>
    <col min="2051" max="2051" width="8.5703125" style="1" customWidth="1"/>
    <col min="2052" max="2052" width="11.5703125" style="1" customWidth="1"/>
    <col min="2053" max="2053" width="10.42578125" style="1" customWidth="1"/>
    <col min="2054" max="2054" width="11.85546875" style="1" customWidth="1"/>
    <col min="2055" max="2055" width="18.85546875" style="1" customWidth="1"/>
    <col min="2056" max="2058" width="9.140625" style="1"/>
    <col min="2059" max="2059" width="7.140625" style="1" customWidth="1"/>
    <col min="2060" max="2304" width="9.140625" style="1"/>
    <col min="2305" max="2305" width="7.140625" style="1" customWidth="1"/>
    <col min="2306" max="2306" width="40.140625" style="1" customWidth="1"/>
    <col min="2307" max="2307" width="8.5703125" style="1" customWidth="1"/>
    <col min="2308" max="2308" width="11.5703125" style="1" customWidth="1"/>
    <col min="2309" max="2309" width="10.42578125" style="1" customWidth="1"/>
    <col min="2310" max="2310" width="11.85546875" style="1" customWidth="1"/>
    <col min="2311" max="2311" width="18.85546875" style="1" customWidth="1"/>
    <col min="2312" max="2314" width="9.140625" style="1"/>
    <col min="2315" max="2315" width="7.140625" style="1" customWidth="1"/>
    <col min="2316" max="2560" width="9.140625" style="1"/>
    <col min="2561" max="2561" width="7.140625" style="1" customWidth="1"/>
    <col min="2562" max="2562" width="40.140625" style="1" customWidth="1"/>
    <col min="2563" max="2563" width="8.5703125" style="1" customWidth="1"/>
    <col min="2564" max="2564" width="11.5703125" style="1" customWidth="1"/>
    <col min="2565" max="2565" width="10.42578125" style="1" customWidth="1"/>
    <col min="2566" max="2566" width="11.85546875" style="1" customWidth="1"/>
    <col min="2567" max="2567" width="18.85546875" style="1" customWidth="1"/>
    <col min="2568" max="2570" width="9.140625" style="1"/>
    <col min="2571" max="2571" width="7.140625" style="1" customWidth="1"/>
    <col min="2572" max="2816" width="9.140625" style="1"/>
    <col min="2817" max="2817" width="7.140625" style="1" customWidth="1"/>
    <col min="2818" max="2818" width="40.140625" style="1" customWidth="1"/>
    <col min="2819" max="2819" width="8.5703125" style="1" customWidth="1"/>
    <col min="2820" max="2820" width="11.5703125" style="1" customWidth="1"/>
    <col min="2821" max="2821" width="10.42578125" style="1" customWidth="1"/>
    <col min="2822" max="2822" width="11.85546875" style="1" customWidth="1"/>
    <col min="2823" max="2823" width="18.85546875" style="1" customWidth="1"/>
    <col min="2824" max="2826" width="9.140625" style="1"/>
    <col min="2827" max="2827" width="7.140625" style="1" customWidth="1"/>
    <col min="2828" max="3072" width="9.140625" style="1"/>
    <col min="3073" max="3073" width="7.140625" style="1" customWidth="1"/>
    <col min="3074" max="3074" width="40.140625" style="1" customWidth="1"/>
    <col min="3075" max="3075" width="8.5703125" style="1" customWidth="1"/>
    <col min="3076" max="3076" width="11.5703125" style="1" customWidth="1"/>
    <col min="3077" max="3077" width="10.42578125" style="1" customWidth="1"/>
    <col min="3078" max="3078" width="11.85546875" style="1" customWidth="1"/>
    <col min="3079" max="3079" width="18.85546875" style="1" customWidth="1"/>
    <col min="3080" max="3082" width="9.140625" style="1"/>
    <col min="3083" max="3083" width="7.140625" style="1" customWidth="1"/>
    <col min="3084" max="3328" width="9.140625" style="1"/>
    <col min="3329" max="3329" width="7.140625" style="1" customWidth="1"/>
    <col min="3330" max="3330" width="40.140625" style="1" customWidth="1"/>
    <col min="3331" max="3331" width="8.5703125" style="1" customWidth="1"/>
    <col min="3332" max="3332" width="11.5703125" style="1" customWidth="1"/>
    <col min="3333" max="3333" width="10.42578125" style="1" customWidth="1"/>
    <col min="3334" max="3334" width="11.85546875" style="1" customWidth="1"/>
    <col min="3335" max="3335" width="18.85546875" style="1" customWidth="1"/>
    <col min="3336" max="3338" width="9.140625" style="1"/>
    <col min="3339" max="3339" width="7.140625" style="1" customWidth="1"/>
    <col min="3340" max="3584" width="9.140625" style="1"/>
    <col min="3585" max="3585" width="7.140625" style="1" customWidth="1"/>
    <col min="3586" max="3586" width="40.140625" style="1" customWidth="1"/>
    <col min="3587" max="3587" width="8.5703125" style="1" customWidth="1"/>
    <col min="3588" max="3588" width="11.5703125" style="1" customWidth="1"/>
    <col min="3589" max="3589" width="10.42578125" style="1" customWidth="1"/>
    <col min="3590" max="3590" width="11.85546875" style="1" customWidth="1"/>
    <col min="3591" max="3591" width="18.85546875" style="1" customWidth="1"/>
    <col min="3592" max="3594" width="9.140625" style="1"/>
    <col min="3595" max="3595" width="7.140625" style="1" customWidth="1"/>
    <col min="3596" max="3840" width="9.140625" style="1"/>
    <col min="3841" max="3841" width="7.140625" style="1" customWidth="1"/>
    <col min="3842" max="3842" width="40.140625" style="1" customWidth="1"/>
    <col min="3843" max="3843" width="8.5703125" style="1" customWidth="1"/>
    <col min="3844" max="3844" width="11.5703125" style="1" customWidth="1"/>
    <col min="3845" max="3845" width="10.42578125" style="1" customWidth="1"/>
    <col min="3846" max="3846" width="11.85546875" style="1" customWidth="1"/>
    <col min="3847" max="3847" width="18.85546875" style="1" customWidth="1"/>
    <col min="3848" max="3850" width="9.140625" style="1"/>
    <col min="3851" max="3851" width="7.140625" style="1" customWidth="1"/>
    <col min="3852" max="4096" width="9.140625" style="1"/>
    <col min="4097" max="4097" width="7.140625" style="1" customWidth="1"/>
    <col min="4098" max="4098" width="40.140625" style="1" customWidth="1"/>
    <col min="4099" max="4099" width="8.5703125" style="1" customWidth="1"/>
    <col min="4100" max="4100" width="11.5703125" style="1" customWidth="1"/>
    <col min="4101" max="4101" width="10.42578125" style="1" customWidth="1"/>
    <col min="4102" max="4102" width="11.85546875" style="1" customWidth="1"/>
    <col min="4103" max="4103" width="18.85546875" style="1" customWidth="1"/>
    <col min="4104" max="4106" width="9.140625" style="1"/>
    <col min="4107" max="4107" width="7.140625" style="1" customWidth="1"/>
    <col min="4108" max="4352" width="9.140625" style="1"/>
    <col min="4353" max="4353" width="7.140625" style="1" customWidth="1"/>
    <col min="4354" max="4354" width="40.140625" style="1" customWidth="1"/>
    <col min="4355" max="4355" width="8.5703125" style="1" customWidth="1"/>
    <col min="4356" max="4356" width="11.5703125" style="1" customWidth="1"/>
    <col min="4357" max="4357" width="10.42578125" style="1" customWidth="1"/>
    <col min="4358" max="4358" width="11.85546875" style="1" customWidth="1"/>
    <col min="4359" max="4359" width="18.85546875" style="1" customWidth="1"/>
    <col min="4360" max="4362" width="9.140625" style="1"/>
    <col min="4363" max="4363" width="7.140625" style="1" customWidth="1"/>
    <col min="4364" max="4608" width="9.140625" style="1"/>
    <col min="4609" max="4609" width="7.140625" style="1" customWidth="1"/>
    <col min="4610" max="4610" width="40.140625" style="1" customWidth="1"/>
    <col min="4611" max="4611" width="8.5703125" style="1" customWidth="1"/>
    <col min="4612" max="4612" width="11.5703125" style="1" customWidth="1"/>
    <col min="4613" max="4613" width="10.42578125" style="1" customWidth="1"/>
    <col min="4614" max="4614" width="11.85546875" style="1" customWidth="1"/>
    <col min="4615" max="4615" width="18.85546875" style="1" customWidth="1"/>
    <col min="4616" max="4618" width="9.140625" style="1"/>
    <col min="4619" max="4619" width="7.140625" style="1" customWidth="1"/>
    <col min="4620" max="4864" width="9.140625" style="1"/>
    <col min="4865" max="4865" width="7.140625" style="1" customWidth="1"/>
    <col min="4866" max="4866" width="40.140625" style="1" customWidth="1"/>
    <col min="4867" max="4867" width="8.5703125" style="1" customWidth="1"/>
    <col min="4868" max="4868" width="11.5703125" style="1" customWidth="1"/>
    <col min="4869" max="4869" width="10.42578125" style="1" customWidth="1"/>
    <col min="4870" max="4870" width="11.85546875" style="1" customWidth="1"/>
    <col min="4871" max="4871" width="18.85546875" style="1" customWidth="1"/>
    <col min="4872" max="4874" width="9.140625" style="1"/>
    <col min="4875" max="4875" width="7.140625" style="1" customWidth="1"/>
    <col min="4876" max="5120" width="9.140625" style="1"/>
    <col min="5121" max="5121" width="7.140625" style="1" customWidth="1"/>
    <col min="5122" max="5122" width="40.140625" style="1" customWidth="1"/>
    <col min="5123" max="5123" width="8.5703125" style="1" customWidth="1"/>
    <col min="5124" max="5124" width="11.5703125" style="1" customWidth="1"/>
    <col min="5125" max="5125" width="10.42578125" style="1" customWidth="1"/>
    <col min="5126" max="5126" width="11.85546875" style="1" customWidth="1"/>
    <col min="5127" max="5127" width="18.85546875" style="1" customWidth="1"/>
    <col min="5128" max="5130" width="9.140625" style="1"/>
    <col min="5131" max="5131" width="7.140625" style="1" customWidth="1"/>
    <col min="5132" max="5376" width="9.140625" style="1"/>
    <col min="5377" max="5377" width="7.140625" style="1" customWidth="1"/>
    <col min="5378" max="5378" width="40.140625" style="1" customWidth="1"/>
    <col min="5379" max="5379" width="8.5703125" style="1" customWidth="1"/>
    <col min="5380" max="5380" width="11.5703125" style="1" customWidth="1"/>
    <col min="5381" max="5381" width="10.42578125" style="1" customWidth="1"/>
    <col min="5382" max="5382" width="11.85546875" style="1" customWidth="1"/>
    <col min="5383" max="5383" width="18.85546875" style="1" customWidth="1"/>
    <col min="5384" max="5386" width="9.140625" style="1"/>
    <col min="5387" max="5387" width="7.140625" style="1" customWidth="1"/>
    <col min="5388" max="5632" width="9.140625" style="1"/>
    <col min="5633" max="5633" width="7.140625" style="1" customWidth="1"/>
    <col min="5634" max="5634" width="40.140625" style="1" customWidth="1"/>
    <col min="5635" max="5635" width="8.5703125" style="1" customWidth="1"/>
    <col min="5636" max="5636" width="11.5703125" style="1" customWidth="1"/>
    <col min="5637" max="5637" width="10.42578125" style="1" customWidth="1"/>
    <col min="5638" max="5638" width="11.85546875" style="1" customWidth="1"/>
    <col min="5639" max="5639" width="18.85546875" style="1" customWidth="1"/>
    <col min="5640" max="5642" width="9.140625" style="1"/>
    <col min="5643" max="5643" width="7.140625" style="1" customWidth="1"/>
    <col min="5644" max="5888" width="9.140625" style="1"/>
    <col min="5889" max="5889" width="7.140625" style="1" customWidth="1"/>
    <col min="5890" max="5890" width="40.140625" style="1" customWidth="1"/>
    <col min="5891" max="5891" width="8.5703125" style="1" customWidth="1"/>
    <col min="5892" max="5892" width="11.5703125" style="1" customWidth="1"/>
    <col min="5893" max="5893" width="10.42578125" style="1" customWidth="1"/>
    <col min="5894" max="5894" width="11.85546875" style="1" customWidth="1"/>
    <col min="5895" max="5895" width="18.85546875" style="1" customWidth="1"/>
    <col min="5896" max="5898" width="9.140625" style="1"/>
    <col min="5899" max="5899" width="7.140625" style="1" customWidth="1"/>
    <col min="5900" max="6144" width="9.140625" style="1"/>
    <col min="6145" max="6145" width="7.140625" style="1" customWidth="1"/>
    <col min="6146" max="6146" width="40.140625" style="1" customWidth="1"/>
    <col min="6147" max="6147" width="8.5703125" style="1" customWidth="1"/>
    <col min="6148" max="6148" width="11.5703125" style="1" customWidth="1"/>
    <col min="6149" max="6149" width="10.42578125" style="1" customWidth="1"/>
    <col min="6150" max="6150" width="11.85546875" style="1" customWidth="1"/>
    <col min="6151" max="6151" width="18.85546875" style="1" customWidth="1"/>
    <col min="6152" max="6154" width="9.140625" style="1"/>
    <col min="6155" max="6155" width="7.140625" style="1" customWidth="1"/>
    <col min="6156" max="6400" width="9.140625" style="1"/>
    <col min="6401" max="6401" width="7.140625" style="1" customWidth="1"/>
    <col min="6402" max="6402" width="40.140625" style="1" customWidth="1"/>
    <col min="6403" max="6403" width="8.5703125" style="1" customWidth="1"/>
    <col min="6404" max="6404" width="11.5703125" style="1" customWidth="1"/>
    <col min="6405" max="6405" width="10.42578125" style="1" customWidth="1"/>
    <col min="6406" max="6406" width="11.85546875" style="1" customWidth="1"/>
    <col min="6407" max="6407" width="18.85546875" style="1" customWidth="1"/>
    <col min="6408" max="6410" width="9.140625" style="1"/>
    <col min="6411" max="6411" width="7.140625" style="1" customWidth="1"/>
    <col min="6412" max="6656" width="9.140625" style="1"/>
    <col min="6657" max="6657" width="7.140625" style="1" customWidth="1"/>
    <col min="6658" max="6658" width="40.140625" style="1" customWidth="1"/>
    <col min="6659" max="6659" width="8.5703125" style="1" customWidth="1"/>
    <col min="6660" max="6660" width="11.5703125" style="1" customWidth="1"/>
    <col min="6661" max="6661" width="10.42578125" style="1" customWidth="1"/>
    <col min="6662" max="6662" width="11.85546875" style="1" customWidth="1"/>
    <col min="6663" max="6663" width="18.85546875" style="1" customWidth="1"/>
    <col min="6664" max="6666" width="9.140625" style="1"/>
    <col min="6667" max="6667" width="7.140625" style="1" customWidth="1"/>
    <col min="6668" max="6912" width="9.140625" style="1"/>
    <col min="6913" max="6913" width="7.140625" style="1" customWidth="1"/>
    <col min="6914" max="6914" width="40.140625" style="1" customWidth="1"/>
    <col min="6915" max="6915" width="8.5703125" style="1" customWidth="1"/>
    <col min="6916" max="6916" width="11.5703125" style="1" customWidth="1"/>
    <col min="6917" max="6917" width="10.42578125" style="1" customWidth="1"/>
    <col min="6918" max="6918" width="11.85546875" style="1" customWidth="1"/>
    <col min="6919" max="6919" width="18.85546875" style="1" customWidth="1"/>
    <col min="6920" max="6922" width="9.140625" style="1"/>
    <col min="6923" max="6923" width="7.140625" style="1" customWidth="1"/>
    <col min="6924" max="7168" width="9.140625" style="1"/>
    <col min="7169" max="7169" width="7.140625" style="1" customWidth="1"/>
    <col min="7170" max="7170" width="40.140625" style="1" customWidth="1"/>
    <col min="7171" max="7171" width="8.5703125" style="1" customWidth="1"/>
    <col min="7172" max="7172" width="11.5703125" style="1" customWidth="1"/>
    <col min="7173" max="7173" width="10.42578125" style="1" customWidth="1"/>
    <col min="7174" max="7174" width="11.85546875" style="1" customWidth="1"/>
    <col min="7175" max="7175" width="18.85546875" style="1" customWidth="1"/>
    <col min="7176" max="7178" width="9.140625" style="1"/>
    <col min="7179" max="7179" width="7.140625" style="1" customWidth="1"/>
    <col min="7180" max="7424" width="9.140625" style="1"/>
    <col min="7425" max="7425" width="7.140625" style="1" customWidth="1"/>
    <col min="7426" max="7426" width="40.140625" style="1" customWidth="1"/>
    <col min="7427" max="7427" width="8.5703125" style="1" customWidth="1"/>
    <col min="7428" max="7428" width="11.5703125" style="1" customWidth="1"/>
    <col min="7429" max="7429" width="10.42578125" style="1" customWidth="1"/>
    <col min="7430" max="7430" width="11.85546875" style="1" customWidth="1"/>
    <col min="7431" max="7431" width="18.85546875" style="1" customWidth="1"/>
    <col min="7432" max="7434" width="9.140625" style="1"/>
    <col min="7435" max="7435" width="7.140625" style="1" customWidth="1"/>
    <col min="7436" max="7680" width="9.140625" style="1"/>
    <col min="7681" max="7681" width="7.140625" style="1" customWidth="1"/>
    <col min="7682" max="7682" width="40.140625" style="1" customWidth="1"/>
    <col min="7683" max="7683" width="8.5703125" style="1" customWidth="1"/>
    <col min="7684" max="7684" width="11.5703125" style="1" customWidth="1"/>
    <col min="7685" max="7685" width="10.42578125" style="1" customWidth="1"/>
    <col min="7686" max="7686" width="11.85546875" style="1" customWidth="1"/>
    <col min="7687" max="7687" width="18.85546875" style="1" customWidth="1"/>
    <col min="7688" max="7690" width="9.140625" style="1"/>
    <col min="7691" max="7691" width="7.140625" style="1" customWidth="1"/>
    <col min="7692" max="7936" width="9.140625" style="1"/>
    <col min="7937" max="7937" width="7.140625" style="1" customWidth="1"/>
    <col min="7938" max="7938" width="40.140625" style="1" customWidth="1"/>
    <col min="7939" max="7939" width="8.5703125" style="1" customWidth="1"/>
    <col min="7940" max="7940" width="11.5703125" style="1" customWidth="1"/>
    <col min="7941" max="7941" width="10.42578125" style="1" customWidth="1"/>
    <col min="7942" max="7942" width="11.85546875" style="1" customWidth="1"/>
    <col min="7943" max="7943" width="18.85546875" style="1" customWidth="1"/>
    <col min="7944" max="7946" width="9.140625" style="1"/>
    <col min="7947" max="7947" width="7.140625" style="1" customWidth="1"/>
    <col min="7948" max="8192" width="9.140625" style="1"/>
    <col min="8193" max="8193" width="7.140625" style="1" customWidth="1"/>
    <col min="8194" max="8194" width="40.140625" style="1" customWidth="1"/>
    <col min="8195" max="8195" width="8.5703125" style="1" customWidth="1"/>
    <col min="8196" max="8196" width="11.5703125" style="1" customWidth="1"/>
    <col min="8197" max="8197" width="10.42578125" style="1" customWidth="1"/>
    <col min="8198" max="8198" width="11.85546875" style="1" customWidth="1"/>
    <col min="8199" max="8199" width="18.85546875" style="1" customWidth="1"/>
    <col min="8200" max="8202" width="9.140625" style="1"/>
    <col min="8203" max="8203" width="7.140625" style="1" customWidth="1"/>
    <col min="8204" max="8448" width="9.140625" style="1"/>
    <col min="8449" max="8449" width="7.140625" style="1" customWidth="1"/>
    <col min="8450" max="8450" width="40.140625" style="1" customWidth="1"/>
    <col min="8451" max="8451" width="8.5703125" style="1" customWidth="1"/>
    <col min="8452" max="8452" width="11.5703125" style="1" customWidth="1"/>
    <col min="8453" max="8453" width="10.42578125" style="1" customWidth="1"/>
    <col min="8454" max="8454" width="11.85546875" style="1" customWidth="1"/>
    <col min="8455" max="8455" width="18.85546875" style="1" customWidth="1"/>
    <col min="8456" max="8458" width="9.140625" style="1"/>
    <col min="8459" max="8459" width="7.140625" style="1" customWidth="1"/>
    <col min="8460" max="8704" width="9.140625" style="1"/>
    <col min="8705" max="8705" width="7.140625" style="1" customWidth="1"/>
    <col min="8706" max="8706" width="40.140625" style="1" customWidth="1"/>
    <col min="8707" max="8707" width="8.5703125" style="1" customWidth="1"/>
    <col min="8708" max="8708" width="11.5703125" style="1" customWidth="1"/>
    <col min="8709" max="8709" width="10.42578125" style="1" customWidth="1"/>
    <col min="8710" max="8710" width="11.85546875" style="1" customWidth="1"/>
    <col min="8711" max="8711" width="18.85546875" style="1" customWidth="1"/>
    <col min="8712" max="8714" width="9.140625" style="1"/>
    <col min="8715" max="8715" width="7.140625" style="1" customWidth="1"/>
    <col min="8716" max="8960" width="9.140625" style="1"/>
    <col min="8961" max="8961" width="7.140625" style="1" customWidth="1"/>
    <col min="8962" max="8962" width="40.140625" style="1" customWidth="1"/>
    <col min="8963" max="8963" width="8.5703125" style="1" customWidth="1"/>
    <col min="8964" max="8964" width="11.5703125" style="1" customWidth="1"/>
    <col min="8965" max="8965" width="10.42578125" style="1" customWidth="1"/>
    <col min="8966" max="8966" width="11.85546875" style="1" customWidth="1"/>
    <col min="8967" max="8967" width="18.85546875" style="1" customWidth="1"/>
    <col min="8968" max="8970" width="9.140625" style="1"/>
    <col min="8971" max="8971" width="7.140625" style="1" customWidth="1"/>
    <col min="8972" max="9216" width="9.140625" style="1"/>
    <col min="9217" max="9217" width="7.140625" style="1" customWidth="1"/>
    <col min="9218" max="9218" width="40.140625" style="1" customWidth="1"/>
    <col min="9219" max="9219" width="8.5703125" style="1" customWidth="1"/>
    <col min="9220" max="9220" width="11.5703125" style="1" customWidth="1"/>
    <col min="9221" max="9221" width="10.42578125" style="1" customWidth="1"/>
    <col min="9222" max="9222" width="11.85546875" style="1" customWidth="1"/>
    <col min="9223" max="9223" width="18.85546875" style="1" customWidth="1"/>
    <col min="9224" max="9226" width="9.140625" style="1"/>
    <col min="9227" max="9227" width="7.140625" style="1" customWidth="1"/>
    <col min="9228" max="9472" width="9.140625" style="1"/>
    <col min="9473" max="9473" width="7.140625" style="1" customWidth="1"/>
    <col min="9474" max="9474" width="40.140625" style="1" customWidth="1"/>
    <col min="9475" max="9475" width="8.5703125" style="1" customWidth="1"/>
    <col min="9476" max="9476" width="11.5703125" style="1" customWidth="1"/>
    <col min="9477" max="9477" width="10.42578125" style="1" customWidth="1"/>
    <col min="9478" max="9478" width="11.85546875" style="1" customWidth="1"/>
    <col min="9479" max="9479" width="18.85546875" style="1" customWidth="1"/>
    <col min="9480" max="9482" width="9.140625" style="1"/>
    <col min="9483" max="9483" width="7.140625" style="1" customWidth="1"/>
    <col min="9484" max="9728" width="9.140625" style="1"/>
    <col min="9729" max="9729" width="7.140625" style="1" customWidth="1"/>
    <col min="9730" max="9730" width="40.140625" style="1" customWidth="1"/>
    <col min="9731" max="9731" width="8.5703125" style="1" customWidth="1"/>
    <col min="9732" max="9732" width="11.5703125" style="1" customWidth="1"/>
    <col min="9733" max="9733" width="10.42578125" style="1" customWidth="1"/>
    <col min="9734" max="9734" width="11.85546875" style="1" customWidth="1"/>
    <col min="9735" max="9735" width="18.85546875" style="1" customWidth="1"/>
    <col min="9736" max="9738" width="9.140625" style="1"/>
    <col min="9739" max="9739" width="7.140625" style="1" customWidth="1"/>
    <col min="9740" max="9984" width="9.140625" style="1"/>
    <col min="9985" max="9985" width="7.140625" style="1" customWidth="1"/>
    <col min="9986" max="9986" width="40.140625" style="1" customWidth="1"/>
    <col min="9987" max="9987" width="8.5703125" style="1" customWidth="1"/>
    <col min="9988" max="9988" width="11.5703125" style="1" customWidth="1"/>
    <col min="9989" max="9989" width="10.42578125" style="1" customWidth="1"/>
    <col min="9990" max="9990" width="11.85546875" style="1" customWidth="1"/>
    <col min="9991" max="9991" width="18.85546875" style="1" customWidth="1"/>
    <col min="9992" max="9994" width="9.140625" style="1"/>
    <col min="9995" max="9995" width="7.140625" style="1" customWidth="1"/>
    <col min="9996" max="10240" width="9.140625" style="1"/>
    <col min="10241" max="10241" width="7.140625" style="1" customWidth="1"/>
    <col min="10242" max="10242" width="40.140625" style="1" customWidth="1"/>
    <col min="10243" max="10243" width="8.5703125" style="1" customWidth="1"/>
    <col min="10244" max="10244" width="11.5703125" style="1" customWidth="1"/>
    <col min="10245" max="10245" width="10.42578125" style="1" customWidth="1"/>
    <col min="10246" max="10246" width="11.85546875" style="1" customWidth="1"/>
    <col min="10247" max="10247" width="18.85546875" style="1" customWidth="1"/>
    <col min="10248" max="10250" width="9.140625" style="1"/>
    <col min="10251" max="10251" width="7.140625" style="1" customWidth="1"/>
    <col min="10252" max="10496" width="9.140625" style="1"/>
    <col min="10497" max="10497" width="7.140625" style="1" customWidth="1"/>
    <col min="10498" max="10498" width="40.140625" style="1" customWidth="1"/>
    <col min="10499" max="10499" width="8.5703125" style="1" customWidth="1"/>
    <col min="10500" max="10500" width="11.5703125" style="1" customWidth="1"/>
    <col min="10501" max="10501" width="10.42578125" style="1" customWidth="1"/>
    <col min="10502" max="10502" width="11.85546875" style="1" customWidth="1"/>
    <col min="10503" max="10503" width="18.85546875" style="1" customWidth="1"/>
    <col min="10504" max="10506" width="9.140625" style="1"/>
    <col min="10507" max="10507" width="7.140625" style="1" customWidth="1"/>
    <col min="10508" max="10752" width="9.140625" style="1"/>
    <col min="10753" max="10753" width="7.140625" style="1" customWidth="1"/>
    <col min="10754" max="10754" width="40.140625" style="1" customWidth="1"/>
    <col min="10755" max="10755" width="8.5703125" style="1" customWidth="1"/>
    <col min="10756" max="10756" width="11.5703125" style="1" customWidth="1"/>
    <col min="10757" max="10757" width="10.42578125" style="1" customWidth="1"/>
    <col min="10758" max="10758" width="11.85546875" style="1" customWidth="1"/>
    <col min="10759" max="10759" width="18.85546875" style="1" customWidth="1"/>
    <col min="10760" max="10762" width="9.140625" style="1"/>
    <col min="10763" max="10763" width="7.140625" style="1" customWidth="1"/>
    <col min="10764" max="11008" width="9.140625" style="1"/>
    <col min="11009" max="11009" width="7.140625" style="1" customWidth="1"/>
    <col min="11010" max="11010" width="40.140625" style="1" customWidth="1"/>
    <col min="11011" max="11011" width="8.5703125" style="1" customWidth="1"/>
    <col min="11012" max="11012" width="11.5703125" style="1" customWidth="1"/>
    <col min="11013" max="11013" width="10.42578125" style="1" customWidth="1"/>
    <col min="11014" max="11014" width="11.85546875" style="1" customWidth="1"/>
    <col min="11015" max="11015" width="18.85546875" style="1" customWidth="1"/>
    <col min="11016" max="11018" width="9.140625" style="1"/>
    <col min="11019" max="11019" width="7.140625" style="1" customWidth="1"/>
    <col min="11020" max="11264" width="9.140625" style="1"/>
    <col min="11265" max="11265" width="7.140625" style="1" customWidth="1"/>
    <col min="11266" max="11266" width="40.140625" style="1" customWidth="1"/>
    <col min="11267" max="11267" width="8.5703125" style="1" customWidth="1"/>
    <col min="11268" max="11268" width="11.5703125" style="1" customWidth="1"/>
    <col min="11269" max="11269" width="10.42578125" style="1" customWidth="1"/>
    <col min="11270" max="11270" width="11.85546875" style="1" customWidth="1"/>
    <col min="11271" max="11271" width="18.85546875" style="1" customWidth="1"/>
    <col min="11272" max="11274" width="9.140625" style="1"/>
    <col min="11275" max="11275" width="7.140625" style="1" customWidth="1"/>
    <col min="11276" max="11520" width="9.140625" style="1"/>
    <col min="11521" max="11521" width="7.140625" style="1" customWidth="1"/>
    <col min="11522" max="11522" width="40.140625" style="1" customWidth="1"/>
    <col min="11523" max="11523" width="8.5703125" style="1" customWidth="1"/>
    <col min="11524" max="11524" width="11.5703125" style="1" customWidth="1"/>
    <col min="11525" max="11525" width="10.42578125" style="1" customWidth="1"/>
    <col min="11526" max="11526" width="11.85546875" style="1" customWidth="1"/>
    <col min="11527" max="11527" width="18.85546875" style="1" customWidth="1"/>
    <col min="11528" max="11530" width="9.140625" style="1"/>
    <col min="11531" max="11531" width="7.140625" style="1" customWidth="1"/>
    <col min="11532" max="11776" width="9.140625" style="1"/>
    <col min="11777" max="11777" width="7.140625" style="1" customWidth="1"/>
    <col min="11778" max="11778" width="40.140625" style="1" customWidth="1"/>
    <col min="11779" max="11779" width="8.5703125" style="1" customWidth="1"/>
    <col min="11780" max="11780" width="11.5703125" style="1" customWidth="1"/>
    <col min="11781" max="11781" width="10.42578125" style="1" customWidth="1"/>
    <col min="11782" max="11782" width="11.85546875" style="1" customWidth="1"/>
    <col min="11783" max="11783" width="18.85546875" style="1" customWidth="1"/>
    <col min="11784" max="11786" width="9.140625" style="1"/>
    <col min="11787" max="11787" width="7.140625" style="1" customWidth="1"/>
    <col min="11788" max="12032" width="9.140625" style="1"/>
    <col min="12033" max="12033" width="7.140625" style="1" customWidth="1"/>
    <col min="12034" max="12034" width="40.140625" style="1" customWidth="1"/>
    <col min="12035" max="12035" width="8.5703125" style="1" customWidth="1"/>
    <col min="12036" max="12036" width="11.5703125" style="1" customWidth="1"/>
    <col min="12037" max="12037" width="10.42578125" style="1" customWidth="1"/>
    <col min="12038" max="12038" width="11.85546875" style="1" customWidth="1"/>
    <col min="12039" max="12039" width="18.85546875" style="1" customWidth="1"/>
    <col min="12040" max="12042" width="9.140625" style="1"/>
    <col min="12043" max="12043" width="7.140625" style="1" customWidth="1"/>
    <col min="12044" max="12288" width="9.140625" style="1"/>
    <col min="12289" max="12289" width="7.140625" style="1" customWidth="1"/>
    <col min="12290" max="12290" width="40.140625" style="1" customWidth="1"/>
    <col min="12291" max="12291" width="8.5703125" style="1" customWidth="1"/>
    <col min="12292" max="12292" width="11.5703125" style="1" customWidth="1"/>
    <col min="12293" max="12293" width="10.42578125" style="1" customWidth="1"/>
    <col min="12294" max="12294" width="11.85546875" style="1" customWidth="1"/>
    <col min="12295" max="12295" width="18.85546875" style="1" customWidth="1"/>
    <col min="12296" max="12298" width="9.140625" style="1"/>
    <col min="12299" max="12299" width="7.140625" style="1" customWidth="1"/>
    <col min="12300" max="12544" width="9.140625" style="1"/>
    <col min="12545" max="12545" width="7.140625" style="1" customWidth="1"/>
    <col min="12546" max="12546" width="40.140625" style="1" customWidth="1"/>
    <col min="12547" max="12547" width="8.5703125" style="1" customWidth="1"/>
    <col min="12548" max="12548" width="11.5703125" style="1" customWidth="1"/>
    <col min="12549" max="12549" width="10.42578125" style="1" customWidth="1"/>
    <col min="12550" max="12550" width="11.85546875" style="1" customWidth="1"/>
    <col min="12551" max="12551" width="18.85546875" style="1" customWidth="1"/>
    <col min="12552" max="12554" width="9.140625" style="1"/>
    <col min="12555" max="12555" width="7.140625" style="1" customWidth="1"/>
    <col min="12556" max="12800" width="9.140625" style="1"/>
    <col min="12801" max="12801" width="7.140625" style="1" customWidth="1"/>
    <col min="12802" max="12802" width="40.140625" style="1" customWidth="1"/>
    <col min="12803" max="12803" width="8.5703125" style="1" customWidth="1"/>
    <col min="12804" max="12804" width="11.5703125" style="1" customWidth="1"/>
    <col min="12805" max="12805" width="10.42578125" style="1" customWidth="1"/>
    <col min="12806" max="12806" width="11.85546875" style="1" customWidth="1"/>
    <col min="12807" max="12807" width="18.85546875" style="1" customWidth="1"/>
    <col min="12808" max="12810" width="9.140625" style="1"/>
    <col min="12811" max="12811" width="7.140625" style="1" customWidth="1"/>
    <col min="12812" max="13056" width="9.140625" style="1"/>
    <col min="13057" max="13057" width="7.140625" style="1" customWidth="1"/>
    <col min="13058" max="13058" width="40.140625" style="1" customWidth="1"/>
    <col min="13059" max="13059" width="8.5703125" style="1" customWidth="1"/>
    <col min="13060" max="13060" width="11.5703125" style="1" customWidth="1"/>
    <col min="13061" max="13061" width="10.42578125" style="1" customWidth="1"/>
    <col min="13062" max="13062" width="11.85546875" style="1" customWidth="1"/>
    <col min="13063" max="13063" width="18.85546875" style="1" customWidth="1"/>
    <col min="13064" max="13066" width="9.140625" style="1"/>
    <col min="13067" max="13067" width="7.140625" style="1" customWidth="1"/>
    <col min="13068" max="13312" width="9.140625" style="1"/>
    <col min="13313" max="13313" width="7.140625" style="1" customWidth="1"/>
    <col min="13314" max="13314" width="40.140625" style="1" customWidth="1"/>
    <col min="13315" max="13315" width="8.5703125" style="1" customWidth="1"/>
    <col min="13316" max="13316" width="11.5703125" style="1" customWidth="1"/>
    <col min="13317" max="13317" width="10.42578125" style="1" customWidth="1"/>
    <col min="13318" max="13318" width="11.85546875" style="1" customWidth="1"/>
    <col min="13319" max="13319" width="18.85546875" style="1" customWidth="1"/>
    <col min="13320" max="13322" width="9.140625" style="1"/>
    <col min="13323" max="13323" width="7.140625" style="1" customWidth="1"/>
    <col min="13324" max="13568" width="9.140625" style="1"/>
    <col min="13569" max="13569" width="7.140625" style="1" customWidth="1"/>
    <col min="13570" max="13570" width="40.140625" style="1" customWidth="1"/>
    <col min="13571" max="13571" width="8.5703125" style="1" customWidth="1"/>
    <col min="13572" max="13572" width="11.5703125" style="1" customWidth="1"/>
    <col min="13573" max="13573" width="10.42578125" style="1" customWidth="1"/>
    <col min="13574" max="13574" width="11.85546875" style="1" customWidth="1"/>
    <col min="13575" max="13575" width="18.85546875" style="1" customWidth="1"/>
    <col min="13576" max="13578" width="9.140625" style="1"/>
    <col min="13579" max="13579" width="7.140625" style="1" customWidth="1"/>
    <col min="13580" max="13824" width="9.140625" style="1"/>
    <col min="13825" max="13825" width="7.140625" style="1" customWidth="1"/>
    <col min="13826" max="13826" width="40.140625" style="1" customWidth="1"/>
    <col min="13827" max="13827" width="8.5703125" style="1" customWidth="1"/>
    <col min="13828" max="13828" width="11.5703125" style="1" customWidth="1"/>
    <col min="13829" max="13829" width="10.42578125" style="1" customWidth="1"/>
    <col min="13830" max="13830" width="11.85546875" style="1" customWidth="1"/>
    <col min="13831" max="13831" width="18.85546875" style="1" customWidth="1"/>
    <col min="13832" max="13834" width="9.140625" style="1"/>
    <col min="13835" max="13835" width="7.140625" style="1" customWidth="1"/>
    <col min="13836" max="14080" width="9.140625" style="1"/>
    <col min="14081" max="14081" width="7.140625" style="1" customWidth="1"/>
    <col min="14082" max="14082" width="40.140625" style="1" customWidth="1"/>
    <col min="14083" max="14083" width="8.5703125" style="1" customWidth="1"/>
    <col min="14084" max="14084" width="11.5703125" style="1" customWidth="1"/>
    <col min="14085" max="14085" width="10.42578125" style="1" customWidth="1"/>
    <col min="14086" max="14086" width="11.85546875" style="1" customWidth="1"/>
    <col min="14087" max="14087" width="18.85546875" style="1" customWidth="1"/>
    <col min="14088" max="14090" width="9.140625" style="1"/>
    <col min="14091" max="14091" width="7.140625" style="1" customWidth="1"/>
    <col min="14092" max="14336" width="9.140625" style="1"/>
    <col min="14337" max="14337" width="7.140625" style="1" customWidth="1"/>
    <col min="14338" max="14338" width="40.140625" style="1" customWidth="1"/>
    <col min="14339" max="14339" width="8.5703125" style="1" customWidth="1"/>
    <col min="14340" max="14340" width="11.5703125" style="1" customWidth="1"/>
    <col min="14341" max="14341" width="10.42578125" style="1" customWidth="1"/>
    <col min="14342" max="14342" width="11.85546875" style="1" customWidth="1"/>
    <col min="14343" max="14343" width="18.85546875" style="1" customWidth="1"/>
    <col min="14344" max="14346" width="9.140625" style="1"/>
    <col min="14347" max="14347" width="7.140625" style="1" customWidth="1"/>
    <col min="14348" max="14592" width="9.140625" style="1"/>
    <col min="14593" max="14593" width="7.140625" style="1" customWidth="1"/>
    <col min="14594" max="14594" width="40.140625" style="1" customWidth="1"/>
    <col min="14595" max="14595" width="8.5703125" style="1" customWidth="1"/>
    <col min="14596" max="14596" width="11.5703125" style="1" customWidth="1"/>
    <col min="14597" max="14597" width="10.42578125" style="1" customWidth="1"/>
    <col min="14598" max="14598" width="11.85546875" style="1" customWidth="1"/>
    <col min="14599" max="14599" width="18.85546875" style="1" customWidth="1"/>
    <col min="14600" max="14602" width="9.140625" style="1"/>
    <col min="14603" max="14603" width="7.140625" style="1" customWidth="1"/>
    <col min="14604" max="14848" width="9.140625" style="1"/>
    <col min="14849" max="14849" width="7.140625" style="1" customWidth="1"/>
    <col min="14850" max="14850" width="40.140625" style="1" customWidth="1"/>
    <col min="14851" max="14851" width="8.5703125" style="1" customWidth="1"/>
    <col min="14852" max="14852" width="11.5703125" style="1" customWidth="1"/>
    <col min="14853" max="14853" width="10.42578125" style="1" customWidth="1"/>
    <col min="14854" max="14854" width="11.85546875" style="1" customWidth="1"/>
    <col min="14855" max="14855" width="18.85546875" style="1" customWidth="1"/>
    <col min="14856" max="14858" width="9.140625" style="1"/>
    <col min="14859" max="14859" width="7.140625" style="1" customWidth="1"/>
    <col min="14860" max="15104" width="9.140625" style="1"/>
    <col min="15105" max="15105" width="7.140625" style="1" customWidth="1"/>
    <col min="15106" max="15106" width="40.140625" style="1" customWidth="1"/>
    <col min="15107" max="15107" width="8.5703125" style="1" customWidth="1"/>
    <col min="15108" max="15108" width="11.5703125" style="1" customWidth="1"/>
    <col min="15109" max="15109" width="10.42578125" style="1" customWidth="1"/>
    <col min="15110" max="15110" width="11.85546875" style="1" customWidth="1"/>
    <col min="15111" max="15111" width="18.85546875" style="1" customWidth="1"/>
    <col min="15112" max="15114" width="9.140625" style="1"/>
    <col min="15115" max="15115" width="7.140625" style="1" customWidth="1"/>
    <col min="15116" max="15360" width="9.140625" style="1"/>
    <col min="15361" max="15361" width="7.140625" style="1" customWidth="1"/>
    <col min="15362" max="15362" width="40.140625" style="1" customWidth="1"/>
    <col min="15363" max="15363" width="8.5703125" style="1" customWidth="1"/>
    <col min="15364" max="15364" width="11.5703125" style="1" customWidth="1"/>
    <col min="15365" max="15365" width="10.42578125" style="1" customWidth="1"/>
    <col min="15366" max="15366" width="11.85546875" style="1" customWidth="1"/>
    <col min="15367" max="15367" width="18.85546875" style="1" customWidth="1"/>
    <col min="15368" max="15370" width="9.140625" style="1"/>
    <col min="15371" max="15371" width="7.140625" style="1" customWidth="1"/>
    <col min="15372" max="15616" width="9.140625" style="1"/>
    <col min="15617" max="15617" width="7.140625" style="1" customWidth="1"/>
    <col min="15618" max="15618" width="40.140625" style="1" customWidth="1"/>
    <col min="15619" max="15619" width="8.5703125" style="1" customWidth="1"/>
    <col min="15620" max="15620" width="11.5703125" style="1" customWidth="1"/>
    <col min="15621" max="15621" width="10.42578125" style="1" customWidth="1"/>
    <col min="15622" max="15622" width="11.85546875" style="1" customWidth="1"/>
    <col min="15623" max="15623" width="18.85546875" style="1" customWidth="1"/>
    <col min="15624" max="15626" width="9.140625" style="1"/>
    <col min="15627" max="15627" width="7.140625" style="1" customWidth="1"/>
    <col min="15628" max="15872" width="9.140625" style="1"/>
    <col min="15873" max="15873" width="7.140625" style="1" customWidth="1"/>
    <col min="15874" max="15874" width="40.140625" style="1" customWidth="1"/>
    <col min="15875" max="15875" width="8.5703125" style="1" customWidth="1"/>
    <col min="15876" max="15876" width="11.5703125" style="1" customWidth="1"/>
    <col min="15877" max="15877" width="10.42578125" style="1" customWidth="1"/>
    <col min="15878" max="15878" width="11.85546875" style="1" customWidth="1"/>
    <col min="15879" max="15879" width="18.85546875" style="1" customWidth="1"/>
    <col min="15880" max="15882" width="9.140625" style="1"/>
    <col min="15883" max="15883" width="7.140625" style="1" customWidth="1"/>
    <col min="15884" max="16128" width="9.140625" style="1"/>
    <col min="16129" max="16129" width="7.140625" style="1" customWidth="1"/>
    <col min="16130" max="16130" width="40.140625" style="1" customWidth="1"/>
    <col min="16131" max="16131" width="8.5703125" style="1" customWidth="1"/>
    <col min="16132" max="16132" width="11.5703125" style="1" customWidth="1"/>
    <col min="16133" max="16133" width="10.42578125" style="1" customWidth="1"/>
    <col min="16134" max="16134" width="11.85546875" style="1" customWidth="1"/>
    <col min="16135" max="16135" width="18.85546875" style="1" customWidth="1"/>
    <col min="16136" max="16138" width="9.140625" style="1"/>
    <col min="16139" max="16139" width="7.140625" style="1" customWidth="1"/>
    <col min="16140" max="16384" width="9.140625" style="1"/>
  </cols>
  <sheetData>
    <row r="1" spans="1:6" ht="19.5" thickBot="1">
      <c r="A1" s="555" t="s">
        <v>151</v>
      </c>
      <c r="B1" s="556" t="s">
        <v>1812</v>
      </c>
      <c r="C1" s="557"/>
      <c r="D1" s="557"/>
      <c r="E1" s="815"/>
      <c r="F1" s="691"/>
    </row>
    <row r="2" spans="1:6" ht="19.5" thickTop="1">
      <c r="A2" s="103"/>
      <c r="B2" s="104"/>
    </row>
    <row r="3" spans="1:6">
      <c r="A3" s="37"/>
      <c r="B3" s="380" t="s">
        <v>3337</v>
      </c>
      <c r="C3" s="554"/>
      <c r="D3" s="521"/>
      <c r="E3" s="681"/>
      <c r="F3" s="594"/>
    </row>
    <row r="4" spans="1:6" ht="381" customHeight="1">
      <c r="A4" s="37"/>
      <c r="B4" s="1014" t="s">
        <v>4595</v>
      </c>
      <c r="C4" s="1014"/>
      <c r="D4" s="1014"/>
      <c r="E4" s="1014"/>
      <c r="F4" s="1014"/>
    </row>
    <row r="5" spans="1:6" ht="238.5" customHeight="1">
      <c r="A5" s="37"/>
      <c r="B5" s="1014" t="s">
        <v>4851</v>
      </c>
      <c r="C5" s="1014"/>
      <c r="D5" s="1014"/>
      <c r="E5" s="1014"/>
      <c r="F5" s="1014"/>
    </row>
    <row r="6" spans="1:6" ht="348.6" customHeight="1">
      <c r="A6" s="37"/>
      <c r="B6" s="1014" t="s">
        <v>4597</v>
      </c>
      <c r="C6" s="1014"/>
      <c r="D6" s="1014"/>
      <c r="E6" s="1014"/>
      <c r="F6" s="1014"/>
    </row>
    <row r="7" spans="1:6" ht="282" customHeight="1">
      <c r="B7" s="1019" t="e" vm="1">
        <v>#VALUE!</v>
      </c>
      <c r="C7" s="1019"/>
      <c r="D7" s="1019"/>
      <c r="E7" s="1019"/>
    </row>
    <row r="8" spans="1:6" ht="207" customHeight="1">
      <c r="A8" s="37"/>
      <c r="B8" s="1019" t="s">
        <v>4598</v>
      </c>
      <c r="C8" s="1019"/>
      <c r="D8" s="1019"/>
      <c r="E8" s="1019"/>
      <c r="F8" s="1019"/>
    </row>
    <row r="9" spans="1:6" ht="394.5" customHeight="1">
      <c r="A9" s="37"/>
      <c r="B9" s="1019" t="s">
        <v>4599</v>
      </c>
      <c r="C9" s="1019"/>
      <c r="D9" s="1019"/>
      <c r="E9" s="1019"/>
      <c r="F9" s="1019"/>
    </row>
    <row r="10" spans="1:6" ht="365.25" customHeight="1">
      <c r="A10" s="37"/>
      <c r="B10" s="1019" t="s">
        <v>4600</v>
      </c>
      <c r="C10" s="1019"/>
      <c r="D10" s="1019"/>
      <c r="E10" s="1019"/>
      <c r="F10" s="1019"/>
    </row>
    <row r="11" spans="1:6" ht="25.5">
      <c r="A11" s="37"/>
      <c r="B11" s="215" t="s">
        <v>4601</v>
      </c>
      <c r="C11" s="256"/>
      <c r="D11" s="520"/>
      <c r="E11" s="819"/>
      <c r="F11" s="692"/>
    </row>
    <row r="12" spans="1:6">
      <c r="A12" s="2"/>
      <c r="B12" s="92"/>
    </row>
    <row r="13" spans="1:6">
      <c r="A13" s="2"/>
      <c r="B13" s="541" t="s">
        <v>48</v>
      </c>
      <c r="C13" s="541">
        <f>'SKUPNA rekapitulacija'!C42</f>
        <v>0.81899999999999995</v>
      </c>
    </row>
    <row r="14" spans="1:6">
      <c r="A14" s="2"/>
      <c r="B14" s="542" t="s">
        <v>49</v>
      </c>
      <c r="C14" s="542">
        <f>'SKUPNA rekapitulacija'!C52</f>
        <v>0.18099999999999999</v>
      </c>
    </row>
    <row r="15" spans="1:6" s="138" customFormat="1" ht="12.75">
      <c r="A15" s="135"/>
      <c r="B15" s="123"/>
      <c r="C15" s="136"/>
      <c r="D15" s="137"/>
      <c r="E15" s="818"/>
      <c r="F15" s="616"/>
    </row>
    <row r="16" spans="1:6">
      <c r="A16" s="2" t="s">
        <v>658</v>
      </c>
      <c r="B16" s="73" t="s">
        <v>1770</v>
      </c>
    </row>
    <row r="17" spans="1:6" ht="68.25" customHeight="1">
      <c r="B17" s="255" t="s">
        <v>1813</v>
      </c>
    </row>
    <row r="18" spans="1:6" ht="42" customHeight="1">
      <c r="A18" s="42" t="s">
        <v>659</v>
      </c>
      <c r="B18" s="95" t="s">
        <v>4602</v>
      </c>
      <c r="C18" s="107" t="s">
        <v>9</v>
      </c>
      <c r="D18" s="179">
        <v>150</v>
      </c>
      <c r="E18" s="801"/>
      <c r="F18" s="693"/>
    </row>
    <row r="19" spans="1:6">
      <c r="A19" s="130"/>
      <c r="B19" s="245" t="s">
        <v>46</v>
      </c>
      <c r="C19" s="246"/>
      <c r="D19" s="247"/>
      <c r="E19" s="861"/>
      <c r="F19" s="694">
        <f>E18*D18*C13</f>
        <v>0</v>
      </c>
    </row>
    <row r="20" spans="1:6">
      <c r="A20" s="130"/>
      <c r="B20" s="248" t="s">
        <v>47</v>
      </c>
      <c r="C20" s="249"/>
      <c r="D20" s="250"/>
      <c r="E20" s="862"/>
      <c r="F20" s="695">
        <f>E18*D18*C14</f>
        <v>0</v>
      </c>
    </row>
    <row r="21" spans="1:6" ht="51" customHeight="1">
      <c r="A21" s="126" t="s">
        <v>662</v>
      </c>
      <c r="B21" s="95" t="s">
        <v>1814</v>
      </c>
      <c r="C21" s="127" t="s">
        <v>10</v>
      </c>
      <c r="D21" s="30">
        <v>300</v>
      </c>
      <c r="E21" s="748"/>
      <c r="F21" s="615"/>
    </row>
    <row r="22" spans="1:6">
      <c r="A22" s="130"/>
      <c r="B22" s="245" t="s">
        <v>46</v>
      </c>
      <c r="C22" s="246"/>
      <c r="D22" s="247"/>
      <c r="E22" s="861"/>
      <c r="F22" s="694">
        <f>E21*D21*C13</f>
        <v>0</v>
      </c>
    </row>
    <row r="23" spans="1:6">
      <c r="A23" s="130"/>
      <c r="B23" s="248" t="s">
        <v>47</v>
      </c>
      <c r="C23" s="249"/>
      <c r="D23" s="250"/>
      <c r="E23" s="862"/>
      <c r="F23" s="695">
        <f>E21*D21*C14</f>
        <v>0</v>
      </c>
    </row>
    <row r="24" spans="1:6" ht="54" customHeight="1">
      <c r="A24" s="42" t="s">
        <v>663</v>
      </c>
      <c r="B24" s="95" t="s">
        <v>4603</v>
      </c>
      <c r="C24" s="107" t="s">
        <v>9</v>
      </c>
      <c r="D24" s="179">
        <v>170</v>
      </c>
      <c r="E24" s="801"/>
      <c r="F24" s="693"/>
    </row>
    <row r="25" spans="1:6">
      <c r="A25" s="130"/>
      <c r="B25" s="245" t="s">
        <v>46</v>
      </c>
      <c r="C25" s="246"/>
      <c r="D25" s="247"/>
      <c r="E25" s="861"/>
      <c r="F25" s="694">
        <f>E24*D24*C13</f>
        <v>0</v>
      </c>
    </row>
    <row r="26" spans="1:6">
      <c r="A26" s="130"/>
      <c r="B26" s="248" t="s">
        <v>47</v>
      </c>
      <c r="C26" s="249"/>
      <c r="D26" s="250"/>
      <c r="E26" s="862"/>
      <c r="F26" s="695">
        <f>E24*D24*C14</f>
        <v>0</v>
      </c>
    </row>
    <row r="27" spans="1:6" ht="66" customHeight="1">
      <c r="A27" s="126" t="s">
        <v>664</v>
      </c>
      <c r="B27" s="95" t="s">
        <v>1815</v>
      </c>
      <c r="C27" s="127" t="s">
        <v>9</v>
      </c>
      <c r="D27" s="30">
        <v>110</v>
      </c>
      <c r="E27" s="748"/>
      <c r="F27" s="615"/>
    </row>
    <row r="28" spans="1:6">
      <c r="A28" s="130"/>
      <c r="B28" s="245" t="s">
        <v>46</v>
      </c>
      <c r="C28" s="246"/>
      <c r="D28" s="247"/>
      <c r="E28" s="861"/>
      <c r="F28" s="694">
        <f>E27*D27*C13</f>
        <v>0</v>
      </c>
    </row>
    <row r="29" spans="1:6">
      <c r="A29" s="130"/>
      <c r="B29" s="248" t="s">
        <v>47</v>
      </c>
      <c r="C29" s="249"/>
      <c r="D29" s="250"/>
      <c r="E29" s="862"/>
      <c r="F29" s="695">
        <f>E27*D27*C14</f>
        <v>0</v>
      </c>
    </row>
    <row r="30" spans="1:6" ht="51.75" customHeight="1">
      <c r="A30" s="126" t="s">
        <v>665</v>
      </c>
      <c r="B30" s="95" t="s">
        <v>1816</v>
      </c>
      <c r="C30" s="127" t="s">
        <v>10</v>
      </c>
      <c r="D30" s="30">
        <v>147.69999999999999</v>
      </c>
      <c r="E30" s="748"/>
      <c r="F30" s="615"/>
    </row>
    <row r="31" spans="1:6">
      <c r="A31" s="130"/>
      <c r="B31" s="245" t="s">
        <v>46</v>
      </c>
      <c r="C31" s="246"/>
      <c r="D31" s="247"/>
      <c r="E31" s="861"/>
      <c r="F31" s="694">
        <f>E30*D30*C13</f>
        <v>0</v>
      </c>
    </row>
    <row r="32" spans="1:6">
      <c r="A32" s="130"/>
      <c r="B32" s="248" t="s">
        <v>47</v>
      </c>
      <c r="C32" s="249"/>
      <c r="D32" s="250"/>
      <c r="E32" s="862"/>
      <c r="F32" s="695">
        <f>E30*D30*C14</f>
        <v>0</v>
      </c>
    </row>
    <row r="33" spans="1:6" ht="52.5" customHeight="1">
      <c r="A33" s="126" t="s">
        <v>666</v>
      </c>
      <c r="B33" s="95" t="s">
        <v>1817</v>
      </c>
      <c r="C33" s="127" t="s">
        <v>10</v>
      </c>
      <c r="D33" s="30">
        <v>20.239999999999998</v>
      </c>
      <c r="E33" s="748"/>
      <c r="F33" s="615"/>
    </row>
    <row r="34" spans="1:6" s="124" customFormat="1">
      <c r="A34" s="130"/>
      <c r="B34" s="245" t="s">
        <v>46</v>
      </c>
      <c r="C34" s="246"/>
      <c r="D34" s="247"/>
      <c r="E34" s="861"/>
      <c r="F34" s="694">
        <f>E33*D33*C13</f>
        <v>0</v>
      </c>
    </row>
    <row r="35" spans="1:6" s="124" customFormat="1">
      <c r="A35" s="130"/>
      <c r="B35" s="248" t="s">
        <v>47</v>
      </c>
      <c r="C35" s="249"/>
      <c r="D35" s="250"/>
      <c r="E35" s="862"/>
      <c r="F35" s="695">
        <f>E33*D33*C14</f>
        <v>0</v>
      </c>
    </row>
    <row r="36" spans="1:6" s="124" customFormat="1" ht="63.75" customHeight="1">
      <c r="A36" s="126" t="s">
        <v>668</v>
      </c>
      <c r="B36" s="95" t="s">
        <v>4604</v>
      </c>
      <c r="C36" s="127" t="s">
        <v>9</v>
      </c>
      <c r="D36" s="30">
        <v>115.53</v>
      </c>
      <c r="E36" s="748"/>
      <c r="F36" s="615"/>
    </row>
    <row r="37" spans="1:6" s="124" customFormat="1">
      <c r="A37" s="130"/>
      <c r="B37" s="245" t="s">
        <v>46</v>
      </c>
      <c r="C37" s="246"/>
      <c r="D37" s="247"/>
      <c r="E37" s="861"/>
      <c r="F37" s="694">
        <f>E36*D36*C13</f>
        <v>0</v>
      </c>
    </row>
    <row r="38" spans="1:6" s="124" customFormat="1">
      <c r="A38" s="130"/>
      <c r="B38" s="248" t="s">
        <v>47</v>
      </c>
      <c r="C38" s="249"/>
      <c r="D38" s="250"/>
      <c r="E38" s="862"/>
      <c r="F38" s="695">
        <f>E36*D36*C14</f>
        <v>0</v>
      </c>
    </row>
    <row r="39" spans="1:6" s="124" customFormat="1" ht="51.75" customHeight="1">
      <c r="A39" s="126" t="s">
        <v>669</v>
      </c>
      <c r="B39" s="95" t="s">
        <v>4605</v>
      </c>
      <c r="C39" s="127" t="s">
        <v>9</v>
      </c>
      <c r="D39" s="30">
        <v>90.5</v>
      </c>
      <c r="E39" s="748"/>
      <c r="F39" s="615"/>
    </row>
    <row r="40" spans="1:6" s="124" customFormat="1">
      <c r="A40" s="130"/>
      <c r="B40" s="245" t="s">
        <v>46</v>
      </c>
      <c r="C40" s="246"/>
      <c r="D40" s="247"/>
      <c r="E40" s="861"/>
      <c r="F40" s="694">
        <f>E39*D39*C13</f>
        <v>0</v>
      </c>
    </row>
    <row r="41" spans="1:6" s="124" customFormat="1">
      <c r="A41" s="130"/>
      <c r="B41" s="248" t="s">
        <v>47</v>
      </c>
      <c r="C41" s="249"/>
      <c r="D41" s="250"/>
      <c r="E41" s="862"/>
      <c r="F41" s="695">
        <f>E39*D39*C14</f>
        <v>0</v>
      </c>
    </row>
    <row r="42" spans="1:6" s="124" customFormat="1" ht="51">
      <c r="A42" s="126" t="s">
        <v>670</v>
      </c>
      <c r="B42" s="95" t="s">
        <v>1818</v>
      </c>
      <c r="C42" s="127" t="s">
        <v>9</v>
      </c>
      <c r="D42" s="30">
        <v>52</v>
      </c>
      <c r="E42" s="748"/>
      <c r="F42" s="615"/>
    </row>
    <row r="43" spans="1:6" s="124" customFormat="1">
      <c r="A43" s="130"/>
      <c r="B43" s="245" t="s">
        <v>46</v>
      </c>
      <c r="C43" s="246"/>
      <c r="D43" s="247"/>
      <c r="E43" s="861"/>
      <c r="F43" s="694">
        <f>E42*D42*C13</f>
        <v>0</v>
      </c>
    </row>
    <row r="44" spans="1:6" s="124" customFormat="1">
      <c r="A44" s="130"/>
      <c r="B44" s="248" t="s">
        <v>47</v>
      </c>
      <c r="C44" s="249"/>
      <c r="D44" s="250"/>
      <c r="E44" s="862"/>
      <c r="F44" s="695">
        <f>E42*D42*C14</f>
        <v>0</v>
      </c>
    </row>
    <row r="45" spans="1:6" s="124" customFormat="1" ht="127.5">
      <c r="A45" s="126" t="s">
        <v>671</v>
      </c>
      <c r="B45" s="95" t="s">
        <v>4899</v>
      </c>
      <c r="C45" s="127" t="s">
        <v>9</v>
      </c>
      <c r="D45" s="30">
        <v>171.97</v>
      </c>
      <c r="E45" s="748"/>
      <c r="F45" s="615"/>
    </row>
    <row r="46" spans="1:6" s="124" customFormat="1">
      <c r="A46" s="130"/>
      <c r="B46" s="245" t="s">
        <v>46</v>
      </c>
      <c r="C46" s="246"/>
      <c r="D46" s="247"/>
      <c r="E46" s="861"/>
      <c r="F46" s="694">
        <f>E45*D45*C13</f>
        <v>0</v>
      </c>
    </row>
    <row r="47" spans="1:6" s="124" customFormat="1">
      <c r="A47" s="130"/>
      <c r="B47" s="248" t="s">
        <v>47</v>
      </c>
      <c r="C47" s="249"/>
      <c r="D47" s="250"/>
      <c r="E47" s="862"/>
      <c r="F47" s="695">
        <f>E45*D45*C14</f>
        <v>0</v>
      </c>
    </row>
    <row r="48" spans="1:6" s="124" customFormat="1" ht="17.25" thickBot="1">
      <c r="A48" s="6"/>
      <c r="B48" s="251"/>
      <c r="C48" s="1"/>
      <c r="D48" s="1"/>
      <c r="E48" s="663"/>
      <c r="F48" s="593"/>
    </row>
    <row r="49" spans="1:6" s="124" customFormat="1" ht="17.25" thickBot="1">
      <c r="A49" s="116"/>
      <c r="B49" s="117" t="s">
        <v>219</v>
      </c>
      <c r="C49" s="118"/>
      <c r="D49" s="119"/>
      <c r="E49" s="814"/>
      <c r="F49" s="601">
        <f>SUM(F19:F47)</f>
        <v>0</v>
      </c>
    </row>
    <row r="50" spans="1:6" s="124" customFormat="1" ht="17.25" thickTop="1">
      <c r="A50" s="6"/>
      <c r="B50" s="251"/>
      <c r="C50" s="1"/>
      <c r="D50" s="1"/>
      <c r="E50" s="663"/>
      <c r="F50" s="593"/>
    </row>
    <row r="51" spans="1:6" s="124" customFormat="1">
      <c r="A51" s="2" t="s">
        <v>324</v>
      </c>
      <c r="B51" s="73" t="s">
        <v>1819</v>
      </c>
      <c r="C51" s="1"/>
      <c r="D51" s="1"/>
      <c r="E51" s="663"/>
      <c r="F51" s="593"/>
    </row>
    <row r="52" spans="1:6">
      <c r="B52" s="251"/>
      <c r="E52" s="663"/>
    </row>
    <row r="53" spans="1:6" s="124" customFormat="1" ht="117" customHeight="1">
      <c r="A53" s="126" t="s">
        <v>325</v>
      </c>
      <c r="B53" s="95" t="s">
        <v>4606</v>
      </c>
      <c r="C53" s="127"/>
      <c r="D53" s="30"/>
      <c r="E53" s="156"/>
      <c r="F53" s="615"/>
    </row>
    <row r="54" spans="1:6" s="124" customFormat="1">
      <c r="A54" s="106"/>
      <c r="B54" s="95" t="s">
        <v>1820</v>
      </c>
      <c r="C54" s="41" t="s">
        <v>195</v>
      </c>
      <c r="D54" s="38">
        <v>50</v>
      </c>
      <c r="E54" s="851"/>
      <c r="F54" s="605">
        <f t="shared" ref="F54:F60" si="0">E54*D54</f>
        <v>0</v>
      </c>
    </row>
    <row r="55" spans="1:6" s="124" customFormat="1">
      <c r="A55" s="106"/>
      <c r="B55" s="95" t="s">
        <v>1821</v>
      </c>
      <c r="C55" s="41" t="s">
        <v>195</v>
      </c>
      <c r="D55" s="38">
        <v>190.5</v>
      </c>
      <c r="E55" s="851"/>
      <c r="F55" s="605">
        <f t="shared" si="0"/>
        <v>0</v>
      </c>
    </row>
    <row r="56" spans="1:6" s="124" customFormat="1">
      <c r="A56" s="106"/>
      <c r="B56" s="95" t="s">
        <v>1822</v>
      </c>
      <c r="C56" s="41" t="s">
        <v>195</v>
      </c>
      <c r="D56" s="38">
        <v>16</v>
      </c>
      <c r="E56" s="851"/>
      <c r="F56" s="605">
        <f t="shared" si="0"/>
        <v>0</v>
      </c>
    </row>
    <row r="57" spans="1:6" s="124" customFormat="1">
      <c r="A57" s="106"/>
      <c r="B57" s="95" t="s">
        <v>1823</v>
      </c>
      <c r="C57" s="41" t="s">
        <v>195</v>
      </c>
      <c r="D57" s="38">
        <v>84</v>
      </c>
      <c r="E57" s="851"/>
      <c r="F57" s="605">
        <f t="shared" si="0"/>
        <v>0</v>
      </c>
    </row>
    <row r="58" spans="1:6" s="124" customFormat="1">
      <c r="A58" s="106"/>
      <c r="B58" s="95" t="s">
        <v>1824</v>
      </c>
      <c r="C58" s="41" t="s">
        <v>195</v>
      </c>
      <c r="D58" s="38">
        <v>75.5</v>
      </c>
      <c r="E58" s="851"/>
      <c r="F58" s="605">
        <f t="shared" si="0"/>
        <v>0</v>
      </c>
    </row>
    <row r="59" spans="1:6" s="124" customFormat="1">
      <c r="A59" s="106"/>
      <c r="B59" s="95" t="s">
        <v>1825</v>
      </c>
      <c r="C59" s="41" t="s">
        <v>195</v>
      </c>
      <c r="D59" s="38">
        <v>41.5</v>
      </c>
      <c r="E59" s="851"/>
      <c r="F59" s="605">
        <f t="shared" si="0"/>
        <v>0</v>
      </c>
    </row>
    <row r="60" spans="1:6" s="124" customFormat="1">
      <c r="A60" s="106"/>
      <c r="B60" s="95" t="s">
        <v>1826</v>
      </c>
      <c r="C60" s="41" t="s">
        <v>195</v>
      </c>
      <c r="D60" s="38">
        <v>29.5</v>
      </c>
      <c r="E60" s="851"/>
      <c r="F60" s="605">
        <f t="shared" si="0"/>
        <v>0</v>
      </c>
    </row>
    <row r="61" spans="1:6" s="124" customFormat="1">
      <c r="A61" s="522"/>
      <c r="B61" s="245" t="s">
        <v>46</v>
      </c>
      <c r="C61" s="246"/>
      <c r="D61" s="247"/>
      <c r="E61" s="861"/>
      <c r="F61" s="694">
        <f>SUM(F54:F60)*C13</f>
        <v>0</v>
      </c>
    </row>
    <row r="62" spans="1:6" s="124" customFormat="1">
      <c r="A62" s="522"/>
      <c r="B62" s="248" t="s">
        <v>47</v>
      </c>
      <c r="C62" s="249"/>
      <c r="D62" s="250"/>
      <c r="E62" s="862"/>
      <c r="F62" s="695">
        <f>SUM(F54,F55,F56,F57,F58,F59,F60)*C14</f>
        <v>0</v>
      </c>
    </row>
    <row r="63" spans="1:6" s="124" customFormat="1" ht="25.5">
      <c r="A63" s="42" t="s">
        <v>326</v>
      </c>
      <c r="B63" s="95" t="s">
        <v>4607</v>
      </c>
      <c r="C63" s="107"/>
      <c r="D63" s="179"/>
      <c r="E63" s="800"/>
      <c r="F63" s="693"/>
    </row>
    <row r="64" spans="1:6" s="124" customFormat="1">
      <c r="A64" s="106"/>
      <c r="B64" s="95" t="s">
        <v>1827</v>
      </c>
      <c r="C64" s="41" t="s">
        <v>15</v>
      </c>
      <c r="D64" s="38">
        <v>10</v>
      </c>
      <c r="E64" s="851"/>
      <c r="F64" s="605">
        <f t="shared" ref="F64:F70" si="1">E64*D64</f>
        <v>0</v>
      </c>
    </row>
    <row r="65" spans="1:6" s="124" customFormat="1">
      <c r="A65" s="106"/>
      <c r="B65" s="95" t="s">
        <v>1828</v>
      </c>
      <c r="C65" s="41" t="s">
        <v>15</v>
      </c>
      <c r="D65" s="38">
        <v>45</v>
      </c>
      <c r="E65" s="851"/>
      <c r="F65" s="605">
        <f t="shared" si="1"/>
        <v>0</v>
      </c>
    </row>
    <row r="66" spans="1:6" s="124" customFormat="1">
      <c r="A66" s="106"/>
      <c r="B66" s="95" t="s">
        <v>1829</v>
      </c>
      <c r="C66" s="41" t="s">
        <v>15</v>
      </c>
      <c r="D66" s="38">
        <v>4</v>
      </c>
      <c r="E66" s="851"/>
      <c r="F66" s="605">
        <f t="shared" si="1"/>
        <v>0</v>
      </c>
    </row>
    <row r="67" spans="1:6" s="124" customFormat="1">
      <c r="A67" s="106"/>
      <c r="B67" s="95" t="s">
        <v>1830</v>
      </c>
      <c r="C67" s="41" t="s">
        <v>15</v>
      </c>
      <c r="D67" s="38">
        <v>7</v>
      </c>
      <c r="E67" s="851"/>
      <c r="F67" s="605">
        <f t="shared" si="1"/>
        <v>0</v>
      </c>
    </row>
    <row r="68" spans="1:6" s="124" customFormat="1">
      <c r="A68" s="106"/>
      <c r="B68" s="95" t="s">
        <v>1831</v>
      </c>
      <c r="C68" s="41" t="s">
        <v>15</v>
      </c>
      <c r="D68" s="38">
        <v>4</v>
      </c>
      <c r="E68" s="851"/>
      <c r="F68" s="605">
        <f t="shared" si="1"/>
        <v>0</v>
      </c>
    </row>
    <row r="69" spans="1:6" s="124" customFormat="1">
      <c r="A69" s="106"/>
      <c r="B69" s="95" t="s">
        <v>1832</v>
      </c>
      <c r="C69" s="41" t="s">
        <v>15</v>
      </c>
      <c r="D69" s="38">
        <v>4</v>
      </c>
      <c r="E69" s="851"/>
      <c r="F69" s="605">
        <f t="shared" si="1"/>
        <v>0</v>
      </c>
    </row>
    <row r="70" spans="1:6" s="124" customFormat="1">
      <c r="A70" s="106"/>
      <c r="B70" s="95" t="s">
        <v>1833</v>
      </c>
      <c r="C70" s="41" t="s">
        <v>15</v>
      </c>
      <c r="D70" s="38">
        <v>4</v>
      </c>
      <c r="E70" s="851"/>
      <c r="F70" s="605">
        <f t="shared" si="1"/>
        <v>0</v>
      </c>
    </row>
    <row r="71" spans="1:6" s="124" customFormat="1">
      <c r="A71" s="522"/>
      <c r="B71" s="245" t="s">
        <v>46</v>
      </c>
      <c r="C71" s="246"/>
      <c r="D71" s="247"/>
      <c r="E71" s="861"/>
      <c r="F71" s="694">
        <f>SUM(F64:F70)*C13</f>
        <v>0</v>
      </c>
    </row>
    <row r="72" spans="1:6" s="124" customFormat="1">
      <c r="A72" s="522"/>
      <c r="B72" s="248" t="s">
        <v>47</v>
      </c>
      <c r="C72" s="249"/>
      <c r="D72" s="250"/>
      <c r="E72" s="862"/>
      <c r="F72" s="695">
        <f>SUM(F64:F70)*C14</f>
        <v>0</v>
      </c>
    </row>
    <row r="73" spans="1:6" s="124" customFormat="1" ht="153">
      <c r="A73" s="42" t="s">
        <v>327</v>
      </c>
      <c r="B73" s="95" t="s">
        <v>4608</v>
      </c>
      <c r="C73" s="107"/>
      <c r="D73" s="179"/>
      <c r="E73" s="800"/>
      <c r="F73" s="693"/>
    </row>
    <row r="74" spans="1:6" s="124" customFormat="1" ht="25.5">
      <c r="A74" s="106"/>
      <c r="B74" s="95" t="s">
        <v>1834</v>
      </c>
      <c r="C74" s="41" t="s">
        <v>15</v>
      </c>
      <c r="D74" s="38">
        <v>9</v>
      </c>
      <c r="E74" s="851"/>
      <c r="F74" s="605">
        <f t="shared" ref="F74:F76" si="2">E74*D74</f>
        <v>0</v>
      </c>
    </row>
    <row r="75" spans="1:6" s="124" customFormat="1" ht="25.5">
      <c r="A75" s="106"/>
      <c r="B75" s="95" t="s">
        <v>1835</v>
      </c>
      <c r="C75" s="41" t="s">
        <v>15</v>
      </c>
      <c r="D75" s="38">
        <v>35</v>
      </c>
      <c r="E75" s="851"/>
      <c r="F75" s="605">
        <f t="shared" si="2"/>
        <v>0</v>
      </c>
    </row>
    <row r="76" spans="1:6" s="124" customFormat="1" ht="25.5">
      <c r="A76" s="120"/>
      <c r="B76" s="215" t="s">
        <v>1836</v>
      </c>
      <c r="C76" s="121" t="s">
        <v>15</v>
      </c>
      <c r="D76" s="122">
        <v>2</v>
      </c>
      <c r="E76" s="750"/>
      <c r="F76" s="597">
        <f t="shared" si="2"/>
        <v>0</v>
      </c>
    </row>
    <row r="77" spans="1:6" s="124" customFormat="1">
      <c r="A77" s="130"/>
      <c r="B77" s="245" t="s">
        <v>46</v>
      </c>
      <c r="C77" s="246"/>
      <c r="D77" s="247"/>
      <c r="E77" s="861"/>
      <c r="F77" s="694">
        <f>SUM(F74:F76)*C13</f>
        <v>0</v>
      </c>
    </row>
    <row r="78" spans="1:6" s="124" customFormat="1">
      <c r="A78" s="130"/>
      <c r="B78" s="248" t="s">
        <v>47</v>
      </c>
      <c r="C78" s="249"/>
      <c r="D78" s="250"/>
      <c r="E78" s="862"/>
      <c r="F78" s="695">
        <f>SUM(F74,F75,F76)*C14</f>
        <v>0</v>
      </c>
    </row>
    <row r="79" spans="1:6" s="124" customFormat="1" ht="153">
      <c r="A79" s="126" t="s">
        <v>328</v>
      </c>
      <c r="B79" s="95" t="s">
        <v>4609</v>
      </c>
      <c r="C79" s="127"/>
      <c r="D79" s="30"/>
      <c r="E79" s="156"/>
      <c r="F79" s="615"/>
    </row>
    <row r="80" spans="1:6" s="124" customFormat="1" ht="25.5">
      <c r="A80" s="120"/>
      <c r="B80" s="215" t="s">
        <v>1837</v>
      </c>
      <c r="C80" s="121" t="s">
        <v>15</v>
      </c>
      <c r="D80" s="122">
        <v>15</v>
      </c>
      <c r="E80" s="750"/>
      <c r="F80" s="597">
        <f t="shared" ref="F80" si="3">E80*D80</f>
        <v>0</v>
      </c>
    </row>
    <row r="81" spans="1:6" s="124" customFormat="1" ht="25.5">
      <c r="A81" s="120"/>
      <c r="B81" s="215" t="s">
        <v>1838</v>
      </c>
      <c r="C81" s="121" t="s">
        <v>15</v>
      </c>
      <c r="D81" s="122">
        <v>1</v>
      </c>
      <c r="E81" s="750"/>
      <c r="F81" s="597">
        <f>E81*D81</f>
        <v>0</v>
      </c>
    </row>
    <row r="82" spans="1:6" s="124" customFormat="1" ht="25.5">
      <c r="A82" s="120"/>
      <c r="B82" s="215" t="s">
        <v>1839</v>
      </c>
      <c r="C82" s="121" t="s">
        <v>15</v>
      </c>
      <c r="D82" s="122">
        <v>3</v>
      </c>
      <c r="E82" s="750"/>
      <c r="F82" s="597">
        <f>E82*D82</f>
        <v>0</v>
      </c>
    </row>
    <row r="83" spans="1:6" s="124" customFormat="1" ht="25.5">
      <c r="A83" s="120"/>
      <c r="B83" s="215" t="s">
        <v>1840</v>
      </c>
      <c r="C83" s="121" t="s">
        <v>15</v>
      </c>
      <c r="D83" s="122">
        <v>4</v>
      </c>
      <c r="E83" s="750"/>
      <c r="F83" s="597">
        <f>E83*D83</f>
        <v>0</v>
      </c>
    </row>
    <row r="84" spans="1:6" s="124" customFormat="1" ht="25.5">
      <c r="A84" s="120"/>
      <c r="B84" s="215" t="s">
        <v>1841</v>
      </c>
      <c r="C84" s="121" t="s">
        <v>15</v>
      </c>
      <c r="D84" s="122">
        <v>3</v>
      </c>
      <c r="E84" s="750"/>
      <c r="F84" s="597">
        <f>E84*D84</f>
        <v>0</v>
      </c>
    </row>
    <row r="85" spans="1:6" s="124" customFormat="1">
      <c r="A85" s="130"/>
      <c r="B85" s="245" t="s">
        <v>46</v>
      </c>
      <c r="C85" s="246"/>
      <c r="D85" s="247"/>
      <c r="E85" s="861"/>
      <c r="F85" s="694">
        <f>SUM(F80:F84)*C13</f>
        <v>0</v>
      </c>
    </row>
    <row r="86" spans="1:6" s="124" customFormat="1">
      <c r="A86" s="130"/>
      <c r="B86" s="248" t="s">
        <v>47</v>
      </c>
      <c r="C86" s="249"/>
      <c r="D86" s="250"/>
      <c r="E86" s="862"/>
      <c r="F86" s="695">
        <f>SUM(F80:F84)*C14</f>
        <v>0</v>
      </c>
    </row>
    <row r="87" spans="1:6" s="124" customFormat="1" ht="63.75" customHeight="1">
      <c r="A87" s="126" t="s">
        <v>329</v>
      </c>
      <c r="B87" s="95" t="s">
        <v>1842</v>
      </c>
      <c r="C87" s="127"/>
      <c r="D87" s="30"/>
      <c r="E87" s="156"/>
      <c r="F87" s="615"/>
    </row>
    <row r="88" spans="1:6" s="124" customFormat="1">
      <c r="A88" s="120"/>
      <c r="B88" s="215" t="s">
        <v>1843</v>
      </c>
      <c r="C88" s="121" t="s">
        <v>195</v>
      </c>
      <c r="D88" s="122">
        <v>21.5</v>
      </c>
      <c r="E88" s="750"/>
      <c r="F88" s="597">
        <f t="shared" ref="F88:F92" si="4">E88*D88</f>
        <v>0</v>
      </c>
    </row>
    <row r="89" spans="1:6" s="124" customFormat="1">
      <c r="A89" s="120"/>
      <c r="B89" s="215" t="s">
        <v>1844</v>
      </c>
      <c r="C89" s="121" t="s">
        <v>195</v>
      </c>
      <c r="D89" s="122">
        <v>1</v>
      </c>
      <c r="E89" s="750"/>
      <c r="F89" s="597">
        <f t="shared" si="4"/>
        <v>0</v>
      </c>
    </row>
    <row r="90" spans="1:6" s="124" customFormat="1">
      <c r="A90" s="120"/>
      <c r="B90" s="215" t="s">
        <v>1845</v>
      </c>
      <c r="C90" s="121" t="s">
        <v>195</v>
      </c>
      <c r="D90" s="122">
        <v>1</v>
      </c>
      <c r="E90" s="750"/>
      <c r="F90" s="597">
        <f t="shared" si="4"/>
        <v>0</v>
      </c>
    </row>
    <row r="91" spans="1:6" s="124" customFormat="1">
      <c r="A91" s="120"/>
      <c r="B91" s="215" t="s">
        <v>1846</v>
      </c>
      <c r="C91" s="121" t="s">
        <v>195</v>
      </c>
      <c r="D91" s="122">
        <v>83</v>
      </c>
      <c r="E91" s="750"/>
      <c r="F91" s="597">
        <f t="shared" si="4"/>
        <v>0</v>
      </c>
    </row>
    <row r="92" spans="1:6" s="124" customFormat="1" ht="25.5">
      <c r="A92" s="120"/>
      <c r="B92" s="215" t="s">
        <v>1847</v>
      </c>
      <c r="C92" s="121" t="s">
        <v>195</v>
      </c>
      <c r="D92" s="122">
        <v>16</v>
      </c>
      <c r="E92" s="750"/>
      <c r="F92" s="597">
        <f t="shared" si="4"/>
        <v>0</v>
      </c>
    </row>
    <row r="93" spans="1:6" s="124" customFormat="1">
      <c r="A93" s="130"/>
      <c r="B93" s="245" t="s">
        <v>46</v>
      </c>
      <c r="C93" s="246"/>
      <c r="D93" s="247"/>
      <c r="E93" s="861"/>
      <c r="F93" s="694">
        <f>SUM(F88:F92)*C13</f>
        <v>0</v>
      </c>
    </row>
    <row r="94" spans="1:6" s="124" customFormat="1">
      <c r="A94" s="130"/>
      <c r="B94" s="248" t="s">
        <v>47</v>
      </c>
      <c r="C94" s="249"/>
      <c r="D94" s="250"/>
      <c r="E94" s="862"/>
      <c r="F94" s="695">
        <f>SUM(F88:F92)*C14</f>
        <v>0</v>
      </c>
    </row>
    <row r="95" spans="1:6" s="124" customFormat="1" ht="38.25">
      <c r="A95" s="126" t="s">
        <v>330</v>
      </c>
      <c r="B95" s="95" t="s">
        <v>1848</v>
      </c>
      <c r="C95" s="127" t="s">
        <v>195</v>
      </c>
      <c r="D95" s="30">
        <v>30</v>
      </c>
      <c r="E95" s="748"/>
      <c r="F95" s="615"/>
    </row>
    <row r="96" spans="1:6" s="124" customFormat="1">
      <c r="A96" s="130"/>
      <c r="B96" s="245" t="s">
        <v>46</v>
      </c>
      <c r="C96" s="246"/>
      <c r="D96" s="247"/>
      <c r="E96" s="861"/>
      <c r="F96" s="694">
        <f>E95*D95*C13</f>
        <v>0</v>
      </c>
    </row>
    <row r="97" spans="1:6" s="124" customFormat="1">
      <c r="A97" s="130"/>
      <c r="B97" s="248" t="s">
        <v>47</v>
      </c>
      <c r="C97" s="249"/>
      <c r="D97" s="250"/>
      <c r="E97" s="862"/>
      <c r="F97" s="695">
        <f>E95*D95*C14</f>
        <v>0</v>
      </c>
    </row>
    <row r="98" spans="1:6" s="124" customFormat="1" ht="25.5">
      <c r="A98" s="126" t="s">
        <v>331</v>
      </c>
      <c r="B98" s="95" t="s">
        <v>1849</v>
      </c>
      <c r="C98" s="127" t="s">
        <v>195</v>
      </c>
      <c r="D98" s="30">
        <v>110</v>
      </c>
      <c r="E98" s="748"/>
      <c r="F98" s="615"/>
    </row>
    <row r="99" spans="1:6" s="124" customFormat="1">
      <c r="A99" s="130"/>
      <c r="B99" s="245" t="s">
        <v>46</v>
      </c>
      <c r="C99" s="246"/>
      <c r="D99" s="247"/>
      <c r="E99" s="861"/>
      <c r="F99" s="694">
        <f>E98*D98*C13</f>
        <v>0</v>
      </c>
    </row>
    <row r="100" spans="1:6" s="124" customFormat="1">
      <c r="A100" s="130"/>
      <c r="B100" s="248" t="s">
        <v>47</v>
      </c>
      <c r="C100" s="249"/>
      <c r="D100" s="250"/>
      <c r="E100" s="862"/>
      <c r="F100" s="695">
        <f>E98*D98*C14</f>
        <v>0</v>
      </c>
    </row>
    <row r="101" spans="1:6" s="124" customFormat="1" ht="51">
      <c r="A101" s="126" t="s">
        <v>332</v>
      </c>
      <c r="B101" s="95" t="s">
        <v>1850</v>
      </c>
      <c r="C101" s="127" t="s">
        <v>15</v>
      </c>
      <c r="D101" s="30">
        <v>1</v>
      </c>
      <c r="E101" s="748"/>
      <c r="F101" s="615"/>
    </row>
    <row r="102" spans="1:6" s="124" customFormat="1">
      <c r="A102" s="130"/>
      <c r="B102" s="245" t="s">
        <v>46</v>
      </c>
      <c r="C102" s="246"/>
      <c r="D102" s="247"/>
      <c r="E102" s="861"/>
      <c r="F102" s="694">
        <f>E101*D101*C13</f>
        <v>0</v>
      </c>
    </row>
    <row r="103" spans="1:6" s="124" customFormat="1">
      <c r="A103" s="130"/>
      <c r="B103" s="248" t="s">
        <v>47</v>
      </c>
      <c r="C103" s="249"/>
      <c r="D103" s="250"/>
      <c r="E103" s="862"/>
      <c r="F103" s="695">
        <f>E101*D101*C14</f>
        <v>0</v>
      </c>
    </row>
    <row r="104" spans="1:6" s="124" customFormat="1" ht="40.5" customHeight="1">
      <c r="A104" s="126" t="s">
        <v>333</v>
      </c>
      <c r="B104" s="95" t="s">
        <v>1851</v>
      </c>
      <c r="C104" s="127" t="s">
        <v>15</v>
      </c>
      <c r="D104" s="30">
        <v>5</v>
      </c>
      <c r="E104" s="748"/>
      <c r="F104" s="615"/>
    </row>
    <row r="105" spans="1:6" s="124" customFormat="1">
      <c r="A105" s="130"/>
      <c r="B105" s="245" t="s">
        <v>46</v>
      </c>
      <c r="C105" s="246"/>
      <c r="D105" s="247"/>
      <c r="E105" s="861"/>
      <c r="F105" s="694">
        <f>E104*D104*C13</f>
        <v>0</v>
      </c>
    </row>
    <row r="106" spans="1:6" s="124" customFormat="1">
      <c r="A106" s="130"/>
      <c r="B106" s="248" t="s">
        <v>47</v>
      </c>
      <c r="C106" s="249"/>
      <c r="D106" s="250"/>
      <c r="E106" s="862"/>
      <c r="F106" s="695">
        <f>E104*D104*C14</f>
        <v>0</v>
      </c>
    </row>
    <row r="107" spans="1:6" s="124" customFormat="1" ht="89.25">
      <c r="A107" s="126" t="s">
        <v>334</v>
      </c>
      <c r="B107" s="95" t="s">
        <v>1852</v>
      </c>
      <c r="C107" s="127" t="s">
        <v>15</v>
      </c>
      <c r="D107" s="30">
        <v>2</v>
      </c>
      <c r="E107" s="748"/>
      <c r="F107" s="615"/>
    </row>
    <row r="108" spans="1:6" s="124" customFormat="1">
      <c r="A108" s="130"/>
      <c r="B108" s="245" t="s">
        <v>46</v>
      </c>
      <c r="C108" s="246"/>
      <c r="D108" s="247"/>
      <c r="E108" s="861"/>
      <c r="F108" s="694">
        <f>E107*D107*C13</f>
        <v>0</v>
      </c>
    </row>
    <row r="109" spans="1:6" s="124" customFormat="1">
      <c r="A109" s="130"/>
      <c r="B109" s="248" t="s">
        <v>47</v>
      </c>
      <c r="C109" s="249"/>
      <c r="D109" s="250"/>
      <c r="E109" s="862"/>
      <c r="F109" s="695">
        <f>E107*D107*C14</f>
        <v>0</v>
      </c>
    </row>
    <row r="110" spans="1:6" s="124" customFormat="1" ht="38.25">
      <c r="A110" s="126" t="s">
        <v>335</v>
      </c>
      <c r="B110" s="95" t="s">
        <v>1853</v>
      </c>
      <c r="C110" s="127" t="s">
        <v>15</v>
      </c>
      <c r="D110" s="30">
        <v>1</v>
      </c>
      <c r="E110" s="748"/>
      <c r="F110" s="615"/>
    </row>
    <row r="111" spans="1:6" s="124" customFormat="1">
      <c r="A111" s="130"/>
      <c r="B111" s="245" t="s">
        <v>46</v>
      </c>
      <c r="C111" s="246"/>
      <c r="D111" s="247"/>
      <c r="E111" s="861"/>
      <c r="F111" s="694">
        <f>E110*D110*C13</f>
        <v>0</v>
      </c>
    </row>
    <row r="112" spans="1:6" s="124" customFormat="1">
      <c r="A112" s="130"/>
      <c r="B112" s="248" t="s">
        <v>47</v>
      </c>
      <c r="C112" s="249"/>
      <c r="D112" s="250"/>
      <c r="E112" s="862"/>
      <c r="F112" s="695">
        <f>E110*D110*C14</f>
        <v>0</v>
      </c>
    </row>
    <row r="113" spans="1:6" s="124" customFormat="1" ht="54" customHeight="1">
      <c r="A113" s="126" t="s">
        <v>336</v>
      </c>
      <c r="B113" s="95" t="s">
        <v>1854</v>
      </c>
      <c r="C113" s="127"/>
      <c r="D113" s="30"/>
      <c r="E113" s="156"/>
      <c r="F113" s="615"/>
    </row>
    <row r="114" spans="1:6" s="124" customFormat="1">
      <c r="A114" s="120"/>
      <c r="B114" s="215" t="s">
        <v>1855</v>
      </c>
      <c r="C114" s="121" t="s">
        <v>15</v>
      </c>
      <c r="D114" s="122">
        <v>1</v>
      </c>
      <c r="E114" s="750"/>
      <c r="F114" s="597">
        <f t="shared" ref="F114:F115" si="5">E114*D114</f>
        <v>0</v>
      </c>
    </row>
    <row r="115" spans="1:6" s="124" customFormat="1" ht="17.25" customHeight="1">
      <c r="A115" s="120"/>
      <c r="B115" s="215" t="s">
        <v>1856</v>
      </c>
      <c r="C115" s="121" t="s">
        <v>15</v>
      </c>
      <c r="D115" s="122">
        <v>7</v>
      </c>
      <c r="E115" s="750"/>
      <c r="F115" s="597">
        <f t="shared" si="5"/>
        <v>0</v>
      </c>
    </row>
    <row r="116" spans="1:6" s="124" customFormat="1">
      <c r="A116" s="130"/>
      <c r="B116" s="245" t="s">
        <v>46</v>
      </c>
      <c r="C116" s="246"/>
      <c r="D116" s="247"/>
      <c r="E116" s="861"/>
      <c r="F116" s="694">
        <f>SUM(F114,F115)*C13</f>
        <v>0</v>
      </c>
    </row>
    <row r="117" spans="1:6" s="124" customFormat="1">
      <c r="A117" s="130"/>
      <c r="B117" s="248" t="s">
        <v>47</v>
      </c>
      <c r="C117" s="249"/>
      <c r="D117" s="250"/>
      <c r="E117" s="862"/>
      <c r="F117" s="695">
        <f>SUM(F114:F115)*C14</f>
        <v>0</v>
      </c>
    </row>
    <row r="118" spans="1:6" s="124" customFormat="1" ht="64.5" customHeight="1">
      <c r="A118" s="126" t="s">
        <v>337</v>
      </c>
      <c r="B118" s="95" t="s">
        <v>4610</v>
      </c>
      <c r="C118" s="127"/>
      <c r="D118" s="30"/>
      <c r="E118" s="156"/>
      <c r="F118" s="615"/>
    </row>
    <row r="119" spans="1:6" s="124" customFormat="1">
      <c r="A119" s="120"/>
      <c r="B119" s="215" t="s">
        <v>4611</v>
      </c>
      <c r="C119" s="121" t="s">
        <v>195</v>
      </c>
      <c r="D119" s="122">
        <v>6</v>
      </c>
      <c r="E119" s="750"/>
      <c r="F119" s="597">
        <f t="shared" ref="F119:F120" si="6">E119*D119</f>
        <v>0</v>
      </c>
    </row>
    <row r="120" spans="1:6" s="124" customFormat="1" ht="41.25" customHeight="1">
      <c r="A120" s="120"/>
      <c r="B120" s="215" t="s">
        <v>4612</v>
      </c>
      <c r="C120" s="121" t="s">
        <v>15</v>
      </c>
      <c r="D120" s="122">
        <v>12</v>
      </c>
      <c r="E120" s="750"/>
      <c r="F120" s="597">
        <f t="shared" si="6"/>
        <v>0</v>
      </c>
    </row>
    <row r="121" spans="1:6" s="124" customFormat="1">
      <c r="A121" s="130"/>
      <c r="B121" s="245" t="s">
        <v>46</v>
      </c>
      <c r="C121" s="246"/>
      <c r="D121" s="247"/>
      <c r="E121" s="861"/>
      <c r="F121" s="694">
        <f>SUM(F119:F120)*C13</f>
        <v>0</v>
      </c>
    </row>
    <row r="122" spans="1:6" s="124" customFormat="1">
      <c r="A122" s="130"/>
      <c r="B122" s="248" t="s">
        <v>47</v>
      </c>
      <c r="C122" s="249"/>
      <c r="D122" s="250"/>
      <c r="E122" s="862"/>
      <c r="F122" s="695">
        <f>SUM(F119,F120)*C14</f>
        <v>0</v>
      </c>
    </row>
    <row r="123" spans="1:6" s="124" customFormat="1" ht="63.75" customHeight="1">
      <c r="A123" s="126" t="s">
        <v>338</v>
      </c>
      <c r="B123" s="95" t="s">
        <v>4613</v>
      </c>
      <c r="C123" s="127"/>
      <c r="D123" s="30"/>
      <c r="E123" s="156"/>
      <c r="F123" s="615"/>
    </row>
    <row r="124" spans="1:6" s="124" customFormat="1" ht="15.75" customHeight="1">
      <c r="A124" s="120"/>
      <c r="B124" s="215" t="s">
        <v>4614</v>
      </c>
      <c r="C124" s="121" t="s">
        <v>195</v>
      </c>
      <c r="D124" s="122">
        <v>22</v>
      </c>
      <c r="E124" s="750"/>
      <c r="F124" s="597">
        <f t="shared" ref="F124:F125" si="7">E124*D124</f>
        <v>0</v>
      </c>
    </row>
    <row r="125" spans="1:6" s="124" customFormat="1" ht="39.75" customHeight="1">
      <c r="A125" s="120"/>
      <c r="B125" s="215" t="s">
        <v>4615</v>
      </c>
      <c r="C125" s="121" t="s">
        <v>15</v>
      </c>
      <c r="D125" s="122">
        <v>44</v>
      </c>
      <c r="E125" s="750"/>
      <c r="F125" s="597">
        <f t="shared" si="7"/>
        <v>0</v>
      </c>
    </row>
    <row r="126" spans="1:6" s="124" customFormat="1">
      <c r="A126" s="130"/>
      <c r="B126" s="245" t="s">
        <v>46</v>
      </c>
      <c r="C126" s="246"/>
      <c r="D126" s="247"/>
      <c r="E126" s="861"/>
      <c r="F126" s="694">
        <f>SUM(F124:F125)*C13</f>
        <v>0</v>
      </c>
    </row>
    <row r="127" spans="1:6" s="124" customFormat="1">
      <c r="A127" s="130"/>
      <c r="B127" s="248" t="s">
        <v>47</v>
      </c>
      <c r="C127" s="249"/>
      <c r="D127" s="250"/>
      <c r="E127" s="862"/>
      <c r="F127" s="695">
        <f>SUM(F124,F125)*C14</f>
        <v>0</v>
      </c>
    </row>
    <row r="128" spans="1:6" s="124" customFormat="1" ht="63" customHeight="1">
      <c r="A128" s="126" t="s">
        <v>339</v>
      </c>
      <c r="B128" s="95" t="s">
        <v>4834</v>
      </c>
      <c r="C128" s="127"/>
      <c r="D128" s="30"/>
      <c r="E128" s="156"/>
      <c r="F128" s="615"/>
    </row>
    <row r="129" spans="1:6" s="124" customFormat="1">
      <c r="A129" s="120"/>
      <c r="B129" s="215" t="s">
        <v>4616</v>
      </c>
      <c r="C129" s="121" t="s">
        <v>195</v>
      </c>
      <c r="D129" s="122">
        <v>131.30000000000001</v>
      </c>
      <c r="E129" s="750"/>
      <c r="F129" s="597">
        <f t="shared" ref="F129:F131" si="8">E129*D129</f>
        <v>0</v>
      </c>
    </row>
    <row r="130" spans="1:6" s="124" customFormat="1" ht="38.25">
      <c r="A130" s="120"/>
      <c r="B130" s="215" t="s">
        <v>1857</v>
      </c>
      <c r="C130" s="121" t="s">
        <v>15</v>
      </c>
      <c r="D130" s="122">
        <v>13</v>
      </c>
      <c r="E130" s="750"/>
      <c r="F130" s="597">
        <f t="shared" si="8"/>
        <v>0</v>
      </c>
    </row>
    <row r="131" spans="1:6" s="124" customFormat="1" ht="57" customHeight="1">
      <c r="A131" s="120"/>
      <c r="B131" s="215" t="s">
        <v>4617</v>
      </c>
      <c r="C131" s="121" t="s">
        <v>15</v>
      </c>
      <c r="D131" s="122">
        <v>263</v>
      </c>
      <c r="E131" s="750"/>
      <c r="F131" s="597">
        <f t="shared" si="8"/>
        <v>0</v>
      </c>
    </row>
    <row r="132" spans="1:6" s="124" customFormat="1">
      <c r="A132" s="130"/>
      <c r="B132" s="245" t="s">
        <v>46</v>
      </c>
      <c r="C132" s="246"/>
      <c r="D132" s="247"/>
      <c r="E132" s="861"/>
      <c r="F132" s="694">
        <f>SUM(F129:F131)*C13</f>
        <v>0</v>
      </c>
    </row>
    <row r="133" spans="1:6" s="124" customFormat="1">
      <c r="A133" s="130"/>
      <c r="B133" s="248" t="s">
        <v>47</v>
      </c>
      <c r="C133" s="249"/>
      <c r="D133" s="250"/>
      <c r="E133" s="862"/>
      <c r="F133" s="695">
        <f>SUM(F129:F131)*C14</f>
        <v>0</v>
      </c>
    </row>
    <row r="134" spans="1:6" s="124" customFormat="1" ht="64.5" customHeight="1">
      <c r="A134" s="126" t="s">
        <v>340</v>
      </c>
      <c r="B134" s="95" t="s">
        <v>4618</v>
      </c>
      <c r="C134" s="127"/>
      <c r="D134" s="30"/>
      <c r="E134" s="156"/>
      <c r="F134" s="615"/>
    </row>
    <row r="135" spans="1:6" s="124" customFormat="1">
      <c r="A135" s="120"/>
      <c r="B135" s="215" t="s">
        <v>4619</v>
      </c>
      <c r="C135" s="121" t="s">
        <v>195</v>
      </c>
      <c r="D135" s="122">
        <v>20</v>
      </c>
      <c r="E135" s="750"/>
      <c r="F135" s="597">
        <f t="shared" ref="F135:F137" si="9">E135*D135</f>
        <v>0</v>
      </c>
    </row>
    <row r="136" spans="1:6" s="124" customFormat="1" ht="38.25">
      <c r="A136" s="120"/>
      <c r="B136" s="215" t="s">
        <v>1857</v>
      </c>
      <c r="C136" s="121" t="s">
        <v>15</v>
      </c>
      <c r="D136" s="122">
        <v>13</v>
      </c>
      <c r="E136" s="750"/>
      <c r="F136" s="597">
        <f t="shared" si="9"/>
        <v>0</v>
      </c>
    </row>
    <row r="137" spans="1:6" s="124" customFormat="1" ht="50.25" customHeight="1">
      <c r="A137" s="120"/>
      <c r="B137" s="215" t="s">
        <v>4620</v>
      </c>
      <c r="C137" s="121" t="s">
        <v>15</v>
      </c>
      <c r="D137" s="122">
        <v>26</v>
      </c>
      <c r="E137" s="750"/>
      <c r="F137" s="597">
        <f t="shared" si="9"/>
        <v>0</v>
      </c>
    </row>
    <row r="138" spans="1:6" s="124" customFormat="1" ht="20.25" customHeight="1">
      <c r="A138" s="130"/>
      <c r="B138" s="245" t="s">
        <v>46</v>
      </c>
      <c r="C138" s="246"/>
      <c r="D138" s="247"/>
      <c r="E138" s="861"/>
      <c r="F138" s="694">
        <f>SUM(F135:F137)*C13</f>
        <v>0</v>
      </c>
    </row>
    <row r="139" spans="1:6" s="124" customFormat="1">
      <c r="A139" s="130"/>
      <c r="B139" s="248" t="s">
        <v>47</v>
      </c>
      <c r="C139" s="249"/>
      <c r="D139" s="250"/>
      <c r="E139" s="862"/>
      <c r="F139" s="695">
        <f>SUM(F135:F137)*C14</f>
        <v>0</v>
      </c>
    </row>
    <row r="140" spans="1:6" s="124" customFormat="1" ht="117.75" customHeight="1">
      <c r="A140" s="126" t="s">
        <v>341</v>
      </c>
      <c r="B140" s="95" t="s">
        <v>4621</v>
      </c>
      <c r="C140" s="127"/>
      <c r="D140" s="30"/>
      <c r="E140" s="156"/>
      <c r="F140" s="615"/>
    </row>
    <row r="141" spans="1:6" s="124" customFormat="1" ht="25.5">
      <c r="A141" s="120"/>
      <c r="B141" s="215" t="s">
        <v>4622</v>
      </c>
      <c r="C141" s="121" t="s">
        <v>195</v>
      </c>
      <c r="D141" s="122">
        <v>24</v>
      </c>
      <c r="E141" s="750"/>
      <c r="F141" s="597">
        <f t="shared" ref="F141:F142" si="10">E141*D141</f>
        <v>0</v>
      </c>
    </row>
    <row r="142" spans="1:6" s="124" customFormat="1" ht="51">
      <c r="A142" s="120"/>
      <c r="B142" s="215" t="s">
        <v>4623</v>
      </c>
      <c r="C142" s="121" t="s">
        <v>15</v>
      </c>
      <c r="D142" s="122">
        <v>4</v>
      </c>
      <c r="E142" s="750"/>
      <c r="F142" s="597">
        <f t="shared" si="10"/>
        <v>0</v>
      </c>
    </row>
    <row r="143" spans="1:6" s="124" customFormat="1">
      <c r="A143" s="130"/>
      <c r="B143" s="245" t="s">
        <v>46</v>
      </c>
      <c r="C143" s="246"/>
      <c r="D143" s="247"/>
      <c r="E143" s="861"/>
      <c r="F143" s="694">
        <f>SUM(F141:F142)*C13</f>
        <v>0</v>
      </c>
    </row>
    <row r="144" spans="1:6" s="124" customFormat="1">
      <c r="A144" s="130"/>
      <c r="B144" s="248" t="s">
        <v>47</v>
      </c>
      <c r="C144" s="249"/>
      <c r="D144" s="250"/>
      <c r="E144" s="862"/>
      <c r="F144" s="695">
        <f>SUM(F141,F142)*C14</f>
        <v>0</v>
      </c>
    </row>
    <row r="145" spans="1:6" s="124" customFormat="1" ht="79.7" customHeight="1">
      <c r="A145" s="126" t="s">
        <v>342</v>
      </c>
      <c r="B145" s="95" t="s">
        <v>4624</v>
      </c>
      <c r="C145" s="127"/>
      <c r="D145" s="30"/>
      <c r="E145" s="156"/>
      <c r="F145" s="615"/>
    </row>
    <row r="146" spans="1:6" s="124" customFormat="1">
      <c r="A146" s="120"/>
      <c r="B146" s="215" t="s">
        <v>4611</v>
      </c>
      <c r="C146" s="121" t="s">
        <v>195</v>
      </c>
      <c r="D146" s="122">
        <v>12</v>
      </c>
      <c r="E146" s="750"/>
      <c r="F146" s="597">
        <f t="shared" ref="F146:F147" si="11">E146*D146</f>
        <v>0</v>
      </c>
    </row>
    <row r="147" spans="1:6" s="124" customFormat="1" ht="39.75" customHeight="1">
      <c r="A147" s="120"/>
      <c r="B147" s="215" t="s">
        <v>4625</v>
      </c>
      <c r="C147" s="121" t="s">
        <v>15</v>
      </c>
      <c r="D147" s="122">
        <v>12</v>
      </c>
      <c r="E147" s="750"/>
      <c r="F147" s="597">
        <f t="shared" si="11"/>
        <v>0</v>
      </c>
    </row>
    <row r="148" spans="1:6" s="124" customFormat="1">
      <c r="A148" s="130"/>
      <c r="B148" s="245" t="s">
        <v>46</v>
      </c>
      <c r="C148" s="246"/>
      <c r="D148" s="247"/>
      <c r="E148" s="861"/>
      <c r="F148" s="694">
        <f>SUM(F146:F147)*C13</f>
        <v>0</v>
      </c>
    </row>
    <row r="149" spans="1:6" s="124" customFormat="1">
      <c r="A149" s="130"/>
      <c r="B149" s="248" t="s">
        <v>47</v>
      </c>
      <c r="C149" s="249"/>
      <c r="D149" s="250"/>
      <c r="E149" s="862"/>
      <c r="F149" s="695">
        <f>SUM(F146,F147)*C14</f>
        <v>0</v>
      </c>
    </row>
    <row r="150" spans="1:6" s="124" customFormat="1" ht="88.7" customHeight="1">
      <c r="A150" s="126" t="s">
        <v>1454</v>
      </c>
      <c r="B150" s="95" t="s">
        <v>4626</v>
      </c>
      <c r="C150" s="127" t="s">
        <v>15</v>
      </c>
      <c r="D150" s="30">
        <v>1</v>
      </c>
      <c r="E150" s="748"/>
      <c r="F150" s="615"/>
    </row>
    <row r="151" spans="1:6" s="124" customFormat="1">
      <c r="A151" s="130"/>
      <c r="B151" s="245" t="s">
        <v>46</v>
      </c>
      <c r="C151" s="246"/>
      <c r="D151" s="247"/>
      <c r="E151" s="861"/>
      <c r="F151" s="694">
        <f>E150*D150*C13</f>
        <v>0</v>
      </c>
    </row>
    <row r="152" spans="1:6" s="124" customFormat="1">
      <c r="A152" s="130"/>
      <c r="B152" s="248" t="s">
        <v>47</v>
      </c>
      <c r="C152" s="249"/>
      <c r="D152" s="250"/>
      <c r="E152" s="862"/>
      <c r="F152" s="695">
        <f>E150*D150*C14</f>
        <v>0</v>
      </c>
    </row>
    <row r="153" spans="1:6" s="124" customFormat="1" ht="103.35" customHeight="1">
      <c r="A153" s="42" t="s">
        <v>1464</v>
      </c>
      <c r="B153" s="95" t="s">
        <v>4627</v>
      </c>
      <c r="C153" s="107" t="s">
        <v>15</v>
      </c>
      <c r="D153" s="179">
        <v>1</v>
      </c>
      <c r="E153" s="801"/>
      <c r="F153" s="693"/>
    </row>
    <row r="154" spans="1:6" s="124" customFormat="1">
      <c r="A154" s="130"/>
      <c r="B154" s="245" t="s">
        <v>46</v>
      </c>
      <c r="C154" s="246"/>
      <c r="D154" s="247"/>
      <c r="E154" s="861"/>
      <c r="F154" s="694">
        <f>E153*D153*C13</f>
        <v>0</v>
      </c>
    </row>
    <row r="155" spans="1:6" s="124" customFormat="1">
      <c r="A155" s="130"/>
      <c r="B155" s="248" t="s">
        <v>47</v>
      </c>
      <c r="C155" s="249"/>
      <c r="D155" s="250"/>
      <c r="E155" s="862"/>
      <c r="F155" s="695">
        <f>E153*D153*C14</f>
        <v>0</v>
      </c>
    </row>
    <row r="156" spans="1:6" s="124" customFormat="1" ht="127.7" customHeight="1">
      <c r="A156" s="42" t="s">
        <v>1471</v>
      </c>
      <c r="B156" s="95" t="s">
        <v>4628</v>
      </c>
      <c r="C156" s="107" t="s">
        <v>7</v>
      </c>
      <c r="D156" s="179">
        <v>1</v>
      </c>
      <c r="E156" s="801"/>
      <c r="F156" s="693"/>
    </row>
    <row r="157" spans="1:6" s="124" customFormat="1">
      <c r="A157" s="130"/>
      <c r="B157" s="245" t="s">
        <v>46</v>
      </c>
      <c r="C157" s="246"/>
      <c r="D157" s="247"/>
      <c r="E157" s="861"/>
      <c r="F157" s="694">
        <f>E156*D156*C13</f>
        <v>0</v>
      </c>
    </row>
    <row r="158" spans="1:6" s="124" customFormat="1">
      <c r="A158" s="130"/>
      <c r="B158" s="248" t="s">
        <v>47</v>
      </c>
      <c r="C158" s="249"/>
      <c r="D158" s="250"/>
      <c r="E158" s="862"/>
      <c r="F158" s="695">
        <f>E156*D156*C14</f>
        <v>0</v>
      </c>
    </row>
    <row r="159" spans="1:6" s="124" customFormat="1" ht="25.5">
      <c r="A159" s="42" t="s">
        <v>1501</v>
      </c>
      <c r="B159" s="95" t="s">
        <v>4629</v>
      </c>
      <c r="C159" s="107" t="s">
        <v>10</v>
      </c>
      <c r="D159" s="179">
        <v>66</v>
      </c>
      <c r="E159" s="801"/>
      <c r="F159" s="693"/>
    </row>
    <row r="160" spans="1:6" s="124" customFormat="1">
      <c r="A160" s="130"/>
      <c r="B160" s="245" t="s">
        <v>46</v>
      </c>
      <c r="C160" s="246"/>
      <c r="D160" s="247"/>
      <c r="E160" s="861"/>
      <c r="F160" s="694">
        <f>E159*D159*C13</f>
        <v>0</v>
      </c>
    </row>
    <row r="161" spans="1:6" s="124" customFormat="1">
      <c r="A161" s="130"/>
      <c r="B161" s="248" t="s">
        <v>47</v>
      </c>
      <c r="C161" s="249"/>
      <c r="D161" s="250"/>
      <c r="E161" s="862"/>
      <c r="F161" s="695">
        <f>E159*D159*C14</f>
        <v>0</v>
      </c>
    </row>
    <row r="162" spans="1:6" s="124" customFormat="1" ht="17.25" thickBot="1">
      <c r="A162" s="6"/>
      <c r="B162" s="251"/>
      <c r="C162" s="1"/>
      <c r="D162" s="1"/>
      <c r="E162" s="663"/>
      <c r="F162" s="593"/>
    </row>
    <row r="163" spans="1:6" ht="17.25" thickBot="1">
      <c r="A163" s="116"/>
      <c r="B163" s="117" t="s">
        <v>1858</v>
      </c>
      <c r="C163" s="118"/>
      <c r="D163" s="119"/>
      <c r="E163" s="814"/>
      <c r="F163" s="601">
        <f>SUM(F61,F62,F71,F72,F77,F78,F85,F86,F93,F94,F96,F97,F99,F100,F102,F103,F105,F106,F108,F109,F111,F112,F116,F117,F121,F122,F126,F127,F132,F133,F138,F139,F143,F144,F148,F149,F151,F152,F154,F155,F157,F158,F160,F161)</f>
        <v>0</v>
      </c>
    </row>
    <row r="164" spans="1:6" s="124" customFormat="1" ht="17.25" thickTop="1">
      <c r="A164" s="6"/>
      <c r="B164" s="251"/>
      <c r="C164" s="1"/>
      <c r="D164" s="1"/>
      <c r="E164" s="663"/>
      <c r="F164" s="593"/>
    </row>
    <row r="165" spans="1:6" s="124" customFormat="1">
      <c r="A165" s="2" t="s">
        <v>1177</v>
      </c>
      <c r="B165" s="73" t="s">
        <v>1801</v>
      </c>
      <c r="C165" s="1"/>
      <c r="D165" s="1"/>
      <c r="E165" s="663"/>
      <c r="F165" s="593"/>
    </row>
    <row r="166" spans="1:6" s="124" customFormat="1">
      <c r="A166" s="6"/>
      <c r="B166" s="251"/>
      <c r="C166" s="1"/>
      <c r="D166" s="1"/>
      <c r="E166" s="663"/>
      <c r="F166" s="593"/>
    </row>
    <row r="167" spans="1:6" s="124" customFormat="1" ht="25.5">
      <c r="A167" s="126" t="s">
        <v>1195</v>
      </c>
      <c r="B167" s="95" t="s">
        <v>1859</v>
      </c>
      <c r="C167" s="107" t="s">
        <v>195</v>
      </c>
      <c r="D167" s="179">
        <v>35</v>
      </c>
      <c r="E167" s="801"/>
      <c r="F167" s="693"/>
    </row>
    <row r="168" spans="1:6" s="124" customFormat="1">
      <c r="A168" s="130"/>
      <c r="B168" s="245" t="s">
        <v>46</v>
      </c>
      <c r="C168" s="246"/>
      <c r="D168" s="247"/>
      <c r="E168" s="861"/>
      <c r="F168" s="694">
        <f>D167*E167*C13</f>
        <v>0</v>
      </c>
    </row>
    <row r="169" spans="1:6" s="124" customFormat="1">
      <c r="A169" s="130"/>
      <c r="B169" s="248" t="s">
        <v>47</v>
      </c>
      <c r="C169" s="249"/>
      <c r="D169" s="250"/>
      <c r="E169" s="862"/>
      <c r="F169" s="695">
        <f>D167*E167*C14</f>
        <v>0</v>
      </c>
    </row>
    <row r="170" spans="1:6" s="124" customFormat="1" ht="51">
      <c r="A170" s="126" t="s">
        <v>1198</v>
      </c>
      <c r="B170" s="95" t="s">
        <v>4630</v>
      </c>
      <c r="C170" s="107" t="s">
        <v>15</v>
      </c>
      <c r="D170" s="179">
        <v>5</v>
      </c>
      <c r="E170" s="801"/>
      <c r="F170" s="693"/>
    </row>
    <row r="171" spans="1:6" s="124" customFormat="1">
      <c r="A171" s="130"/>
      <c r="B171" s="245" t="s">
        <v>46</v>
      </c>
      <c r="C171" s="246"/>
      <c r="D171" s="247"/>
      <c r="E171" s="816"/>
      <c r="F171" s="694">
        <f>D170*E170*C13</f>
        <v>0</v>
      </c>
    </row>
    <row r="172" spans="1:6" s="124" customFormat="1">
      <c r="A172" s="130"/>
      <c r="B172" s="248" t="s">
        <v>47</v>
      </c>
      <c r="C172" s="249"/>
      <c r="D172" s="250"/>
      <c r="E172" s="817"/>
      <c r="F172" s="695">
        <f>D170*E170*C14</f>
        <v>0</v>
      </c>
    </row>
    <row r="173" spans="1:6" s="124" customFormat="1" ht="17.25" thickBot="1">
      <c r="A173" s="6"/>
      <c r="B173" s="251"/>
      <c r="C173" s="1"/>
      <c r="D173" s="1"/>
      <c r="E173" s="226"/>
      <c r="F173" s="593"/>
    </row>
    <row r="174" spans="1:6" ht="17.25" thickBot="1">
      <c r="A174" s="116"/>
      <c r="B174" s="117" t="s">
        <v>1810</v>
      </c>
      <c r="C174" s="118"/>
      <c r="D174" s="119"/>
      <c r="E174" s="230"/>
      <c r="F174" s="601">
        <f>SUM(F167:F172)</f>
        <v>0</v>
      </c>
    </row>
    <row r="175" spans="1:6" ht="17.25" thickTop="1">
      <c r="A175" s="2"/>
      <c r="B175" s="51"/>
      <c r="C175" s="51"/>
    </row>
    <row r="176" spans="1:6" s="124" customFormat="1">
      <c r="A176" s="6"/>
      <c r="B176" s="251"/>
      <c r="C176" s="1"/>
      <c r="D176" s="1"/>
      <c r="E176" s="226"/>
      <c r="F176" s="593"/>
    </row>
    <row r="177" spans="1:6" s="124" customFormat="1">
      <c r="A177" s="2"/>
      <c r="B177" s="245" t="s">
        <v>46</v>
      </c>
      <c r="C177" s="246"/>
      <c r="D177" s="247"/>
      <c r="E177" s="816"/>
      <c r="F177" s="694">
        <f>SUM(F19+F22+F25+F28+F31+F34+F37+F40+F43+F46+F61+F71+F77+F85+F93+F96+F99+F102+F105+F108+F111+F116+F121+F126+F132+F138+F143+F148+F151+F154+F157+F160+F168+F171)</f>
        <v>0</v>
      </c>
    </row>
    <row r="178" spans="1:6" s="124" customFormat="1">
      <c r="A178" s="2"/>
      <c r="B178" s="248" t="s">
        <v>47</v>
      </c>
      <c r="C178" s="249"/>
      <c r="D178" s="250"/>
      <c r="E178" s="817"/>
      <c r="F178" s="695">
        <f>SUM(F20+F23+F26+F29+F32+F35+F38+F41+F44+F47+F62+F72+F78+F86+F94+F97+F100+F103+F106+F109+F112+F117+F122+F127+F133+F139+F144+F149+F152+F155+F158+F161+F169+F172)</f>
        <v>0</v>
      </c>
    </row>
    <row r="179" spans="1:6" ht="19.5" thickBot="1">
      <c r="A179" s="100"/>
      <c r="B179" s="254" t="s">
        <v>1811</v>
      </c>
      <c r="C179" s="102"/>
      <c r="D179" s="102"/>
      <c r="E179" s="791"/>
      <c r="F179" s="696">
        <f>SUM(F49+F163+F174)</f>
        <v>0</v>
      </c>
    </row>
  </sheetData>
  <sheetProtection algorithmName="SHA-512" hashValue="1Mgwim/MPh9lO6ET1tEYaGoQ+bLIy2JiXelT83cbI4V61GkEqWU96REVKuvECt0PnJqzOMwaOKS3hQF2Mp+ZEQ==" saltValue="v0+fXP8HSlhG0h1pfOSBFA==" spinCount="100000" sheet="1" objects="1" scenarios="1"/>
  <mergeCells count="7">
    <mergeCell ref="B10:F10"/>
    <mergeCell ref="B4:F4"/>
    <mergeCell ref="B5:F5"/>
    <mergeCell ref="B6:F6"/>
    <mergeCell ref="B8:F8"/>
    <mergeCell ref="B9:F9"/>
    <mergeCell ref="B7:E7"/>
  </mergeCells>
  <pageMargins left="0.78740157480314965" right="0.39370078740157483" top="0.98425196850393704" bottom="0.98425196850393704" header="0.51181102362204722" footer="0.51181102362204722"/>
  <pageSetup paperSize="9" scale="68" firstPageNumber="0" orientation="portrait" r:id="rId1"/>
  <headerFooter alignWithMargins="0">
    <oddHeader>&amp;LTehnološki park Velenje - TecHUB&amp;RPOPIS GRADBENIH DEL
D/2.0 KANALIZACIJA</oddHeader>
    <oddFooter>&amp;R&amp;P</oddFooter>
  </headerFooter>
  <colBreaks count="1" manualBreakCount="1">
    <brk id="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387E3-5CAE-48FA-A9E2-D130FE6CE110}">
  <sheetPr>
    <tabColor theme="3" tint="0.59999389629810485"/>
  </sheetPr>
  <dimension ref="A1:I65"/>
  <sheetViews>
    <sheetView view="pageBreakPreview" zoomScaleNormal="100" zoomScaleSheetLayoutView="100" workbookViewId="0">
      <selection activeCell="L33" sqref="L33"/>
    </sheetView>
  </sheetViews>
  <sheetFormatPr defaultRowHeight="16.5"/>
  <cols>
    <col min="1" max="1" width="12.42578125" style="6" customWidth="1"/>
    <col min="2" max="2" width="14" style="6" customWidth="1"/>
    <col min="3" max="3" width="9" style="6" customWidth="1"/>
    <col min="4" max="4" width="9.140625" style="6"/>
    <col min="5" max="5" width="6.85546875" style="6" customWidth="1"/>
    <col min="6" max="6" width="9.140625" style="6"/>
    <col min="7" max="8" width="6.42578125" style="6" customWidth="1"/>
    <col min="9" max="9" width="14.140625" style="6" customWidth="1"/>
  </cols>
  <sheetData>
    <row r="1" spans="1:9" ht="18">
      <c r="A1" s="89" t="s">
        <v>4845</v>
      </c>
      <c r="B1" s="90"/>
      <c r="C1" s="90"/>
      <c r="D1" s="90"/>
      <c r="E1" s="90"/>
      <c r="F1" s="90"/>
      <c r="G1" s="91"/>
      <c r="H1" s="91"/>
      <c r="I1" s="91"/>
    </row>
    <row r="2" spans="1:9">
      <c r="A2" s="92"/>
      <c r="B2" s="92"/>
      <c r="C2" s="92"/>
      <c r="D2" s="92"/>
      <c r="E2" s="92"/>
      <c r="F2" s="92"/>
      <c r="G2" s="36"/>
      <c r="H2" s="36"/>
      <c r="I2" s="36"/>
    </row>
    <row r="3" spans="1:9" s="11" customFormat="1" ht="30.75" customHeight="1">
      <c r="A3" s="1015" t="s">
        <v>4631</v>
      </c>
      <c r="B3" s="1038"/>
      <c r="C3" s="1038"/>
      <c r="D3" s="1038"/>
      <c r="E3" s="1038"/>
      <c r="F3" s="1038"/>
      <c r="G3" s="1038"/>
      <c r="H3" s="1038"/>
      <c r="I3" s="1038"/>
    </row>
    <row r="4" spans="1:9" s="11" customFormat="1" ht="15.75" customHeight="1">
      <c r="A4" s="1011" t="s">
        <v>3289</v>
      </c>
      <c r="B4" s="1011"/>
      <c r="C4" s="1011"/>
      <c r="D4" s="1011"/>
      <c r="E4" s="1011"/>
      <c r="F4" s="1011"/>
      <c r="G4" s="1011"/>
      <c r="H4" s="1011"/>
      <c r="I4" s="1011"/>
    </row>
    <row r="5" spans="1:9" s="11" customFormat="1" ht="70.5" customHeight="1">
      <c r="A5" s="1012" t="s">
        <v>3290</v>
      </c>
      <c r="B5" s="1012"/>
      <c r="C5" s="1012"/>
      <c r="D5" s="1012"/>
      <c r="E5" s="1012"/>
      <c r="F5" s="1012"/>
      <c r="G5" s="1012"/>
      <c r="H5" s="1012"/>
      <c r="I5" s="1012"/>
    </row>
    <row r="6" spans="1:9" s="11" customFormat="1" ht="17.25" customHeight="1">
      <c r="A6" s="1012" t="s">
        <v>4869</v>
      </c>
      <c r="B6" s="1012"/>
      <c r="C6" s="1012"/>
      <c r="D6" s="1012"/>
      <c r="E6" s="1012"/>
      <c r="F6" s="1012"/>
      <c r="G6" s="1012"/>
      <c r="H6" s="1012"/>
      <c r="I6" s="1012"/>
    </row>
    <row r="7" spans="1:9" s="11" customFormat="1" ht="33.75" customHeight="1">
      <c r="A7" s="1012"/>
      <c r="B7" s="1012"/>
      <c r="C7" s="1012"/>
      <c r="D7" s="1012"/>
      <c r="E7" s="1012"/>
      <c r="F7" s="1012"/>
      <c r="G7" s="1012"/>
      <c r="H7" s="1012"/>
      <c r="I7" s="1012"/>
    </row>
    <row r="8" spans="1:9" s="11" customFormat="1" ht="18" customHeight="1">
      <c r="A8" s="1012"/>
      <c r="B8" s="1012"/>
      <c r="C8" s="1012"/>
      <c r="D8" s="1012"/>
      <c r="E8" s="1012"/>
      <c r="F8" s="1012"/>
      <c r="G8" s="1012"/>
      <c r="H8" s="1012"/>
      <c r="I8" s="1012"/>
    </row>
    <row r="9" spans="1:9" s="11" customFormat="1" ht="18" customHeight="1">
      <c r="A9" s="1012"/>
      <c r="B9" s="1012"/>
      <c r="C9" s="1012"/>
      <c r="D9" s="1012"/>
      <c r="E9" s="1012"/>
      <c r="F9" s="1012"/>
      <c r="G9" s="1012"/>
      <c r="H9" s="1012"/>
      <c r="I9" s="1012"/>
    </row>
    <row r="10" spans="1:9" s="11" customFormat="1" ht="17.25" customHeight="1">
      <c r="A10" s="1012"/>
      <c r="B10" s="1012"/>
      <c r="C10" s="1012"/>
      <c r="D10" s="1012"/>
      <c r="E10" s="1012"/>
      <c r="F10" s="1012"/>
      <c r="G10" s="1012"/>
      <c r="H10" s="1012"/>
      <c r="I10" s="1012"/>
    </row>
    <row r="11" spans="1:9" s="11" customFormat="1" ht="15.75" customHeight="1">
      <c r="A11" s="1012"/>
      <c r="B11" s="1012"/>
      <c r="C11" s="1012"/>
      <c r="D11" s="1012"/>
      <c r="E11" s="1012"/>
      <c r="F11" s="1012"/>
      <c r="G11" s="1012"/>
      <c r="H11" s="1012"/>
      <c r="I11" s="1012"/>
    </row>
    <row r="12" spans="1:9" s="11" customFormat="1" ht="27" customHeight="1">
      <c r="A12" s="1012"/>
      <c r="B12" s="1012"/>
      <c r="C12" s="1012"/>
      <c r="D12" s="1012"/>
      <c r="E12" s="1012"/>
      <c r="F12" s="1012"/>
      <c r="G12" s="1012"/>
      <c r="H12" s="1012"/>
      <c r="I12" s="1012"/>
    </row>
    <row r="13" spans="1:9" s="11" customFormat="1" ht="26.25" customHeight="1">
      <c r="A13" s="1012"/>
      <c r="B13" s="1012"/>
      <c r="C13" s="1012"/>
      <c r="D13" s="1012"/>
      <c r="E13" s="1012"/>
      <c r="F13" s="1012"/>
      <c r="G13" s="1012"/>
      <c r="H13" s="1012"/>
      <c r="I13" s="1012"/>
    </row>
    <row r="14" spans="1:9" s="11" customFormat="1" ht="16.5" customHeight="1">
      <c r="A14" s="1012"/>
      <c r="B14" s="1012"/>
      <c r="C14" s="1012"/>
      <c r="D14" s="1012"/>
      <c r="E14" s="1012"/>
      <c r="F14" s="1012"/>
      <c r="G14" s="1012"/>
      <c r="H14" s="1012"/>
      <c r="I14" s="1012"/>
    </row>
    <row r="15" spans="1:9" s="11" customFormat="1" ht="12" customHeight="1">
      <c r="A15" s="1012"/>
      <c r="B15" s="1012"/>
      <c r="C15" s="1012"/>
      <c r="D15" s="1012"/>
      <c r="E15" s="1012"/>
      <c r="F15" s="1012"/>
      <c r="G15" s="1012"/>
      <c r="H15" s="1012"/>
      <c r="I15" s="1012"/>
    </row>
    <row r="16" spans="1:9" s="11" customFormat="1" ht="13.5" customHeight="1">
      <c r="A16" s="1012"/>
      <c r="B16" s="1012"/>
      <c r="C16" s="1012"/>
      <c r="D16" s="1012"/>
      <c r="E16" s="1012"/>
      <c r="F16" s="1012"/>
      <c r="G16" s="1012"/>
      <c r="H16" s="1012"/>
      <c r="I16" s="1012"/>
    </row>
    <row r="17" spans="1:9" s="11" customFormat="1" ht="17.25" customHeight="1">
      <c r="A17" s="1012"/>
      <c r="B17" s="1012"/>
      <c r="C17" s="1012"/>
      <c r="D17" s="1012"/>
      <c r="E17" s="1012"/>
      <c r="F17" s="1012"/>
      <c r="G17" s="1012"/>
      <c r="H17" s="1012"/>
      <c r="I17" s="1012"/>
    </row>
    <row r="18" spans="1:9" s="11" customFormat="1" ht="15" customHeight="1">
      <c r="A18" s="1012"/>
      <c r="B18" s="1012"/>
      <c r="C18" s="1012"/>
      <c r="D18" s="1012"/>
      <c r="E18" s="1012"/>
      <c r="F18" s="1012"/>
      <c r="G18" s="1012"/>
      <c r="H18" s="1012"/>
      <c r="I18" s="1012"/>
    </row>
    <row r="19" spans="1:9" s="11" customFormat="1" ht="18.75" customHeight="1">
      <c r="A19" s="1012"/>
      <c r="B19" s="1012"/>
      <c r="C19" s="1012"/>
      <c r="D19" s="1012"/>
      <c r="E19" s="1012"/>
      <c r="F19" s="1012"/>
      <c r="G19" s="1012"/>
      <c r="H19" s="1012"/>
      <c r="I19" s="1012"/>
    </row>
    <row r="20" spans="1:9" s="11" customFormat="1" ht="27.75" customHeight="1">
      <c r="A20" s="1012"/>
      <c r="B20" s="1012"/>
      <c r="C20" s="1012"/>
      <c r="D20" s="1012"/>
      <c r="E20" s="1012"/>
      <c r="F20" s="1012"/>
      <c r="G20" s="1012"/>
      <c r="H20" s="1012"/>
      <c r="I20" s="1012"/>
    </row>
    <row r="21" spans="1:9" s="11" customFormat="1" ht="26.25" customHeight="1">
      <c r="A21" s="1012"/>
      <c r="B21" s="1012"/>
      <c r="C21" s="1012"/>
      <c r="D21" s="1012"/>
      <c r="E21" s="1012"/>
      <c r="F21" s="1012"/>
      <c r="G21" s="1012"/>
      <c r="H21" s="1012"/>
      <c r="I21" s="1012"/>
    </row>
    <row r="22" spans="1:9" s="11" customFormat="1" ht="39.75" customHeight="1">
      <c r="A22" s="1012"/>
      <c r="B22" s="1012"/>
      <c r="C22" s="1012"/>
      <c r="D22" s="1012"/>
      <c r="E22" s="1012"/>
      <c r="F22" s="1012"/>
      <c r="G22" s="1012"/>
      <c r="H22" s="1012"/>
      <c r="I22" s="1012"/>
    </row>
    <row r="23" spans="1:9" s="11" customFormat="1" ht="15" customHeight="1">
      <c r="A23" s="1012"/>
      <c r="B23" s="1012"/>
      <c r="C23" s="1012"/>
      <c r="D23" s="1012"/>
      <c r="E23" s="1012"/>
      <c r="F23" s="1012"/>
      <c r="G23" s="1012"/>
      <c r="H23" s="1012"/>
      <c r="I23" s="1012"/>
    </row>
    <row r="24" spans="1:9" s="11" customFormat="1" ht="15.75" customHeight="1">
      <c r="A24" s="1012"/>
      <c r="B24" s="1012"/>
      <c r="C24" s="1012"/>
      <c r="D24" s="1012"/>
      <c r="E24" s="1012"/>
      <c r="F24" s="1012"/>
      <c r="G24" s="1012"/>
      <c r="H24" s="1012"/>
      <c r="I24" s="1012"/>
    </row>
    <row r="25" spans="1:9" s="11" customFormat="1" ht="42.75" customHeight="1">
      <c r="A25" s="1012"/>
      <c r="B25" s="1012"/>
      <c r="C25" s="1012"/>
      <c r="D25" s="1012"/>
      <c r="E25" s="1012"/>
      <c r="F25" s="1012"/>
      <c r="G25" s="1012"/>
      <c r="H25" s="1012"/>
      <c r="I25" s="1012"/>
    </row>
    <row r="26" spans="1:9" s="11" customFormat="1" ht="15.75" customHeight="1">
      <c r="A26" s="1012"/>
      <c r="B26" s="1012"/>
      <c r="C26" s="1012"/>
      <c r="D26" s="1012"/>
      <c r="E26" s="1012"/>
      <c r="F26" s="1012"/>
      <c r="G26" s="1012"/>
      <c r="H26" s="1012"/>
      <c r="I26" s="1012"/>
    </row>
    <row r="27" spans="1:9" s="11" customFormat="1" ht="33.75" customHeight="1">
      <c r="A27" s="1012"/>
      <c r="B27" s="1012"/>
      <c r="C27" s="1012"/>
      <c r="D27" s="1012"/>
      <c r="E27" s="1012"/>
      <c r="F27" s="1012"/>
      <c r="G27" s="1012"/>
      <c r="H27" s="1012"/>
      <c r="I27" s="1012"/>
    </row>
    <row r="28" spans="1:9" s="11" customFormat="1" ht="15.75" customHeight="1">
      <c r="A28" s="1012"/>
      <c r="B28" s="1012"/>
      <c r="C28" s="1012"/>
      <c r="D28" s="1012"/>
      <c r="E28" s="1012"/>
      <c r="F28" s="1012"/>
      <c r="G28" s="1012"/>
      <c r="H28" s="1012"/>
      <c r="I28" s="1012"/>
    </row>
    <row r="29" spans="1:9" s="11" customFormat="1" ht="15" customHeight="1">
      <c r="A29" s="1012"/>
      <c r="B29" s="1012"/>
      <c r="C29" s="1012"/>
      <c r="D29" s="1012"/>
      <c r="E29" s="1012"/>
      <c r="F29" s="1012"/>
      <c r="G29" s="1012"/>
      <c r="H29" s="1012"/>
      <c r="I29" s="1012"/>
    </row>
    <row r="30" spans="1:9" s="11" customFormat="1" ht="38.25" customHeight="1">
      <c r="A30" s="1012"/>
      <c r="B30" s="1012"/>
      <c r="C30" s="1012"/>
      <c r="D30" s="1012"/>
      <c r="E30" s="1012"/>
      <c r="F30" s="1012"/>
      <c r="G30" s="1012"/>
      <c r="H30" s="1012"/>
      <c r="I30" s="1012"/>
    </row>
    <row r="31" spans="1:9" s="11" customFormat="1" ht="27.75" customHeight="1">
      <c r="A31" s="1012"/>
      <c r="B31" s="1012"/>
      <c r="C31" s="1012"/>
      <c r="D31" s="1012"/>
      <c r="E31" s="1012"/>
      <c r="F31" s="1012"/>
      <c r="G31" s="1012"/>
      <c r="H31" s="1012"/>
      <c r="I31" s="1012"/>
    </row>
    <row r="32" spans="1:9" s="11" customFormat="1" ht="27.75" customHeight="1">
      <c r="A32" s="1012"/>
      <c r="B32" s="1012"/>
      <c r="C32" s="1012"/>
      <c r="D32" s="1012"/>
      <c r="E32" s="1012"/>
      <c r="F32" s="1012"/>
      <c r="G32" s="1012"/>
      <c r="H32" s="1012"/>
      <c r="I32" s="1012"/>
    </row>
    <row r="33" spans="1:9" s="11" customFormat="1" ht="33" customHeight="1">
      <c r="A33" s="1012"/>
      <c r="B33" s="1012"/>
      <c r="C33" s="1012"/>
      <c r="D33" s="1012"/>
      <c r="E33" s="1012"/>
      <c r="F33" s="1012"/>
      <c r="G33" s="1012"/>
      <c r="H33" s="1012"/>
      <c r="I33" s="1012"/>
    </row>
    <row r="34" spans="1:9" s="11" customFormat="1" ht="26.25" customHeight="1">
      <c r="A34" s="1012"/>
      <c r="B34" s="1012"/>
      <c r="C34" s="1012"/>
      <c r="D34" s="1012"/>
      <c r="E34" s="1012"/>
      <c r="F34" s="1012"/>
      <c r="G34" s="1012"/>
      <c r="H34" s="1012"/>
      <c r="I34" s="1012"/>
    </row>
    <row r="35" spans="1:9" s="11" customFormat="1" ht="26.25" customHeight="1">
      <c r="A35" s="1012"/>
      <c r="B35" s="1012"/>
      <c r="C35" s="1012"/>
      <c r="D35" s="1012"/>
      <c r="E35" s="1012"/>
      <c r="F35" s="1012"/>
      <c r="G35" s="1012"/>
      <c r="H35" s="1012"/>
      <c r="I35" s="1012"/>
    </row>
    <row r="36" spans="1:9" s="11" customFormat="1" ht="37.5" customHeight="1">
      <c r="A36" s="1012"/>
      <c r="B36" s="1012"/>
      <c r="C36" s="1012"/>
      <c r="D36" s="1012"/>
      <c r="E36" s="1012"/>
      <c r="F36" s="1012"/>
      <c r="G36" s="1012"/>
      <c r="H36" s="1012"/>
      <c r="I36" s="1012"/>
    </row>
    <row r="37" spans="1:9" s="11" customFormat="1" ht="26.25" customHeight="1">
      <c r="A37" s="1012"/>
      <c r="B37" s="1012"/>
      <c r="C37" s="1012"/>
      <c r="D37" s="1012"/>
      <c r="E37" s="1012"/>
      <c r="F37" s="1012"/>
      <c r="G37" s="1012"/>
      <c r="H37" s="1012"/>
      <c r="I37" s="1012"/>
    </row>
    <row r="38" spans="1:9" s="11" customFormat="1" ht="66.75" customHeight="1">
      <c r="A38" s="1012"/>
      <c r="B38" s="1012"/>
      <c r="C38" s="1012"/>
      <c r="D38" s="1012"/>
      <c r="E38" s="1012"/>
      <c r="F38" s="1012"/>
      <c r="G38" s="1012"/>
      <c r="H38" s="1012"/>
      <c r="I38" s="1012"/>
    </row>
    <row r="39" spans="1:9" s="11" customFormat="1" ht="29.25" customHeight="1">
      <c r="A39" s="1012"/>
      <c r="B39" s="1012"/>
      <c r="C39" s="1012"/>
      <c r="D39" s="1012"/>
      <c r="E39" s="1012"/>
      <c r="F39" s="1012"/>
      <c r="G39" s="1012"/>
      <c r="H39" s="1012"/>
      <c r="I39" s="1012"/>
    </row>
    <row r="40" spans="1:9" s="11" customFormat="1" ht="78.75" customHeight="1">
      <c r="A40" s="1012"/>
      <c r="B40" s="1012"/>
      <c r="C40" s="1012"/>
      <c r="D40" s="1012"/>
      <c r="E40" s="1012"/>
      <c r="F40" s="1012"/>
      <c r="G40" s="1012"/>
      <c r="H40" s="1012"/>
      <c r="I40" s="1012"/>
    </row>
    <row r="41" spans="1:9" s="11" customFormat="1" ht="38.25" customHeight="1">
      <c r="A41" s="1012"/>
      <c r="B41" s="1012"/>
      <c r="C41" s="1012"/>
      <c r="D41" s="1012"/>
      <c r="E41" s="1012"/>
      <c r="F41" s="1012"/>
      <c r="G41" s="1012"/>
      <c r="H41" s="1012"/>
      <c r="I41" s="1012"/>
    </row>
    <row r="42" spans="1:9" s="11" customFormat="1" ht="30" customHeight="1">
      <c r="A42" s="1012"/>
      <c r="B42" s="1012"/>
      <c r="C42" s="1012"/>
      <c r="D42" s="1012"/>
      <c r="E42" s="1012"/>
      <c r="F42" s="1012"/>
      <c r="G42" s="1012"/>
      <c r="H42" s="1012"/>
      <c r="I42" s="1012"/>
    </row>
    <row r="43" spans="1:9" s="11" customFormat="1" ht="53.25" customHeight="1">
      <c r="A43" s="1012"/>
      <c r="B43" s="1012"/>
      <c r="C43" s="1012"/>
      <c r="D43" s="1012"/>
      <c r="E43" s="1012"/>
      <c r="F43" s="1012"/>
      <c r="G43" s="1012"/>
      <c r="H43" s="1012"/>
      <c r="I43" s="1012"/>
    </row>
    <row r="44" spans="1:9" s="11" customFormat="1" ht="54" customHeight="1">
      <c r="A44" s="1012"/>
      <c r="B44" s="1012"/>
      <c r="C44" s="1012"/>
      <c r="D44" s="1012"/>
      <c r="E44" s="1012"/>
      <c r="F44" s="1012"/>
      <c r="G44" s="1012"/>
      <c r="H44" s="1012"/>
      <c r="I44" s="1012"/>
    </row>
    <row r="45" spans="1:9" s="11" customFormat="1" ht="30" customHeight="1">
      <c r="A45" s="1012"/>
      <c r="B45" s="1012"/>
      <c r="C45" s="1012"/>
      <c r="D45" s="1012"/>
      <c r="E45" s="1012"/>
      <c r="F45" s="1012"/>
      <c r="G45" s="1012"/>
      <c r="H45" s="1012"/>
      <c r="I45" s="1012"/>
    </row>
    <row r="46" spans="1:9" s="11" customFormat="1" ht="30" customHeight="1">
      <c r="A46" s="1012"/>
      <c r="B46" s="1012"/>
      <c r="C46" s="1012"/>
      <c r="D46" s="1012"/>
      <c r="E46" s="1012"/>
      <c r="F46" s="1012"/>
      <c r="G46" s="1012"/>
      <c r="H46" s="1012"/>
      <c r="I46" s="1012"/>
    </row>
    <row r="47" spans="1:9" s="11" customFormat="1">
      <c r="A47" s="1012"/>
      <c r="B47" s="1012"/>
      <c r="C47" s="1012"/>
      <c r="D47" s="1012"/>
      <c r="E47" s="1012"/>
      <c r="F47" s="1012"/>
      <c r="G47" s="1012"/>
      <c r="H47" s="1012"/>
      <c r="I47" s="1012"/>
    </row>
    <row r="48" spans="1:9" s="11" customFormat="1" ht="27" customHeight="1">
      <c r="A48" s="1012"/>
      <c r="B48" s="1012"/>
      <c r="C48" s="1012"/>
      <c r="D48" s="1012"/>
      <c r="E48" s="1012"/>
      <c r="F48" s="1012"/>
      <c r="G48" s="1012"/>
      <c r="H48" s="1012"/>
      <c r="I48" s="1012"/>
    </row>
    <row r="49" spans="1:9" s="11" customFormat="1" ht="81" customHeight="1">
      <c r="A49" s="1012"/>
      <c r="B49" s="1012"/>
      <c r="C49" s="1012"/>
      <c r="D49" s="1012"/>
      <c r="E49" s="1012"/>
      <c r="F49" s="1012"/>
      <c r="G49" s="1012"/>
      <c r="H49" s="1012"/>
      <c r="I49" s="1012"/>
    </row>
    <row r="50" spans="1:9" s="11" customFormat="1" ht="14.25" customHeight="1">
      <c r="A50" s="1012"/>
      <c r="B50" s="1012"/>
      <c r="C50" s="1012"/>
      <c r="D50" s="1012"/>
      <c r="E50" s="1012"/>
      <c r="F50" s="1012"/>
      <c r="G50" s="1012"/>
      <c r="H50" s="1012"/>
      <c r="I50" s="1012"/>
    </row>
    <row r="51" spans="1:9" s="11" customFormat="1" ht="43.5" customHeight="1">
      <c r="A51" s="1012"/>
      <c r="B51" s="1012"/>
      <c r="C51" s="1012"/>
      <c r="D51" s="1012"/>
      <c r="E51" s="1012"/>
      <c r="F51" s="1012"/>
      <c r="G51" s="1012"/>
      <c r="H51" s="1012"/>
      <c r="I51" s="1012"/>
    </row>
    <row r="52" spans="1:9" s="11" customFormat="1" ht="27" customHeight="1">
      <c r="A52" s="1012"/>
      <c r="B52" s="1012"/>
      <c r="C52" s="1012"/>
      <c r="D52" s="1012"/>
      <c r="E52" s="1012"/>
      <c r="F52" s="1012"/>
      <c r="G52" s="1012"/>
      <c r="H52" s="1012"/>
      <c r="I52" s="1012"/>
    </row>
    <row r="53" spans="1:9" s="11" customFormat="1" ht="16.5" customHeight="1">
      <c r="A53" s="1012"/>
      <c r="B53" s="1012"/>
      <c r="C53" s="1012"/>
      <c r="D53" s="1012"/>
      <c r="E53" s="1012"/>
      <c r="F53" s="1012"/>
      <c r="G53" s="1012"/>
      <c r="H53" s="1012"/>
      <c r="I53" s="1012"/>
    </row>
    <row r="54" spans="1:9" s="11" customFormat="1">
      <c r="A54" s="1012"/>
      <c r="B54" s="1012"/>
      <c r="C54" s="1012"/>
      <c r="D54" s="1012"/>
      <c r="E54" s="1012"/>
      <c r="F54" s="1012"/>
      <c r="G54" s="1012"/>
      <c r="H54" s="1012"/>
      <c r="I54" s="1012"/>
    </row>
    <row r="55" spans="1:9" s="11" customFormat="1" ht="21.75" customHeight="1">
      <c r="A55" s="1012"/>
      <c r="B55" s="1012"/>
      <c r="C55" s="1012"/>
      <c r="D55" s="1012"/>
      <c r="E55" s="1012"/>
      <c r="F55" s="1012"/>
      <c r="G55" s="1012"/>
      <c r="H55" s="1012"/>
      <c r="I55" s="1012"/>
    </row>
    <row r="56" spans="1:9" s="11" customFormat="1" ht="21" customHeight="1">
      <c r="A56" s="1012"/>
      <c r="B56" s="1012"/>
      <c r="C56" s="1012"/>
      <c r="D56" s="1012"/>
      <c r="E56" s="1012"/>
      <c r="F56" s="1012"/>
      <c r="G56" s="1012"/>
      <c r="H56" s="1012"/>
      <c r="I56" s="1012"/>
    </row>
    <row r="57" spans="1:9" s="11" customFormat="1" ht="14.25" customHeight="1">
      <c r="A57" s="1012"/>
      <c r="B57" s="1012"/>
      <c r="C57" s="1012"/>
      <c r="D57" s="1012"/>
      <c r="E57" s="1012"/>
      <c r="F57" s="1012"/>
      <c r="G57" s="1012"/>
      <c r="H57" s="1012"/>
      <c r="I57" s="1012"/>
    </row>
    <row r="58" spans="1:9" s="11" customFormat="1" ht="20.25" customHeight="1">
      <c r="A58" s="1012"/>
      <c r="B58" s="1012"/>
      <c r="C58" s="1012"/>
      <c r="D58" s="1012"/>
      <c r="E58" s="1012"/>
      <c r="F58" s="1012"/>
      <c r="G58" s="1012"/>
      <c r="H58" s="1012"/>
      <c r="I58" s="1012"/>
    </row>
    <row r="59" spans="1:9" s="11" customFormat="1" ht="53.25" customHeight="1">
      <c r="A59" s="1012"/>
      <c r="B59" s="1012"/>
      <c r="C59" s="1012"/>
      <c r="D59" s="1012"/>
      <c r="E59" s="1012"/>
      <c r="F59" s="1012"/>
      <c r="G59" s="1012"/>
      <c r="H59" s="1012"/>
      <c r="I59" s="1012"/>
    </row>
    <row r="60" spans="1:9" s="11" customFormat="1" ht="27" customHeight="1">
      <c r="A60" s="1012"/>
      <c r="B60" s="1012"/>
      <c r="C60" s="1012"/>
      <c r="D60" s="1012"/>
      <c r="E60" s="1012"/>
      <c r="F60" s="1012"/>
      <c r="G60" s="1012"/>
      <c r="H60" s="1012"/>
      <c r="I60" s="1012"/>
    </row>
    <row r="61" spans="1:9" s="11" customFormat="1" ht="20.25" customHeight="1">
      <c r="A61" s="1012"/>
      <c r="B61" s="1012"/>
      <c r="C61" s="1012"/>
      <c r="D61" s="1012"/>
      <c r="E61" s="1012"/>
      <c r="F61" s="1012"/>
      <c r="G61" s="1012"/>
      <c r="H61" s="1012"/>
      <c r="I61" s="1012"/>
    </row>
    <row r="62" spans="1:9" s="11" customFormat="1" ht="28.5" customHeight="1">
      <c r="A62" s="1012"/>
      <c r="B62" s="1012"/>
      <c r="C62" s="1012"/>
      <c r="D62" s="1012"/>
      <c r="E62" s="1012"/>
      <c r="F62" s="1012"/>
      <c r="G62" s="1012"/>
      <c r="H62" s="1012"/>
      <c r="I62" s="1012"/>
    </row>
    <row r="63" spans="1:9" ht="16.5" customHeight="1">
      <c r="A63" s="1012"/>
      <c r="B63" s="1012"/>
      <c r="C63" s="1012"/>
      <c r="D63" s="1012"/>
      <c r="E63" s="1012"/>
      <c r="F63" s="1012"/>
      <c r="G63" s="1012"/>
      <c r="H63" s="1012"/>
      <c r="I63" s="1012"/>
    </row>
    <row r="64" spans="1:9" ht="16.5" customHeight="1">
      <c r="A64" s="1012"/>
      <c r="B64" s="1012"/>
      <c r="C64" s="1012"/>
      <c r="D64" s="1012"/>
      <c r="E64" s="1012"/>
      <c r="F64" s="1012"/>
      <c r="G64" s="1012"/>
      <c r="H64" s="1012"/>
      <c r="I64" s="1012"/>
    </row>
    <row r="65" spans="1:9" ht="179.25" customHeight="1">
      <c r="A65" s="1012"/>
      <c r="B65" s="1012"/>
      <c r="C65" s="1012"/>
      <c r="D65" s="1012"/>
      <c r="E65" s="1012"/>
      <c r="F65" s="1012"/>
      <c r="G65" s="1012"/>
      <c r="H65" s="1012"/>
      <c r="I65" s="1012"/>
    </row>
  </sheetData>
  <sheetProtection algorithmName="SHA-512" hashValue="RCjaXVzHwNGQke/fslragy/L3u1Z47mr/HVkUBHgEiEG4R1l4X5lq2iyMvofOG9mkhep0+Gz8oNxyuq0htYEuA==" saltValue="9GrtmaiIxdE0yEh5o+E9Ww==" spinCount="100000" sheet="1" objects="1" scenarios="1"/>
  <mergeCells count="4">
    <mergeCell ref="A6:I65"/>
    <mergeCell ref="A3:I3"/>
    <mergeCell ref="A4:I4"/>
    <mergeCell ref="A5:I5"/>
  </mergeCells>
  <pageMargins left="0.7" right="0.7" top="0.75" bottom="0.75" header="0.3" footer="0.3"/>
  <pageSetup paperSize="9" scale="82" orientation="portrait" r:id="rId1"/>
  <headerFooter>
    <oddHeader>&amp;LTehnološki park Velenje - TecHUB&amp;RSPLOŠNA DOLOČILA ZA ELEKTRIČNE INŠTALACIJE</oddHeader>
  </headerFooter>
  <rowBreaks count="2" manualBreakCount="2">
    <brk id="33" max="8" man="1"/>
    <brk id="55"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85E2A-5556-4E83-B79F-4E2202171247}">
  <sheetPr>
    <tabColor theme="5" tint="0.59999389629810485"/>
  </sheetPr>
  <dimension ref="A1:J122"/>
  <sheetViews>
    <sheetView view="pageBreakPreview" zoomScaleNormal="100" zoomScaleSheetLayoutView="100" workbookViewId="0">
      <pane ySplit="11" topLeftCell="A25" activePane="bottomLeft" state="frozen"/>
      <selection pane="bottomLeft" activeCell="D7" sqref="D7"/>
    </sheetView>
  </sheetViews>
  <sheetFormatPr defaultColWidth="9.140625" defaultRowHeight="14.25"/>
  <cols>
    <col min="1" max="1" width="6.140625" style="264" customWidth="1"/>
    <col min="2" max="2" width="32.140625" style="265" customWidth="1"/>
    <col min="3" max="3" width="5.5703125" style="259" customWidth="1"/>
    <col min="4" max="4" width="11.5703125" style="260" customWidth="1"/>
    <col min="5" max="5" width="15.42578125" style="758" customWidth="1"/>
    <col min="6" max="6" width="23" style="702" customWidth="1"/>
    <col min="7" max="8" width="28.5703125" style="263" customWidth="1"/>
    <col min="9" max="9" width="17.85546875" style="263" customWidth="1"/>
    <col min="10" max="10" width="10.42578125" style="262" bestFit="1" customWidth="1"/>
    <col min="11" max="16384" width="9.140625" style="263"/>
  </cols>
  <sheetData>
    <row r="1" spans="1:9" ht="30">
      <c r="A1" s="558" t="s">
        <v>4836</v>
      </c>
      <c r="B1" s="559" t="s">
        <v>1863</v>
      </c>
      <c r="C1" s="560"/>
      <c r="D1" s="561"/>
      <c r="E1" s="754"/>
      <c r="G1" s="261"/>
      <c r="H1" s="261"/>
      <c r="I1" s="261"/>
    </row>
    <row r="2" spans="1:9" ht="15">
      <c r="G2" s="266"/>
      <c r="H2" s="267"/>
      <c r="I2" s="268"/>
    </row>
    <row r="3" spans="1:9" s="1" customFormat="1" ht="16.5">
      <c r="A3" s="2"/>
      <c r="B3" s="380" t="s">
        <v>3337</v>
      </c>
      <c r="C3" s="554"/>
      <c r="E3" s="226"/>
      <c r="F3" s="670"/>
      <c r="G3" s="124"/>
    </row>
    <row r="4" spans="1:9" s="509" customFormat="1" ht="45">
      <c r="A4" s="502" t="s">
        <v>1872</v>
      </c>
      <c r="B4" s="503" t="s">
        <v>1873</v>
      </c>
      <c r="C4" s="504"/>
      <c r="D4" s="505"/>
      <c r="E4" s="755"/>
      <c r="F4" s="703"/>
      <c r="G4" s="506"/>
      <c r="H4" s="507"/>
      <c r="I4" s="508"/>
    </row>
    <row r="5" spans="1:9" s="509" customFormat="1" ht="11.25">
      <c r="A5" s="502" t="s">
        <v>1874</v>
      </c>
      <c r="B5" s="503" t="s">
        <v>1875</v>
      </c>
      <c r="C5" s="510"/>
      <c r="D5" s="511"/>
      <c r="E5" s="756"/>
      <c r="F5" s="704"/>
      <c r="G5" s="512"/>
      <c r="H5" s="507"/>
      <c r="I5" s="513"/>
    </row>
    <row r="6" spans="1:9" s="509" customFormat="1" ht="45">
      <c r="A6" s="502" t="s">
        <v>1876</v>
      </c>
      <c r="B6" s="514" t="s">
        <v>4684</v>
      </c>
      <c r="C6" s="510"/>
      <c r="D6" s="511"/>
      <c r="E6" s="756"/>
      <c r="F6" s="704"/>
      <c r="G6" s="515"/>
      <c r="H6" s="507"/>
      <c r="I6" s="508"/>
    </row>
    <row r="7" spans="1:9" s="509" customFormat="1" ht="78.75">
      <c r="A7" s="502" t="s">
        <v>4532</v>
      </c>
      <c r="B7" s="514" t="s">
        <v>4533</v>
      </c>
      <c r="C7" s="510"/>
      <c r="D7" s="511"/>
      <c r="E7" s="756"/>
      <c r="F7" s="704"/>
      <c r="G7" s="515"/>
      <c r="H7" s="507"/>
      <c r="I7" s="508"/>
    </row>
    <row r="8" spans="1:9" s="509" customFormat="1" ht="11.25">
      <c r="A8" s="502"/>
      <c r="B8" s="562" t="s">
        <v>48</v>
      </c>
      <c r="C8" s="562">
        <f>'SKUPNA rekapitulacija'!C42</f>
        <v>0.81899999999999995</v>
      </c>
      <c r="D8" s="511"/>
      <c r="E8" s="756"/>
      <c r="F8" s="704"/>
      <c r="G8" s="515"/>
      <c r="H8" s="507"/>
      <c r="I8" s="508"/>
    </row>
    <row r="9" spans="1:9" s="509" customFormat="1" ht="11.25">
      <c r="A9" s="502"/>
      <c r="B9" s="563" t="s">
        <v>49</v>
      </c>
      <c r="C9" s="563">
        <f>'SKUPNA rekapitulacija'!C52</f>
        <v>0.18099999999999999</v>
      </c>
      <c r="D9" s="511"/>
      <c r="E9" s="756"/>
      <c r="F9" s="704"/>
      <c r="G9" s="515"/>
      <c r="H9" s="507"/>
      <c r="I9" s="508"/>
    </row>
    <row r="10" spans="1:9" ht="15">
      <c r="G10" s="269"/>
      <c r="H10" s="270"/>
      <c r="I10" s="261"/>
    </row>
    <row r="11" spans="1:9" s="272" customFormat="1" ht="15.75" thickBot="1">
      <c r="A11" s="420"/>
      <c r="B11" s="421" t="s">
        <v>4531</v>
      </c>
      <c r="C11" s="420" t="s">
        <v>3</v>
      </c>
      <c r="D11" s="271" t="s">
        <v>4</v>
      </c>
      <c r="E11" s="780" t="s">
        <v>1877</v>
      </c>
      <c r="F11" s="705" t="s">
        <v>6</v>
      </c>
    </row>
    <row r="12" spans="1:9" ht="15" thickTop="1">
      <c r="D12" s="273"/>
    </row>
    <row r="13" spans="1:9" ht="15">
      <c r="A13" s="257" t="s">
        <v>1744</v>
      </c>
      <c r="B13" s="258" t="s">
        <v>154</v>
      </c>
      <c r="D13" s="273"/>
    </row>
    <row r="14" spans="1:9">
      <c r="D14" s="273"/>
    </row>
    <row r="15" spans="1:9" ht="116.25">
      <c r="A15" s="274" t="s">
        <v>1878</v>
      </c>
      <c r="B15" s="265" t="s">
        <v>4911</v>
      </c>
      <c r="D15" s="273"/>
    </row>
    <row r="16" spans="1:9" ht="46.5" customHeight="1">
      <c r="C16" s="259" t="s">
        <v>7</v>
      </c>
      <c r="D16" s="273">
        <v>1</v>
      </c>
      <c r="E16" s="763" t="s">
        <v>4689</v>
      </c>
      <c r="F16" s="706"/>
    </row>
    <row r="17" spans="1:6">
      <c r="B17" s="275" t="s">
        <v>46</v>
      </c>
      <c r="C17" s="276"/>
      <c r="D17" s="277"/>
      <c r="E17" s="759"/>
      <c r="F17" s="707"/>
    </row>
    <row r="18" spans="1:6">
      <c r="B18" s="278" t="s">
        <v>47</v>
      </c>
      <c r="C18" s="279"/>
      <c r="D18" s="280"/>
      <c r="E18" s="760"/>
      <c r="F18" s="708"/>
    </row>
    <row r="19" spans="1:6">
      <c r="D19" s="273"/>
    </row>
    <row r="20" spans="1:6" ht="71.25">
      <c r="A20" s="274" t="s">
        <v>1878</v>
      </c>
      <c r="B20" s="265" t="s">
        <v>1880</v>
      </c>
      <c r="D20" s="273"/>
    </row>
    <row r="21" spans="1:6">
      <c r="B21" s="265" t="s">
        <v>1879</v>
      </c>
      <c r="C21" s="259" t="s">
        <v>7</v>
      </c>
      <c r="D21" s="273">
        <v>1</v>
      </c>
      <c r="E21" s="864"/>
      <c r="F21" s="706"/>
    </row>
    <row r="22" spans="1:6">
      <c r="B22" s="275" t="s">
        <v>46</v>
      </c>
      <c r="C22" s="276"/>
      <c r="D22" s="277"/>
      <c r="E22" s="865"/>
      <c r="F22" s="707">
        <f>D21*E21*$C$8</f>
        <v>0</v>
      </c>
    </row>
    <row r="23" spans="1:6">
      <c r="B23" s="278" t="s">
        <v>47</v>
      </c>
      <c r="C23" s="279"/>
      <c r="D23" s="280"/>
      <c r="E23" s="866"/>
      <c r="F23" s="708">
        <f>D21*E21*$C$9</f>
        <v>0</v>
      </c>
    </row>
    <row r="24" spans="1:6">
      <c r="D24" s="273"/>
      <c r="E24" s="867"/>
    </row>
    <row r="25" spans="1:6" ht="28.5">
      <c r="A25" s="274" t="s">
        <v>1878</v>
      </c>
      <c r="B25" s="265" t="s">
        <v>1882</v>
      </c>
      <c r="D25" s="273"/>
      <c r="E25" s="867"/>
    </row>
    <row r="26" spans="1:6">
      <c r="B26" s="265" t="s">
        <v>1879</v>
      </c>
      <c r="C26" s="259" t="s">
        <v>7</v>
      </c>
      <c r="D26" s="273">
        <v>1</v>
      </c>
      <c r="E26" s="864"/>
      <c r="F26" s="706"/>
    </row>
    <row r="27" spans="1:6">
      <c r="B27" s="275" t="s">
        <v>46</v>
      </c>
      <c r="C27" s="276"/>
      <c r="D27" s="277"/>
      <c r="E27" s="759"/>
      <c r="F27" s="707">
        <f>D26*E26*$C$8</f>
        <v>0</v>
      </c>
    </row>
    <row r="28" spans="1:6">
      <c r="B28" s="278" t="s">
        <v>47</v>
      </c>
      <c r="C28" s="279"/>
      <c r="D28" s="280"/>
      <c r="E28" s="760"/>
      <c r="F28" s="708">
        <f>D26*E26*$C$9</f>
        <v>0</v>
      </c>
    </row>
    <row r="29" spans="1:6">
      <c r="D29" s="273"/>
    </row>
    <row r="30" spans="1:6" ht="15">
      <c r="A30" s="257" t="s">
        <v>1745</v>
      </c>
      <c r="B30" s="258" t="s">
        <v>1883</v>
      </c>
      <c r="D30" s="273"/>
    </row>
    <row r="31" spans="1:6">
      <c r="D31" s="273"/>
    </row>
    <row r="32" spans="1:6" ht="85.5">
      <c r="A32" s="264" t="s">
        <v>1878</v>
      </c>
      <c r="B32" s="265" t="s">
        <v>4685</v>
      </c>
      <c r="D32" s="273"/>
    </row>
    <row r="33" spans="1:6" ht="102">
      <c r="B33" s="258" t="s">
        <v>4913</v>
      </c>
      <c r="D33" s="273"/>
    </row>
    <row r="34" spans="1:6" ht="28.5">
      <c r="C34" s="259" t="s">
        <v>7</v>
      </c>
      <c r="D34" s="273"/>
      <c r="E34" s="763" t="s">
        <v>4689</v>
      </c>
      <c r="F34" s="706"/>
    </row>
    <row r="35" spans="1:6">
      <c r="B35" s="275" t="s">
        <v>46</v>
      </c>
      <c r="C35" s="276"/>
      <c r="D35" s="277"/>
      <c r="E35" s="759"/>
      <c r="F35" s="707"/>
    </row>
    <row r="36" spans="1:6">
      <c r="B36" s="278" t="s">
        <v>47</v>
      </c>
      <c r="C36" s="279"/>
      <c r="D36" s="280"/>
      <c r="E36" s="760"/>
      <c r="F36" s="708"/>
    </row>
    <row r="37" spans="1:6">
      <c r="D37" s="273"/>
    </row>
    <row r="38" spans="1:6" ht="116.25">
      <c r="A38" s="264" t="s">
        <v>1878</v>
      </c>
      <c r="B38" s="265" t="s">
        <v>4914</v>
      </c>
      <c r="D38" s="273"/>
    </row>
    <row r="39" spans="1:6" ht="28.5">
      <c r="B39" s="265" t="s">
        <v>4854</v>
      </c>
      <c r="C39" s="259" t="s">
        <v>7</v>
      </c>
      <c r="D39" s="273"/>
      <c r="E39" s="763" t="s">
        <v>4689</v>
      </c>
      <c r="F39" s="706"/>
    </row>
    <row r="40" spans="1:6">
      <c r="B40" s="275" t="s">
        <v>46</v>
      </c>
      <c r="C40" s="276"/>
      <c r="D40" s="277"/>
      <c r="E40" s="759"/>
      <c r="F40" s="707"/>
    </row>
    <row r="41" spans="1:6">
      <c r="B41" s="278" t="s">
        <v>47</v>
      </c>
      <c r="C41" s="279"/>
      <c r="D41" s="280"/>
      <c r="E41" s="760"/>
      <c r="F41" s="708"/>
    </row>
    <row r="42" spans="1:6" ht="28.5">
      <c r="B42" s="265" t="s">
        <v>4855</v>
      </c>
      <c r="C42" s="259" t="s">
        <v>7</v>
      </c>
      <c r="D42" s="273"/>
      <c r="E42" s="763" t="s">
        <v>4689</v>
      </c>
      <c r="F42" s="706"/>
    </row>
    <row r="43" spans="1:6">
      <c r="B43" s="275" t="s">
        <v>46</v>
      </c>
      <c r="C43" s="276"/>
      <c r="D43" s="277"/>
      <c r="E43" s="759"/>
      <c r="F43" s="707"/>
    </row>
    <row r="44" spans="1:6">
      <c r="B44" s="278" t="s">
        <v>47</v>
      </c>
      <c r="C44" s="279"/>
      <c r="D44" s="280"/>
      <c r="E44" s="760"/>
      <c r="F44" s="708"/>
    </row>
    <row r="45" spans="1:6" ht="28.5">
      <c r="B45" s="265" t="s">
        <v>4857</v>
      </c>
      <c r="C45" s="259" t="s">
        <v>7</v>
      </c>
      <c r="D45" s="273"/>
      <c r="E45" s="763" t="s">
        <v>4689</v>
      </c>
      <c r="F45" s="706"/>
    </row>
    <row r="46" spans="1:6">
      <c r="B46" s="275" t="s">
        <v>46</v>
      </c>
      <c r="C46" s="276"/>
      <c r="D46" s="277"/>
      <c r="E46" s="759"/>
      <c r="F46" s="707"/>
    </row>
    <row r="47" spans="1:6">
      <c r="B47" s="278" t="s">
        <v>47</v>
      </c>
      <c r="C47" s="279"/>
      <c r="D47" s="280"/>
      <c r="E47" s="760"/>
      <c r="F47" s="708"/>
    </row>
    <row r="48" spans="1:6" ht="28.5">
      <c r="B48" s="265" t="s">
        <v>4856</v>
      </c>
      <c r="C48" s="259" t="s">
        <v>7</v>
      </c>
      <c r="D48" s="273"/>
      <c r="E48" s="763" t="s">
        <v>4689</v>
      </c>
      <c r="F48" s="706"/>
    </row>
    <row r="49" spans="1:6">
      <c r="B49" s="275" t="s">
        <v>46</v>
      </c>
      <c r="C49" s="276"/>
      <c r="D49" s="277"/>
      <c r="E49" s="759"/>
      <c r="F49" s="707"/>
    </row>
    <row r="50" spans="1:6">
      <c r="B50" s="278" t="s">
        <v>47</v>
      </c>
      <c r="C50" s="279"/>
      <c r="D50" s="280"/>
      <c r="E50" s="760"/>
      <c r="F50" s="708"/>
    </row>
    <row r="51" spans="1:6">
      <c r="D51" s="273"/>
    </row>
    <row r="52" spans="1:6" ht="202.5">
      <c r="A52" s="264" t="s">
        <v>1878</v>
      </c>
      <c r="B52" s="265" t="s">
        <v>4690</v>
      </c>
      <c r="D52" s="273"/>
    </row>
    <row r="53" spans="1:6">
      <c r="B53" s="265" t="s">
        <v>4859</v>
      </c>
      <c r="C53" s="259" t="s">
        <v>204</v>
      </c>
      <c r="D53" s="273">
        <v>40</v>
      </c>
      <c r="E53" s="864"/>
      <c r="F53" s="706"/>
    </row>
    <row r="54" spans="1:6">
      <c r="B54" s="275" t="s">
        <v>46</v>
      </c>
      <c r="C54" s="276"/>
      <c r="D54" s="277"/>
      <c r="E54" s="759"/>
      <c r="F54" s="707">
        <f>D53*E53*$C$8</f>
        <v>0</v>
      </c>
    </row>
    <row r="55" spans="1:6">
      <c r="B55" s="278" t="s">
        <v>47</v>
      </c>
      <c r="C55" s="279"/>
      <c r="D55" s="280"/>
      <c r="E55" s="760"/>
      <c r="F55" s="708">
        <f>D53*E53*$C$9</f>
        <v>0</v>
      </c>
    </row>
    <row r="56" spans="1:6">
      <c r="D56" s="273"/>
    </row>
    <row r="57" spans="1:6" ht="87.75">
      <c r="A57" s="264" t="s">
        <v>1878</v>
      </c>
      <c r="B57" s="265" t="s">
        <v>4912</v>
      </c>
      <c r="D57" s="273"/>
    </row>
    <row r="58" spans="1:6" ht="28.5">
      <c r="C58" s="259" t="s">
        <v>7</v>
      </c>
      <c r="D58" s="273"/>
      <c r="E58" s="763" t="s">
        <v>4689</v>
      </c>
      <c r="F58" s="706"/>
    </row>
    <row r="59" spans="1:6">
      <c r="B59" s="275" t="s">
        <v>46</v>
      </c>
      <c r="C59" s="276"/>
      <c r="D59" s="277"/>
      <c r="E59" s="759"/>
      <c r="F59" s="707"/>
    </row>
    <row r="60" spans="1:6">
      <c r="B60" s="278" t="s">
        <v>47</v>
      </c>
      <c r="C60" s="279"/>
      <c r="D60" s="280"/>
      <c r="E60" s="760"/>
      <c r="F60" s="708"/>
    </row>
    <row r="61" spans="1:6">
      <c r="D61" s="273"/>
    </row>
    <row r="62" spans="1:6" ht="30">
      <c r="A62" s="257" t="s">
        <v>1885</v>
      </c>
      <c r="B62" s="258" t="s">
        <v>1886</v>
      </c>
      <c r="D62" s="273"/>
    </row>
    <row r="63" spans="1:6">
      <c r="D63" s="273"/>
    </row>
    <row r="64" spans="1:6" ht="156.75">
      <c r="B64" s="265" t="s">
        <v>4686</v>
      </c>
      <c r="D64" s="273"/>
    </row>
    <row r="65" spans="1:6">
      <c r="D65" s="273"/>
    </row>
    <row r="66" spans="1:6" ht="199.5">
      <c r="A66" s="264" t="s">
        <v>1878</v>
      </c>
      <c r="B66" s="265" t="s">
        <v>4687</v>
      </c>
      <c r="D66" s="273"/>
    </row>
    <row r="67" spans="1:6" ht="242.25">
      <c r="B67" s="265" t="s">
        <v>4688</v>
      </c>
      <c r="D67" s="273"/>
    </row>
    <row r="68" spans="1:6" ht="15">
      <c r="B68" s="258"/>
      <c r="D68" s="273"/>
    </row>
    <row r="69" spans="1:6">
      <c r="B69" s="977" t="s">
        <v>4854</v>
      </c>
      <c r="C69" s="259" t="s">
        <v>7</v>
      </c>
      <c r="D69" s="964">
        <v>25</v>
      </c>
      <c r="E69" s="888"/>
      <c r="F69" s="706"/>
    </row>
    <row r="70" spans="1:6">
      <c r="B70" s="275" t="s">
        <v>46</v>
      </c>
      <c r="C70" s="276"/>
      <c r="D70" s="965"/>
      <c r="E70" s="759"/>
      <c r="F70" s="707">
        <f>D69*E69*$C$8</f>
        <v>0</v>
      </c>
    </row>
    <row r="71" spans="1:6">
      <c r="B71" s="278" t="s">
        <v>47</v>
      </c>
      <c r="C71" s="279"/>
      <c r="D71" s="966"/>
      <c r="E71" s="760"/>
      <c r="F71" s="708">
        <f>D69*E69*$C$9</f>
        <v>0</v>
      </c>
    </row>
    <row r="72" spans="1:6">
      <c r="B72" s="265" t="s">
        <v>4855</v>
      </c>
      <c r="C72" s="259" t="s">
        <v>7</v>
      </c>
      <c r="D72" s="964">
        <v>15</v>
      </c>
      <c r="E72" s="888"/>
      <c r="F72" s="706"/>
    </row>
    <row r="73" spans="1:6">
      <c r="B73" s="275" t="s">
        <v>46</v>
      </c>
      <c r="C73" s="276"/>
      <c r="D73" s="965"/>
      <c r="E73" s="759"/>
      <c r="F73" s="707">
        <f>D72*E72*$C$8</f>
        <v>0</v>
      </c>
    </row>
    <row r="74" spans="1:6">
      <c r="B74" s="278" t="s">
        <v>47</v>
      </c>
      <c r="C74" s="279"/>
      <c r="D74" s="966"/>
      <c r="E74" s="760"/>
      <c r="F74" s="708">
        <f>D72*E72*$C$9</f>
        <v>0</v>
      </c>
    </row>
    <row r="75" spans="1:6">
      <c r="B75" s="265" t="s">
        <v>4857</v>
      </c>
      <c r="C75" s="259" t="s">
        <v>7</v>
      </c>
      <c r="D75" s="964">
        <v>25</v>
      </c>
      <c r="E75" s="888"/>
      <c r="F75" s="706"/>
    </row>
    <row r="76" spans="1:6">
      <c r="B76" s="275" t="s">
        <v>46</v>
      </c>
      <c r="C76" s="276"/>
      <c r="D76" s="965"/>
      <c r="E76" s="759"/>
      <c r="F76" s="707">
        <f>D75*E75*$C$8</f>
        <v>0</v>
      </c>
    </row>
    <row r="77" spans="1:6">
      <c r="B77" s="278" t="s">
        <v>47</v>
      </c>
      <c r="C77" s="279"/>
      <c r="D77" s="966"/>
      <c r="E77" s="760"/>
      <c r="F77" s="708">
        <f>D75*E75*$C$9</f>
        <v>0</v>
      </c>
    </row>
    <row r="78" spans="1:6">
      <c r="B78" s="265" t="s">
        <v>4856</v>
      </c>
      <c r="C78" s="259" t="s">
        <v>7</v>
      </c>
      <c r="D78" s="964">
        <v>100</v>
      </c>
      <c r="E78" s="888"/>
      <c r="F78" s="706"/>
    </row>
    <row r="79" spans="1:6">
      <c r="B79" s="275" t="s">
        <v>46</v>
      </c>
      <c r="C79" s="276"/>
      <c r="D79" s="277"/>
      <c r="E79" s="759"/>
      <c r="F79" s="707">
        <f>D78*E78*$C$8</f>
        <v>0</v>
      </c>
    </row>
    <row r="80" spans="1:6">
      <c r="B80" s="278" t="s">
        <v>47</v>
      </c>
      <c r="C80" s="279"/>
      <c r="D80" s="280"/>
      <c r="E80" s="760"/>
      <c r="F80" s="708">
        <f>D78*E78*$C$9</f>
        <v>0</v>
      </c>
    </row>
    <row r="81" spans="1:6">
      <c r="D81" s="273"/>
    </row>
    <row r="82" spans="1:6" ht="85.5">
      <c r="A82" s="264" t="s">
        <v>1878</v>
      </c>
      <c r="B82" s="265" t="s">
        <v>4910</v>
      </c>
      <c r="D82" s="273"/>
    </row>
    <row r="83" spans="1:6" ht="28.5">
      <c r="C83" s="259" t="s">
        <v>7</v>
      </c>
      <c r="D83" s="964"/>
      <c r="E83" s="763" t="s">
        <v>4689</v>
      </c>
      <c r="F83" s="706"/>
    </row>
    <row r="84" spans="1:6">
      <c r="B84" s="275" t="s">
        <v>46</v>
      </c>
      <c r="C84" s="276"/>
      <c r="D84" s="277"/>
      <c r="E84" s="759"/>
      <c r="F84" s="707"/>
    </row>
    <row r="85" spans="1:6">
      <c r="B85" s="278" t="s">
        <v>47</v>
      </c>
      <c r="C85" s="279"/>
      <c r="D85" s="280"/>
      <c r="E85" s="760"/>
      <c r="F85" s="708"/>
    </row>
    <row r="86" spans="1:6">
      <c r="A86" s="422"/>
      <c r="B86" s="423"/>
      <c r="C86" s="424"/>
      <c r="D86" s="273"/>
      <c r="E86" s="324"/>
      <c r="F86" s="709"/>
    </row>
    <row r="87" spans="1:6" ht="15">
      <c r="A87" s="425" t="s">
        <v>1746</v>
      </c>
      <c r="B87" s="426" t="s">
        <v>1887</v>
      </c>
      <c r="C87" s="424"/>
      <c r="D87" s="273"/>
      <c r="E87" s="324"/>
      <c r="F87" s="709"/>
    </row>
    <row r="88" spans="1:6">
      <c r="A88" s="422"/>
      <c r="B88" s="423"/>
      <c r="C88" s="424"/>
      <c r="D88" s="273"/>
      <c r="E88" s="324"/>
      <c r="F88" s="709"/>
    </row>
    <row r="89" spans="1:6" ht="116.25">
      <c r="A89" s="284" t="s">
        <v>1878</v>
      </c>
      <c r="B89" s="282" t="s">
        <v>4691</v>
      </c>
      <c r="C89" s="283"/>
      <c r="D89" s="273"/>
      <c r="E89" s="762"/>
      <c r="F89" s="706"/>
    </row>
    <row r="90" spans="1:6" ht="41.25" customHeight="1">
      <c r="B90" s="282"/>
      <c r="C90" s="283" t="s">
        <v>7</v>
      </c>
      <c r="D90" s="273"/>
      <c r="E90" s="763" t="s">
        <v>4689</v>
      </c>
      <c r="F90" s="706"/>
    </row>
    <row r="91" spans="1:6">
      <c r="A91" s="285"/>
      <c r="B91" s="275" t="s">
        <v>46</v>
      </c>
      <c r="C91" s="276"/>
      <c r="D91" s="277"/>
      <c r="E91" s="759"/>
      <c r="F91" s="707"/>
    </row>
    <row r="92" spans="1:6">
      <c r="A92" s="285"/>
      <c r="B92" s="278" t="s">
        <v>47</v>
      </c>
      <c r="C92" s="279"/>
      <c r="D92" s="280"/>
      <c r="E92" s="760"/>
      <c r="F92" s="708"/>
    </row>
    <row r="93" spans="1:6">
      <c r="A93" s="422"/>
      <c r="B93" s="423"/>
      <c r="C93" s="424"/>
      <c r="D93" s="273"/>
      <c r="E93" s="324"/>
      <c r="F93" s="709"/>
    </row>
    <row r="94" spans="1:6" ht="102">
      <c r="A94" s="284" t="s">
        <v>1878</v>
      </c>
      <c r="B94" s="282" t="s">
        <v>4692</v>
      </c>
      <c r="C94" s="283"/>
      <c r="D94" s="273"/>
      <c r="E94" s="762"/>
      <c r="F94" s="706"/>
    </row>
    <row r="95" spans="1:6" ht="41.25" customHeight="1">
      <c r="B95" s="282"/>
      <c r="C95" s="283" t="s">
        <v>7</v>
      </c>
      <c r="D95" s="273"/>
      <c r="E95" s="763" t="s">
        <v>4689</v>
      </c>
      <c r="F95" s="706"/>
    </row>
    <row r="96" spans="1:6">
      <c r="A96" s="285"/>
      <c r="B96" s="275" t="s">
        <v>46</v>
      </c>
      <c r="C96" s="276"/>
      <c r="D96" s="277"/>
      <c r="E96" s="759"/>
      <c r="F96" s="707"/>
    </row>
    <row r="97" spans="1:6">
      <c r="A97" s="285"/>
      <c r="B97" s="278" t="s">
        <v>47</v>
      </c>
      <c r="C97" s="279"/>
      <c r="D97" s="280"/>
      <c r="E97" s="760"/>
      <c r="F97" s="708"/>
    </row>
    <row r="98" spans="1:6">
      <c r="A98" s="284"/>
      <c r="B98" s="282"/>
      <c r="C98" s="283"/>
      <c r="D98" s="273"/>
      <c r="E98" s="762"/>
      <c r="F98" s="706"/>
    </row>
    <row r="99" spans="1:6" ht="59.25">
      <c r="A99" s="284" t="s">
        <v>1878</v>
      </c>
      <c r="B99" s="282" t="s">
        <v>4693</v>
      </c>
      <c r="C99" s="283"/>
      <c r="D99" s="273"/>
      <c r="E99" s="762"/>
      <c r="F99" s="706"/>
    </row>
    <row r="100" spans="1:6" ht="41.25" customHeight="1">
      <c r="B100" s="282"/>
      <c r="C100" s="283" t="s">
        <v>7</v>
      </c>
      <c r="D100" s="273"/>
      <c r="E100" s="763" t="s">
        <v>4689</v>
      </c>
      <c r="F100" s="706"/>
    </row>
    <row r="101" spans="1:6">
      <c r="A101" s="285"/>
      <c r="B101" s="275" t="s">
        <v>46</v>
      </c>
      <c r="C101" s="276"/>
      <c r="D101" s="277"/>
      <c r="E101" s="759"/>
      <c r="F101" s="707"/>
    </row>
    <row r="102" spans="1:6">
      <c r="A102" s="285"/>
      <c r="B102" s="278" t="s">
        <v>47</v>
      </c>
      <c r="C102" s="279"/>
      <c r="D102" s="280"/>
      <c r="E102" s="760"/>
      <c r="F102" s="708"/>
    </row>
    <row r="103" spans="1:6">
      <c r="A103" s="284"/>
      <c r="B103" s="282"/>
      <c r="C103" s="283"/>
      <c r="D103" s="273"/>
      <c r="E103" s="762"/>
      <c r="F103" s="706"/>
    </row>
    <row r="104" spans="1:6" ht="58.5">
      <c r="A104" s="284" t="s">
        <v>1878</v>
      </c>
      <c r="B104" s="282" t="s">
        <v>4694</v>
      </c>
      <c r="C104" s="283"/>
      <c r="D104" s="273"/>
      <c r="E104" s="762"/>
      <c r="F104" s="706"/>
    </row>
    <row r="105" spans="1:6" ht="41.25" customHeight="1">
      <c r="B105" s="282"/>
      <c r="C105" s="283" t="s">
        <v>7</v>
      </c>
      <c r="D105" s="273"/>
      <c r="E105" s="763" t="s">
        <v>4689</v>
      </c>
      <c r="F105" s="706"/>
    </row>
    <row r="106" spans="1:6">
      <c r="A106" s="285"/>
      <c r="B106" s="275" t="s">
        <v>46</v>
      </c>
      <c r="C106" s="276"/>
      <c r="D106" s="277"/>
      <c r="E106" s="759"/>
      <c r="F106" s="707"/>
    </row>
    <row r="107" spans="1:6">
      <c r="A107" s="285"/>
      <c r="B107" s="278" t="s">
        <v>47</v>
      </c>
      <c r="C107" s="279"/>
      <c r="D107" s="280"/>
      <c r="E107" s="760"/>
      <c r="F107" s="708"/>
    </row>
    <row r="108" spans="1:6">
      <c r="A108" s="284"/>
      <c r="B108" s="282"/>
      <c r="C108" s="283"/>
      <c r="D108" s="273"/>
      <c r="E108" s="762"/>
      <c r="F108" s="706"/>
    </row>
    <row r="109" spans="1:6" ht="87.75">
      <c r="A109" s="284" t="s">
        <v>1878</v>
      </c>
      <c r="B109" s="282" t="s">
        <v>4695</v>
      </c>
      <c r="C109" s="283"/>
      <c r="D109" s="273"/>
      <c r="E109" s="762"/>
      <c r="F109" s="706"/>
    </row>
    <row r="110" spans="1:6" ht="41.25" customHeight="1">
      <c r="B110" s="282"/>
      <c r="C110" s="283" t="s">
        <v>7</v>
      </c>
      <c r="D110" s="273"/>
      <c r="E110" s="763" t="s">
        <v>4689</v>
      </c>
      <c r="F110" s="706"/>
    </row>
    <row r="111" spans="1:6">
      <c r="A111" s="285"/>
      <c r="B111" s="275" t="s">
        <v>46</v>
      </c>
      <c r="C111" s="276"/>
      <c r="D111" s="277"/>
      <c r="E111" s="759"/>
      <c r="F111" s="707"/>
    </row>
    <row r="112" spans="1:6">
      <c r="A112" s="285"/>
      <c r="B112" s="278" t="s">
        <v>47</v>
      </c>
      <c r="C112" s="279"/>
      <c r="D112" s="280"/>
      <c r="E112" s="760"/>
      <c r="F112" s="708"/>
    </row>
    <row r="113" spans="1:6">
      <c r="A113" s="286"/>
      <c r="B113" s="282"/>
      <c r="C113" s="283"/>
      <c r="E113" s="762"/>
      <c r="F113" s="706"/>
    </row>
    <row r="114" spans="1:6" ht="102">
      <c r="A114" s="284" t="s">
        <v>1878</v>
      </c>
      <c r="B114" s="282" t="s">
        <v>4696</v>
      </c>
      <c r="C114" s="283"/>
      <c r="D114" s="273"/>
      <c r="E114" s="762"/>
      <c r="F114" s="706"/>
    </row>
    <row r="115" spans="1:6" ht="41.25" customHeight="1">
      <c r="B115" s="282"/>
      <c r="C115" s="283" t="s">
        <v>7</v>
      </c>
      <c r="D115" s="273"/>
      <c r="E115" s="763" t="s">
        <v>4689</v>
      </c>
      <c r="F115" s="706"/>
    </row>
    <row r="116" spans="1:6">
      <c r="A116" s="285"/>
      <c r="B116" s="275" t="s">
        <v>46</v>
      </c>
      <c r="C116" s="276"/>
      <c r="D116" s="277"/>
      <c r="E116" s="759"/>
      <c r="F116" s="707"/>
    </row>
    <row r="117" spans="1:6">
      <c r="A117" s="285"/>
      <c r="B117" s="278" t="s">
        <v>47</v>
      </c>
      <c r="C117" s="279"/>
      <c r="D117" s="280"/>
      <c r="E117" s="760"/>
      <c r="F117" s="708"/>
    </row>
    <row r="118" spans="1:6" ht="15" thickBot="1">
      <c r="A118" s="287"/>
      <c r="B118" s="288"/>
      <c r="C118" s="289"/>
      <c r="D118" s="290"/>
      <c r="E118" s="764"/>
      <c r="F118" s="710"/>
    </row>
    <row r="119" spans="1:6">
      <c r="A119" s="286"/>
      <c r="B119" s="282" t="s">
        <v>1888</v>
      </c>
      <c r="C119" s="283"/>
      <c r="D119" s="291"/>
      <c r="E119" s="762"/>
      <c r="F119" s="706"/>
    </row>
    <row r="120" spans="1:6">
      <c r="A120" s="286"/>
      <c r="B120" s="275" t="s">
        <v>46</v>
      </c>
      <c r="C120" s="276"/>
      <c r="D120" s="277"/>
      <c r="E120" s="759"/>
      <c r="F120" s="707">
        <f>F17+F22+F27+F35+F40+F43+F46+F49+F54+F59+F70+F73+F76+F79+F84+F91+F96+F101+F106+F111+F116</f>
        <v>0</v>
      </c>
    </row>
    <row r="121" spans="1:6" ht="15" thickBot="1">
      <c r="A121" s="286"/>
      <c r="B121" s="278" t="s">
        <v>47</v>
      </c>
      <c r="C121" s="279"/>
      <c r="D121" s="280"/>
      <c r="E121" s="760"/>
      <c r="F121" s="708">
        <f>F18+F23+F28+F36+F41+F44+F47+F50+F55+F60+F71+F74+F77+F80+F85+F92+F97+F102+F107+F112+F117</f>
        <v>0</v>
      </c>
    </row>
    <row r="122" spans="1:6" ht="15.75" thickBot="1">
      <c r="A122" s="427"/>
      <c r="B122" s="428" t="s">
        <v>38</v>
      </c>
      <c r="C122" s="429"/>
      <c r="D122" s="292"/>
      <c r="E122" s="784"/>
      <c r="F122" s="711">
        <f>SUM(F12:F118)</f>
        <v>0</v>
      </c>
    </row>
  </sheetData>
  <sheetProtection algorithmName="SHA-512" hashValue="mbMyZ6VyF95VocDGX2hO5OPnw9MeSHT2HFVlD9eXvyNst52Sd0kv9NLJ7GFE5T1mY9ArlCIBwHPIEksPhrYRtQ==" saltValue="HGoICXNXJQKN/zd7OOoIsQ==" spinCount="100000" sheet="1" objects="1" scenarios="1"/>
  <pageMargins left="0.7" right="0.7" top="0.75" bottom="0.75" header="0.3" footer="0.3"/>
  <pageSetup paperSize="9" scale="76" orientation="portrait" r:id="rId1"/>
  <rowBreaks count="2" manualBreakCount="2">
    <brk id="61" max="5" man="1"/>
    <brk id="85" max="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025D4-7E35-40CA-9A17-7FFA84C68BB2}">
  <sheetPr>
    <tabColor theme="5" tint="0.59999389629810485"/>
  </sheetPr>
  <dimension ref="A1:I160"/>
  <sheetViews>
    <sheetView view="pageBreakPreview" zoomScaleNormal="100" zoomScaleSheetLayoutView="100" workbookViewId="0">
      <pane ySplit="11" topLeftCell="A138" activePane="bottomLeft" state="frozen"/>
      <selection pane="bottomLeft" activeCell="E153" sqref="E153"/>
    </sheetView>
  </sheetViews>
  <sheetFormatPr defaultColWidth="9.140625" defaultRowHeight="14.25"/>
  <cols>
    <col min="1" max="1" width="6" style="299" customWidth="1"/>
    <col min="2" max="2" width="32.140625" style="300" customWidth="1"/>
    <col min="3" max="3" width="5.5703125" style="295" customWidth="1"/>
    <col min="4" max="4" width="11.5703125" style="296" customWidth="1"/>
    <col min="5" max="5" width="15.42578125" style="777" customWidth="1"/>
    <col min="6" max="6" width="15.42578125" style="712" customWidth="1"/>
    <col min="7" max="8" width="28.5703125" style="298" customWidth="1"/>
    <col min="9" max="9" width="17.85546875" style="298" customWidth="1"/>
    <col min="10" max="10" width="10.42578125" style="298" bestFit="1" customWidth="1"/>
    <col min="11" max="16384" width="9.140625" style="298"/>
  </cols>
  <sheetData>
    <row r="1" spans="1:9" ht="30">
      <c r="A1" s="564" t="s">
        <v>4837</v>
      </c>
      <c r="B1" s="565" t="s">
        <v>1864</v>
      </c>
      <c r="C1" s="566"/>
      <c r="D1" s="567"/>
      <c r="E1" s="776"/>
      <c r="G1" s="297"/>
      <c r="H1" s="297"/>
      <c r="I1" s="297"/>
    </row>
    <row r="2" spans="1:9" ht="15">
      <c r="G2" s="301"/>
      <c r="H2" s="302"/>
      <c r="I2" s="303"/>
    </row>
    <row r="3" spans="1:9" s="1" customFormat="1" ht="16.5">
      <c r="A3" s="2"/>
      <c r="B3" s="380" t="s">
        <v>3337</v>
      </c>
      <c r="C3" s="554"/>
      <c r="E3" s="226"/>
      <c r="F3" s="670"/>
      <c r="G3" s="124"/>
    </row>
    <row r="4" spans="1:9" s="495" customFormat="1" ht="45">
      <c r="A4" s="488" t="s">
        <v>1872</v>
      </c>
      <c r="B4" s="489" t="s">
        <v>1873</v>
      </c>
      <c r="C4" s="490"/>
      <c r="D4" s="491"/>
      <c r="E4" s="778"/>
      <c r="F4" s="713"/>
      <c r="G4" s="492"/>
      <c r="H4" s="493"/>
      <c r="I4" s="494"/>
    </row>
    <row r="5" spans="1:9" s="495" customFormat="1" ht="11.25">
      <c r="A5" s="488" t="s">
        <v>1874</v>
      </c>
      <c r="B5" s="489" t="s">
        <v>1875</v>
      </c>
      <c r="C5" s="496"/>
      <c r="D5" s="497"/>
      <c r="E5" s="779"/>
      <c r="F5" s="714"/>
      <c r="G5" s="498"/>
      <c r="H5" s="493"/>
      <c r="I5" s="499"/>
    </row>
    <row r="6" spans="1:9" s="495" customFormat="1" ht="45">
      <c r="A6" s="488" t="s">
        <v>1876</v>
      </c>
      <c r="B6" s="500" t="s">
        <v>4684</v>
      </c>
      <c r="C6" s="496"/>
      <c r="D6" s="497"/>
      <c r="E6" s="779"/>
      <c r="F6" s="714"/>
      <c r="G6" s="501"/>
      <c r="H6" s="493"/>
      <c r="I6" s="494"/>
    </row>
    <row r="7" spans="1:9" s="495" customFormat="1" ht="86.25" customHeight="1">
      <c r="A7" s="488" t="s">
        <v>4532</v>
      </c>
      <c r="B7" s="500" t="s">
        <v>4533</v>
      </c>
      <c r="C7" s="496"/>
      <c r="D7" s="497"/>
      <c r="E7" s="779"/>
      <c r="F7" s="714"/>
      <c r="G7" s="501"/>
      <c r="H7" s="493"/>
      <c r="I7" s="494"/>
    </row>
    <row r="8" spans="1:9" s="495" customFormat="1" ht="11.25">
      <c r="A8" s="488"/>
      <c r="B8" s="568" t="s">
        <v>48</v>
      </c>
      <c r="C8" s="568">
        <f>'SKUPNA rekapitulacija'!C42</f>
        <v>0.81899999999999995</v>
      </c>
      <c r="D8" s="497"/>
      <c r="E8" s="779"/>
      <c r="F8" s="714"/>
      <c r="G8" s="501"/>
      <c r="H8" s="493"/>
      <c r="I8" s="494"/>
    </row>
    <row r="9" spans="1:9" s="495" customFormat="1" ht="11.25">
      <c r="A9" s="488"/>
      <c r="B9" s="569" t="s">
        <v>49</v>
      </c>
      <c r="C9" s="569">
        <f>'SKUPNA rekapitulacija'!C52</f>
        <v>0.18099999999999999</v>
      </c>
      <c r="D9" s="497"/>
      <c r="E9" s="779"/>
      <c r="F9" s="714"/>
      <c r="G9" s="501"/>
      <c r="H9" s="493"/>
      <c r="I9" s="494"/>
    </row>
    <row r="10" spans="1:9" ht="15">
      <c r="G10" s="304"/>
      <c r="H10" s="305"/>
      <c r="I10" s="297"/>
    </row>
    <row r="11" spans="1:9" s="432" customFormat="1" ht="15.75" thickBot="1">
      <c r="A11" s="430"/>
      <c r="B11" s="421" t="s">
        <v>4531</v>
      </c>
      <c r="C11" s="430" t="s">
        <v>3</v>
      </c>
      <c r="D11" s="431" t="s">
        <v>4</v>
      </c>
      <c r="E11" s="785" t="s">
        <v>1877</v>
      </c>
      <c r="F11" s="715" t="s">
        <v>6</v>
      </c>
    </row>
    <row r="12" spans="1:9" ht="15" thickTop="1">
      <c r="D12" s="306"/>
    </row>
    <row r="13" spans="1:9" ht="15">
      <c r="A13" s="293" t="s">
        <v>1747</v>
      </c>
      <c r="B13" s="294" t="s">
        <v>154</v>
      </c>
      <c r="D13" s="306"/>
    </row>
    <row r="14" spans="1:9">
      <c r="D14" s="306"/>
    </row>
    <row r="15" spans="1:9" ht="72.75">
      <c r="A15" s="299" t="s">
        <v>1878</v>
      </c>
      <c r="B15" s="300" t="s">
        <v>4697</v>
      </c>
      <c r="D15" s="306"/>
    </row>
    <row r="16" spans="1:9" ht="28.5">
      <c r="B16" s="307"/>
      <c r="C16" s="295" t="s">
        <v>39</v>
      </c>
      <c r="D16" s="273"/>
      <c r="E16" s="763" t="s">
        <v>4689</v>
      </c>
      <c r="F16" s="706"/>
    </row>
    <row r="17" spans="1:6">
      <c r="B17" s="433" t="s">
        <v>46</v>
      </c>
      <c r="C17" s="434"/>
      <c r="D17" s="277"/>
      <c r="E17" s="759"/>
      <c r="F17" s="707"/>
    </row>
    <row r="18" spans="1:6">
      <c r="B18" s="436" t="s">
        <v>47</v>
      </c>
      <c r="C18" s="437"/>
      <c r="D18" s="280"/>
      <c r="E18" s="760"/>
      <c r="F18" s="708"/>
    </row>
    <row r="19" spans="1:6">
      <c r="D19" s="306"/>
    </row>
    <row r="20" spans="1:6" ht="201.75">
      <c r="A20" s="308" t="s">
        <v>1878</v>
      </c>
      <c r="B20" s="300" t="s">
        <v>4698</v>
      </c>
      <c r="D20" s="306"/>
    </row>
    <row r="21" spans="1:6" ht="28.5">
      <c r="B21" s="307"/>
      <c r="C21" s="295" t="s">
        <v>39</v>
      </c>
      <c r="D21" s="273"/>
      <c r="E21" s="763" t="s">
        <v>4689</v>
      </c>
      <c r="F21" s="706"/>
    </row>
    <row r="22" spans="1:6">
      <c r="B22" s="433" t="s">
        <v>46</v>
      </c>
      <c r="C22" s="434"/>
      <c r="D22" s="277"/>
      <c r="E22" s="759"/>
      <c r="F22" s="707"/>
    </row>
    <row r="23" spans="1:6">
      <c r="B23" s="436" t="s">
        <v>47</v>
      </c>
      <c r="C23" s="437"/>
      <c r="D23" s="280"/>
      <c r="E23" s="760"/>
      <c r="F23" s="708"/>
    </row>
    <row r="25" spans="1:6" ht="101.25">
      <c r="A25" s="308" t="s">
        <v>1878</v>
      </c>
      <c r="B25" s="300" t="s">
        <v>4699</v>
      </c>
      <c r="D25" s="306"/>
    </row>
    <row r="26" spans="1:6" ht="28.5">
      <c r="A26" s="264"/>
      <c r="B26" s="282"/>
      <c r="C26" s="283" t="s">
        <v>7</v>
      </c>
      <c r="D26" s="273"/>
      <c r="E26" s="763" t="s">
        <v>4689</v>
      </c>
      <c r="F26" s="706"/>
    </row>
    <row r="27" spans="1:6">
      <c r="A27" s="285"/>
      <c r="B27" s="275" t="s">
        <v>46</v>
      </c>
      <c r="C27" s="276"/>
      <c r="D27" s="277"/>
      <c r="E27" s="759"/>
      <c r="F27" s="707"/>
    </row>
    <row r="28" spans="1:6">
      <c r="A28" s="285"/>
      <c r="B28" s="278" t="s">
        <v>47</v>
      </c>
      <c r="C28" s="279"/>
      <c r="D28" s="280"/>
      <c r="E28" s="760"/>
      <c r="F28" s="708"/>
    </row>
    <row r="29" spans="1:6">
      <c r="D29" s="306"/>
    </row>
    <row r="30" spans="1:6" ht="59.25">
      <c r="A30" s="308" t="s">
        <v>1878</v>
      </c>
      <c r="B30" s="300" t="s">
        <v>4700</v>
      </c>
      <c r="D30" s="306"/>
    </row>
    <row r="31" spans="1:6" ht="28.5">
      <c r="A31" s="264"/>
      <c r="B31" s="282"/>
      <c r="C31" s="283" t="s">
        <v>7</v>
      </c>
      <c r="D31" s="273"/>
      <c r="E31" s="763" t="s">
        <v>4689</v>
      </c>
      <c r="F31" s="706"/>
    </row>
    <row r="32" spans="1:6">
      <c r="A32" s="285"/>
      <c r="B32" s="275" t="s">
        <v>46</v>
      </c>
      <c r="C32" s="276"/>
      <c r="D32" s="277"/>
      <c r="E32" s="759"/>
      <c r="F32" s="707"/>
    </row>
    <row r="33" spans="1:6">
      <c r="A33" s="285"/>
      <c r="B33" s="278" t="s">
        <v>47</v>
      </c>
      <c r="C33" s="279"/>
      <c r="D33" s="280"/>
      <c r="E33" s="760"/>
      <c r="F33" s="708"/>
    </row>
    <row r="34" spans="1:6">
      <c r="D34" s="306"/>
    </row>
    <row r="35" spans="1:6" ht="15">
      <c r="A35" s="293" t="s">
        <v>1749</v>
      </c>
      <c r="B35" s="294" t="s">
        <v>152</v>
      </c>
      <c r="D35" s="306"/>
    </row>
    <row r="36" spans="1:6">
      <c r="D36" s="306"/>
    </row>
    <row r="37" spans="1:6" ht="42.75">
      <c r="A37" s="299" t="s">
        <v>1878</v>
      </c>
      <c r="B37" s="300" t="s">
        <v>1890</v>
      </c>
      <c r="D37" s="306"/>
    </row>
    <row r="38" spans="1:6">
      <c r="B38" s="307" t="s">
        <v>1891</v>
      </c>
      <c r="C38" s="295" t="s">
        <v>9</v>
      </c>
      <c r="D38" s="306">
        <v>9</v>
      </c>
      <c r="E38" s="868"/>
      <c r="F38" s="716"/>
    </row>
    <row r="39" spans="1:6">
      <c r="B39" s="433" t="s">
        <v>46</v>
      </c>
      <c r="C39" s="434"/>
      <c r="D39" s="435"/>
      <c r="E39" s="869"/>
      <c r="F39" s="717">
        <f>D38*E38*$C$8</f>
        <v>0</v>
      </c>
    </row>
    <row r="40" spans="1:6">
      <c r="B40" s="436" t="s">
        <v>47</v>
      </c>
      <c r="C40" s="437"/>
      <c r="D40" s="438"/>
      <c r="E40" s="870"/>
      <c r="F40" s="718">
        <f>D38*E38*$C$9</f>
        <v>0</v>
      </c>
    </row>
    <row r="41" spans="1:6">
      <c r="B41" s="307"/>
      <c r="D41" s="306"/>
      <c r="E41" s="871"/>
      <c r="F41" s="716"/>
    </row>
    <row r="42" spans="1:6" ht="71.25">
      <c r="A42" s="308" t="s">
        <v>1878</v>
      </c>
      <c r="B42" s="307" t="s">
        <v>1892</v>
      </c>
      <c r="D42" s="306"/>
      <c r="E42" s="871"/>
      <c r="F42" s="716"/>
    </row>
    <row r="43" spans="1:6">
      <c r="B43" s="307" t="s">
        <v>1891</v>
      </c>
      <c r="C43" s="295" t="s">
        <v>9</v>
      </c>
      <c r="D43" s="306">
        <v>125.99999999999999</v>
      </c>
      <c r="E43" s="868"/>
      <c r="F43" s="716"/>
    </row>
    <row r="44" spans="1:6">
      <c r="B44" s="433" t="s">
        <v>46</v>
      </c>
      <c r="C44" s="434"/>
      <c r="D44" s="435"/>
      <c r="E44" s="869"/>
      <c r="F44" s="717">
        <f>D43*E43*$C$8</f>
        <v>0</v>
      </c>
    </row>
    <row r="45" spans="1:6">
      <c r="B45" s="436" t="s">
        <v>47</v>
      </c>
      <c r="C45" s="437"/>
      <c r="D45" s="438"/>
      <c r="E45" s="870"/>
      <c r="F45" s="718">
        <f>D43*E43*$C$9</f>
        <v>0</v>
      </c>
    </row>
    <row r="46" spans="1:6">
      <c r="B46" s="307"/>
      <c r="D46" s="306"/>
      <c r="E46" s="871"/>
      <c r="F46" s="716"/>
    </row>
    <row r="47" spans="1:6" ht="71.25">
      <c r="A47" s="308" t="s">
        <v>1878</v>
      </c>
      <c r="B47" s="307" t="s">
        <v>1893</v>
      </c>
      <c r="D47" s="306"/>
      <c r="E47" s="871"/>
      <c r="F47" s="716"/>
    </row>
    <row r="48" spans="1:6">
      <c r="B48" s="307" t="s">
        <v>1891</v>
      </c>
      <c r="C48" s="295" t="s">
        <v>9</v>
      </c>
      <c r="D48" s="306">
        <v>54</v>
      </c>
      <c r="E48" s="868"/>
      <c r="F48" s="716"/>
    </row>
    <row r="49" spans="1:6">
      <c r="B49" s="433" t="s">
        <v>46</v>
      </c>
      <c r="C49" s="434"/>
      <c r="D49" s="435"/>
      <c r="E49" s="869"/>
      <c r="F49" s="717">
        <f>D48*E48*$C$8</f>
        <v>0</v>
      </c>
    </row>
    <row r="50" spans="1:6">
      <c r="B50" s="436" t="s">
        <v>47</v>
      </c>
      <c r="C50" s="437"/>
      <c r="D50" s="438"/>
      <c r="E50" s="870"/>
      <c r="F50" s="718">
        <f>D48*E48*$C$9</f>
        <v>0</v>
      </c>
    </row>
    <row r="51" spans="1:6">
      <c r="B51" s="307"/>
      <c r="D51" s="306"/>
      <c r="E51" s="871"/>
      <c r="F51" s="716"/>
    </row>
    <row r="52" spans="1:6" ht="28.5">
      <c r="A52" s="308" t="s">
        <v>1878</v>
      </c>
      <c r="B52" s="307" t="s">
        <v>1894</v>
      </c>
      <c r="D52" s="306"/>
      <c r="E52" s="871"/>
      <c r="F52" s="716"/>
    </row>
    <row r="53" spans="1:6">
      <c r="B53" s="307" t="s">
        <v>1895</v>
      </c>
      <c r="C53" s="295" t="s">
        <v>10</v>
      </c>
      <c r="D53" s="306">
        <v>90</v>
      </c>
      <c r="E53" s="868"/>
      <c r="F53" s="716"/>
    </row>
    <row r="54" spans="1:6">
      <c r="B54" s="433" t="s">
        <v>46</v>
      </c>
      <c r="C54" s="434"/>
      <c r="D54" s="435"/>
      <c r="E54" s="869"/>
      <c r="F54" s="717">
        <f>D53*E53*$C$8</f>
        <v>0</v>
      </c>
    </row>
    <row r="55" spans="1:6">
      <c r="B55" s="436" t="s">
        <v>47</v>
      </c>
      <c r="C55" s="437"/>
      <c r="D55" s="438"/>
      <c r="E55" s="870"/>
      <c r="F55" s="718">
        <f>D53*E53*$C$9</f>
        <v>0</v>
      </c>
    </row>
    <row r="56" spans="1:6">
      <c r="B56" s="307"/>
      <c r="D56" s="306"/>
      <c r="E56" s="871"/>
      <c r="F56" s="716"/>
    </row>
    <row r="57" spans="1:6" ht="57">
      <c r="A57" s="308" t="s">
        <v>1878</v>
      </c>
      <c r="B57" s="307" t="s">
        <v>1896</v>
      </c>
      <c r="D57" s="306"/>
      <c r="E57" s="871"/>
      <c r="F57" s="716"/>
    </row>
    <row r="58" spans="1:6">
      <c r="B58" s="307" t="s">
        <v>1891</v>
      </c>
      <c r="C58" s="295" t="s">
        <v>9</v>
      </c>
      <c r="D58" s="306">
        <v>9</v>
      </c>
      <c r="E58" s="868"/>
      <c r="F58" s="716"/>
    </row>
    <row r="59" spans="1:6">
      <c r="B59" s="433" t="s">
        <v>46</v>
      </c>
      <c r="C59" s="434"/>
      <c r="D59" s="435"/>
      <c r="E59" s="869"/>
      <c r="F59" s="717">
        <f>D58*E58*$C$8</f>
        <v>0</v>
      </c>
    </row>
    <row r="60" spans="1:6">
      <c r="B60" s="436" t="s">
        <v>47</v>
      </c>
      <c r="C60" s="437"/>
      <c r="D60" s="438"/>
      <c r="E60" s="870"/>
      <c r="F60" s="718">
        <f>D58*E58*$C$9</f>
        <v>0</v>
      </c>
    </row>
    <row r="61" spans="1:6">
      <c r="B61" s="298"/>
      <c r="D61" s="306"/>
      <c r="E61" s="871"/>
      <c r="F61" s="716"/>
    </row>
    <row r="62" spans="1:6" ht="85.5">
      <c r="A62" s="308" t="s">
        <v>1878</v>
      </c>
      <c r="B62" s="307" t="s">
        <v>1897</v>
      </c>
      <c r="D62" s="306"/>
      <c r="E62" s="871"/>
      <c r="F62" s="716"/>
    </row>
    <row r="63" spans="1:6">
      <c r="B63" s="307" t="s">
        <v>1891</v>
      </c>
      <c r="C63" s="295" t="s">
        <v>9</v>
      </c>
      <c r="D63" s="306">
        <v>18.2</v>
      </c>
      <c r="E63" s="868"/>
      <c r="F63" s="716"/>
    </row>
    <row r="64" spans="1:6">
      <c r="B64" s="433" t="s">
        <v>46</v>
      </c>
      <c r="C64" s="434"/>
      <c r="D64" s="435"/>
      <c r="E64" s="869"/>
      <c r="F64" s="717">
        <f>D63*E63*$C$8</f>
        <v>0</v>
      </c>
    </row>
    <row r="65" spans="1:6">
      <c r="B65" s="436" t="s">
        <v>47</v>
      </c>
      <c r="C65" s="437"/>
      <c r="D65" s="438"/>
      <c r="E65" s="870"/>
      <c r="F65" s="718">
        <f>D63*E63*$C$9</f>
        <v>0</v>
      </c>
    </row>
    <row r="66" spans="1:6">
      <c r="B66" s="307"/>
      <c r="D66" s="306"/>
      <c r="E66" s="871"/>
      <c r="F66" s="716"/>
    </row>
    <row r="67" spans="1:6" ht="85.5">
      <c r="A67" s="308" t="s">
        <v>1878</v>
      </c>
      <c r="B67" s="307" t="s">
        <v>1898</v>
      </c>
      <c r="D67" s="306"/>
      <c r="E67" s="871"/>
      <c r="F67" s="716"/>
    </row>
    <row r="68" spans="1:6">
      <c r="B68" s="307" t="s">
        <v>1891</v>
      </c>
      <c r="C68" s="295" t="s">
        <v>9</v>
      </c>
      <c r="D68" s="306">
        <v>107.8</v>
      </c>
      <c r="E68" s="868"/>
      <c r="F68" s="716"/>
    </row>
    <row r="69" spans="1:6">
      <c r="B69" s="433" t="s">
        <v>46</v>
      </c>
      <c r="C69" s="434"/>
      <c r="D69" s="435"/>
      <c r="E69" s="869"/>
      <c r="F69" s="717">
        <f>D68*E68*$C$8</f>
        <v>0</v>
      </c>
    </row>
    <row r="70" spans="1:6">
      <c r="B70" s="436" t="s">
        <v>47</v>
      </c>
      <c r="C70" s="437"/>
      <c r="D70" s="438"/>
      <c r="E70" s="870"/>
      <c r="F70" s="718">
        <f>D68*E68*$C$9</f>
        <v>0</v>
      </c>
    </row>
    <row r="71" spans="1:6">
      <c r="B71" s="307"/>
      <c r="D71" s="306"/>
      <c r="E71" s="871"/>
      <c r="F71" s="716"/>
    </row>
    <row r="72" spans="1:6" ht="85.5">
      <c r="A72" s="308" t="s">
        <v>1878</v>
      </c>
      <c r="B72" s="307" t="s">
        <v>1899</v>
      </c>
      <c r="D72" s="306"/>
      <c r="E72" s="871"/>
      <c r="F72" s="716"/>
    </row>
    <row r="73" spans="1:6">
      <c r="B73" s="307" t="s">
        <v>1891</v>
      </c>
      <c r="C73" s="295" t="s">
        <v>9</v>
      </c>
      <c r="D73" s="306">
        <v>1</v>
      </c>
      <c r="E73" s="868"/>
      <c r="F73" s="716"/>
    </row>
    <row r="74" spans="1:6">
      <c r="B74" s="433" t="s">
        <v>46</v>
      </c>
      <c r="C74" s="434"/>
      <c r="D74" s="435"/>
      <c r="E74" s="869"/>
      <c r="F74" s="717">
        <f>D73*E73*$C$8</f>
        <v>0</v>
      </c>
    </row>
    <row r="75" spans="1:6">
      <c r="B75" s="436" t="s">
        <v>47</v>
      </c>
      <c r="C75" s="437"/>
      <c r="D75" s="438"/>
      <c r="E75" s="870"/>
      <c r="F75" s="718">
        <f>D73*E73*$C$9</f>
        <v>0</v>
      </c>
    </row>
    <row r="76" spans="1:6">
      <c r="B76" s="307"/>
      <c r="D76" s="306"/>
      <c r="E76" s="871"/>
      <c r="F76" s="716"/>
    </row>
    <row r="77" spans="1:6" ht="85.5">
      <c r="A77" s="308" t="s">
        <v>1878</v>
      </c>
      <c r="B77" s="307" t="s">
        <v>1900</v>
      </c>
      <c r="D77" s="306"/>
      <c r="E77" s="871"/>
      <c r="F77" s="716"/>
    </row>
    <row r="78" spans="1:6">
      <c r="B78" s="307" t="s">
        <v>1891</v>
      </c>
      <c r="C78" s="295" t="s">
        <v>9</v>
      </c>
      <c r="D78" s="306">
        <v>18</v>
      </c>
      <c r="E78" s="868"/>
      <c r="F78" s="716"/>
    </row>
    <row r="79" spans="1:6">
      <c r="B79" s="433" t="s">
        <v>46</v>
      </c>
      <c r="C79" s="434"/>
      <c r="D79" s="435"/>
      <c r="E79" s="869"/>
      <c r="F79" s="717">
        <f>D78*E78*$C$8</f>
        <v>0</v>
      </c>
    </row>
    <row r="80" spans="1:6">
      <c r="B80" s="436" t="s">
        <v>47</v>
      </c>
      <c r="C80" s="437"/>
      <c r="D80" s="438"/>
      <c r="E80" s="870"/>
      <c r="F80" s="718">
        <f>D78*E78*$C$9</f>
        <v>0</v>
      </c>
    </row>
    <row r="81" spans="1:6">
      <c r="D81" s="306"/>
      <c r="E81" s="871"/>
    </row>
    <row r="82" spans="1:6" ht="57">
      <c r="A82" s="308" t="s">
        <v>1878</v>
      </c>
      <c r="B82" s="300" t="s">
        <v>1901</v>
      </c>
      <c r="D82" s="306"/>
      <c r="E82" s="871"/>
    </row>
    <row r="83" spans="1:6">
      <c r="B83" s="307" t="s">
        <v>1889</v>
      </c>
      <c r="C83" s="295" t="s">
        <v>39</v>
      </c>
      <c r="D83" s="306">
        <v>196</v>
      </c>
      <c r="E83" s="868"/>
      <c r="F83" s="716"/>
    </row>
    <row r="84" spans="1:6">
      <c r="B84" s="433" t="s">
        <v>46</v>
      </c>
      <c r="C84" s="434"/>
      <c r="D84" s="435"/>
      <c r="E84" s="786"/>
      <c r="F84" s="717">
        <f>D83*E83*$C$8</f>
        <v>0</v>
      </c>
    </row>
    <row r="85" spans="1:6">
      <c r="B85" s="436" t="s">
        <v>47</v>
      </c>
      <c r="C85" s="437"/>
      <c r="D85" s="438"/>
      <c r="E85" s="787"/>
      <c r="F85" s="718">
        <f>D83*E83*$C$9</f>
        <v>0</v>
      </c>
    </row>
    <row r="86" spans="1:6">
      <c r="D86" s="306"/>
      <c r="F86" s="716"/>
    </row>
    <row r="87" spans="1:6" ht="98.45" customHeight="1">
      <c r="A87" s="308" t="s">
        <v>1878</v>
      </c>
      <c r="B87" s="300" t="s">
        <v>4858</v>
      </c>
      <c r="D87" s="306"/>
    </row>
    <row r="88" spans="1:6" ht="28.5">
      <c r="A88" s="439"/>
      <c r="B88" s="440"/>
      <c r="C88" s="441" t="s">
        <v>39</v>
      </c>
      <c r="D88" s="306"/>
      <c r="E88" s="763" t="s">
        <v>4689</v>
      </c>
      <c r="F88" s="716"/>
    </row>
    <row r="89" spans="1:6">
      <c r="A89" s="439"/>
      <c r="B89" s="433" t="s">
        <v>46</v>
      </c>
      <c r="C89" s="434"/>
      <c r="D89" s="435"/>
      <c r="E89" s="786"/>
      <c r="F89" s="717"/>
    </row>
    <row r="90" spans="1:6">
      <c r="A90" s="439"/>
      <c r="B90" s="436" t="s">
        <v>47</v>
      </c>
      <c r="C90" s="437"/>
      <c r="D90" s="438"/>
      <c r="E90" s="787"/>
      <c r="F90" s="718"/>
    </row>
    <row r="91" spans="1:6">
      <c r="A91" s="439"/>
      <c r="B91" s="440"/>
      <c r="C91" s="441"/>
      <c r="D91" s="306"/>
      <c r="E91" s="789"/>
      <c r="F91" s="719"/>
    </row>
    <row r="92" spans="1:6" ht="28.5">
      <c r="A92" s="439" t="s">
        <v>1878</v>
      </c>
      <c r="B92" s="440" t="s">
        <v>1902</v>
      </c>
      <c r="C92" s="441"/>
      <c r="D92" s="306"/>
      <c r="E92" s="789"/>
      <c r="F92" s="719"/>
    </row>
    <row r="93" spans="1:6">
      <c r="A93" s="439"/>
      <c r="B93" s="440" t="s">
        <v>1879</v>
      </c>
      <c r="C93" s="441" t="s">
        <v>7</v>
      </c>
      <c r="D93" s="306">
        <v>1</v>
      </c>
      <c r="E93" s="788"/>
      <c r="F93" s="716"/>
    </row>
    <row r="94" spans="1:6">
      <c r="A94" s="439"/>
      <c r="B94" s="433" t="s">
        <v>46</v>
      </c>
      <c r="C94" s="434"/>
      <c r="D94" s="435"/>
      <c r="E94" s="869"/>
      <c r="F94" s="717">
        <f>D93*E93*$C$8</f>
        <v>0</v>
      </c>
    </row>
    <row r="95" spans="1:6">
      <c r="A95" s="439"/>
      <c r="B95" s="436" t="s">
        <v>47</v>
      </c>
      <c r="C95" s="437"/>
      <c r="D95" s="438"/>
      <c r="E95" s="870"/>
      <c r="F95" s="718">
        <f>D93*E93*$C$9</f>
        <v>0</v>
      </c>
    </row>
    <row r="96" spans="1:6">
      <c r="A96" s="439"/>
      <c r="B96" s="440"/>
      <c r="C96" s="441"/>
      <c r="D96" s="306"/>
      <c r="E96" s="789"/>
      <c r="F96" s="719"/>
    </row>
    <row r="97" spans="1:6" ht="85.5">
      <c r="A97" s="308" t="s">
        <v>1878</v>
      </c>
      <c r="B97" s="307" t="s">
        <v>1903</v>
      </c>
      <c r="D97" s="306"/>
      <c r="E97" s="871"/>
      <c r="F97" s="716"/>
    </row>
    <row r="98" spans="1:6">
      <c r="B98" s="307" t="s">
        <v>1891</v>
      </c>
      <c r="C98" s="295" t="s">
        <v>9</v>
      </c>
      <c r="D98" s="306">
        <v>14.4</v>
      </c>
      <c r="E98" s="868"/>
      <c r="F98" s="716"/>
    </row>
    <row r="99" spans="1:6">
      <c r="B99" s="433" t="s">
        <v>46</v>
      </c>
      <c r="C99" s="434"/>
      <c r="D99" s="435"/>
      <c r="E99" s="869"/>
      <c r="F99" s="717">
        <f>D98*E98*$C$8</f>
        <v>0</v>
      </c>
    </row>
    <row r="100" spans="1:6">
      <c r="B100" s="436" t="s">
        <v>47</v>
      </c>
      <c r="C100" s="437"/>
      <c r="D100" s="438"/>
      <c r="E100" s="870"/>
      <c r="F100" s="718">
        <f>D98*E98*$C$9</f>
        <v>0</v>
      </c>
    </row>
    <row r="101" spans="1:6">
      <c r="A101" s="439"/>
      <c r="B101" s="440"/>
      <c r="C101" s="441"/>
      <c r="D101" s="306"/>
      <c r="E101" s="789"/>
      <c r="F101" s="719"/>
    </row>
    <row r="102" spans="1:6" ht="71.25">
      <c r="A102" s="308" t="s">
        <v>1878</v>
      </c>
      <c r="B102" s="307" t="s">
        <v>1904</v>
      </c>
      <c r="D102" s="306"/>
      <c r="E102" s="871"/>
      <c r="F102" s="716"/>
    </row>
    <row r="103" spans="1:6">
      <c r="B103" s="307" t="s">
        <v>1891</v>
      </c>
      <c r="C103" s="295" t="s">
        <v>9</v>
      </c>
      <c r="D103" s="306">
        <v>14.4</v>
      </c>
      <c r="E103" s="868"/>
      <c r="F103" s="716"/>
    </row>
    <row r="104" spans="1:6">
      <c r="B104" s="433" t="s">
        <v>46</v>
      </c>
      <c r="C104" s="434"/>
      <c r="D104" s="435"/>
      <c r="E104" s="869"/>
      <c r="F104" s="717">
        <f>D103*E103*$C$8</f>
        <v>0</v>
      </c>
    </row>
    <row r="105" spans="1:6">
      <c r="B105" s="436" t="s">
        <v>47</v>
      </c>
      <c r="C105" s="437"/>
      <c r="D105" s="438"/>
      <c r="E105" s="787"/>
      <c r="F105" s="718">
        <f>D103*E103*$C$9</f>
        <v>0</v>
      </c>
    </row>
    <row r="106" spans="1:6">
      <c r="A106" s="442"/>
      <c r="B106" s="443"/>
      <c r="C106" s="444"/>
      <c r="D106" s="306"/>
      <c r="E106" s="781"/>
      <c r="F106" s="716"/>
    </row>
    <row r="107" spans="1:6" ht="114">
      <c r="A107" s="445" t="s">
        <v>1878</v>
      </c>
      <c r="B107" s="443" t="s">
        <v>1905</v>
      </c>
      <c r="C107" s="444"/>
      <c r="D107" s="306"/>
      <c r="E107" s="781"/>
      <c r="F107" s="716"/>
    </row>
    <row r="108" spans="1:6" ht="42.75">
      <c r="A108" s="446"/>
      <c r="B108" s="443" t="s">
        <v>1906</v>
      </c>
      <c r="C108" s="444"/>
      <c r="D108" s="306"/>
      <c r="E108" s="781"/>
      <c r="F108" s="716"/>
    </row>
    <row r="109" spans="1:6">
      <c r="A109" s="442"/>
      <c r="B109" s="300" t="s">
        <v>1879</v>
      </c>
      <c r="C109" s="295" t="s">
        <v>7</v>
      </c>
      <c r="D109" s="306">
        <v>2</v>
      </c>
      <c r="E109" s="868"/>
      <c r="F109" s="716"/>
    </row>
    <row r="110" spans="1:6">
      <c r="A110" s="442"/>
      <c r="B110" s="433" t="s">
        <v>46</v>
      </c>
      <c r="C110" s="434"/>
      <c r="D110" s="435"/>
      <c r="E110" s="869"/>
      <c r="F110" s="717">
        <f>D109*E109*$C$8</f>
        <v>0</v>
      </c>
    </row>
    <row r="111" spans="1:6">
      <c r="A111" s="442"/>
      <c r="B111" s="436" t="s">
        <v>47</v>
      </c>
      <c r="C111" s="437"/>
      <c r="D111" s="438"/>
      <c r="E111" s="870"/>
      <c r="F111" s="718">
        <f>D109*E109*$C$9</f>
        <v>0</v>
      </c>
    </row>
    <row r="112" spans="1:6">
      <c r="A112" s="442"/>
      <c r="B112" s="443"/>
      <c r="C112" s="444"/>
      <c r="D112" s="306"/>
      <c r="E112" s="872"/>
      <c r="F112" s="716"/>
    </row>
    <row r="113" spans="1:6" ht="15">
      <c r="A113" s="293" t="s">
        <v>1750</v>
      </c>
      <c r="B113" s="294" t="s">
        <v>1907</v>
      </c>
      <c r="C113" s="444"/>
      <c r="D113" s="306"/>
      <c r="E113" s="872"/>
      <c r="F113" s="716"/>
    </row>
    <row r="114" spans="1:6">
      <c r="A114" s="442"/>
      <c r="B114" s="443"/>
      <c r="C114" s="444"/>
      <c r="D114" s="306"/>
      <c r="E114" s="872"/>
      <c r="F114" s="716"/>
    </row>
    <row r="115" spans="1:6" ht="42.75">
      <c r="A115" s="445" t="s">
        <v>1878</v>
      </c>
      <c r="B115" s="443" t="s">
        <v>1908</v>
      </c>
      <c r="C115" s="444"/>
      <c r="D115" s="306"/>
      <c r="E115" s="872"/>
      <c r="F115" s="716"/>
    </row>
    <row r="116" spans="1:6">
      <c r="A116" s="446"/>
      <c r="B116" s="300" t="s">
        <v>1879</v>
      </c>
      <c r="C116" s="295" t="s">
        <v>7</v>
      </c>
      <c r="D116" s="306">
        <v>1</v>
      </c>
      <c r="E116" s="868"/>
      <c r="F116" s="716"/>
    </row>
    <row r="117" spans="1:6">
      <c r="A117" s="446"/>
      <c r="B117" s="433" t="s">
        <v>46</v>
      </c>
      <c r="C117" s="434"/>
      <c r="D117" s="435"/>
      <c r="E117" s="869"/>
      <c r="F117" s="717">
        <f>D116*E116*$C$8</f>
        <v>0</v>
      </c>
    </row>
    <row r="118" spans="1:6">
      <c r="A118" s="446"/>
      <c r="B118" s="436" t="s">
        <v>47</v>
      </c>
      <c r="C118" s="437"/>
      <c r="D118" s="438"/>
      <c r="E118" s="870"/>
      <c r="F118" s="718">
        <f>D116*E116*$C$9</f>
        <v>0</v>
      </c>
    </row>
    <row r="119" spans="1:6">
      <c r="A119" s="446"/>
      <c r="B119" s="443"/>
      <c r="C119" s="444"/>
      <c r="D119" s="306"/>
      <c r="E119" s="872"/>
      <c r="F119" s="716"/>
    </row>
    <row r="120" spans="1:6" ht="28.5">
      <c r="A120" s="445" t="s">
        <v>1878</v>
      </c>
      <c r="B120" s="443" t="s">
        <v>1909</v>
      </c>
      <c r="C120" s="444"/>
      <c r="D120" s="306"/>
      <c r="E120" s="872"/>
      <c r="F120" s="716"/>
    </row>
    <row r="121" spans="1:6">
      <c r="A121" s="445"/>
      <c r="B121" s="300" t="s">
        <v>1879</v>
      </c>
      <c r="C121" s="295" t="s">
        <v>7</v>
      </c>
      <c r="D121" s="306">
        <v>2</v>
      </c>
      <c r="E121" s="868"/>
      <c r="F121" s="716"/>
    </row>
    <row r="122" spans="1:6">
      <c r="A122" s="445"/>
      <c r="B122" s="433" t="s">
        <v>46</v>
      </c>
      <c r="C122" s="434"/>
      <c r="D122" s="435"/>
      <c r="E122" s="869"/>
      <c r="F122" s="717">
        <f>D121*E121*$C$8</f>
        <v>0</v>
      </c>
    </row>
    <row r="123" spans="1:6">
      <c r="A123" s="445"/>
      <c r="B123" s="436" t="s">
        <v>47</v>
      </c>
      <c r="C123" s="437"/>
      <c r="D123" s="438"/>
      <c r="E123" s="870"/>
      <c r="F123" s="718">
        <f>D121*E121*$C$9</f>
        <v>0</v>
      </c>
    </row>
    <row r="124" spans="1:6">
      <c r="A124" s="445"/>
      <c r="B124" s="443"/>
      <c r="C124" s="444"/>
      <c r="D124" s="306"/>
      <c r="E124" s="872"/>
      <c r="F124" s="716"/>
    </row>
    <row r="125" spans="1:6" ht="85.5">
      <c r="A125" s="445" t="s">
        <v>1878</v>
      </c>
      <c r="B125" s="443" t="s">
        <v>1910</v>
      </c>
      <c r="C125" s="444"/>
      <c r="D125" s="306"/>
      <c r="E125" s="872"/>
      <c r="F125" s="716"/>
    </row>
    <row r="126" spans="1:6">
      <c r="A126" s="445"/>
      <c r="B126" s="300" t="s">
        <v>1879</v>
      </c>
      <c r="C126" s="295" t="s">
        <v>7</v>
      </c>
      <c r="D126" s="306">
        <v>2</v>
      </c>
      <c r="E126" s="868"/>
      <c r="F126" s="716"/>
    </row>
    <row r="127" spans="1:6">
      <c r="A127" s="445"/>
      <c r="B127" s="433" t="s">
        <v>46</v>
      </c>
      <c r="C127" s="434"/>
      <c r="D127" s="435"/>
      <c r="E127" s="786"/>
      <c r="F127" s="717">
        <f>D126*E126*$C$8</f>
        <v>0</v>
      </c>
    </row>
    <row r="128" spans="1:6">
      <c r="A128" s="445"/>
      <c r="B128" s="436" t="s">
        <v>47</v>
      </c>
      <c r="C128" s="437"/>
      <c r="D128" s="438"/>
      <c r="E128" s="787"/>
      <c r="F128" s="718">
        <f>D126*E126*$C$9</f>
        <v>0</v>
      </c>
    </row>
    <row r="129" spans="1:6">
      <c r="A129" s="445"/>
      <c r="B129" s="443"/>
      <c r="C129" s="444"/>
      <c r="D129" s="306"/>
      <c r="E129" s="781"/>
      <c r="F129" s="716"/>
    </row>
    <row r="130" spans="1:6" ht="28.5">
      <c r="A130" s="445" t="s">
        <v>1878</v>
      </c>
      <c r="B130" s="443" t="s">
        <v>1911</v>
      </c>
      <c r="C130" s="444"/>
      <c r="D130" s="306"/>
      <c r="E130" s="781"/>
      <c r="F130" s="716"/>
    </row>
    <row r="131" spans="1:6" ht="71.25">
      <c r="A131" s="445"/>
      <c r="B131" s="443" t="s">
        <v>1912</v>
      </c>
      <c r="C131" s="444"/>
      <c r="D131" s="306"/>
      <c r="E131" s="781"/>
      <c r="F131" s="716"/>
    </row>
    <row r="132" spans="1:6">
      <c r="A132" s="445"/>
      <c r="B132" s="300" t="s">
        <v>1889</v>
      </c>
      <c r="C132" s="295" t="s">
        <v>39</v>
      </c>
      <c r="D132" s="306">
        <f>D16+4</f>
        <v>4</v>
      </c>
      <c r="E132" s="868"/>
      <c r="F132" s="716"/>
    </row>
    <row r="133" spans="1:6">
      <c r="A133" s="445"/>
      <c r="B133" s="433" t="s">
        <v>46</v>
      </c>
      <c r="C133" s="434"/>
      <c r="D133" s="435"/>
      <c r="E133" s="869"/>
      <c r="F133" s="717">
        <f>D132*E132*$C$8</f>
        <v>0</v>
      </c>
    </row>
    <row r="134" spans="1:6">
      <c r="A134" s="445"/>
      <c r="B134" s="436" t="s">
        <v>47</v>
      </c>
      <c r="C134" s="437"/>
      <c r="D134" s="438"/>
      <c r="E134" s="870"/>
      <c r="F134" s="718">
        <f>D132*E132*$C$9</f>
        <v>0</v>
      </c>
    </row>
    <row r="135" spans="1:6">
      <c r="A135" s="445"/>
      <c r="B135" s="443"/>
      <c r="C135" s="444"/>
      <c r="D135" s="306"/>
      <c r="E135" s="872"/>
      <c r="F135" s="716"/>
    </row>
    <row r="136" spans="1:6" ht="28.5">
      <c r="A136" s="445" t="s">
        <v>1878</v>
      </c>
      <c r="B136" s="443" t="s">
        <v>1913</v>
      </c>
      <c r="C136" s="444"/>
      <c r="D136" s="306"/>
      <c r="E136" s="872"/>
      <c r="F136" s="716"/>
    </row>
    <row r="137" spans="1:6" ht="71.25">
      <c r="A137" s="445"/>
      <c r="B137" s="443" t="s">
        <v>1914</v>
      </c>
      <c r="C137" s="444"/>
      <c r="D137" s="306"/>
      <c r="E137" s="872"/>
      <c r="F137" s="716"/>
    </row>
    <row r="138" spans="1:6">
      <c r="A138" s="445"/>
      <c r="B138" s="300" t="s">
        <v>1889</v>
      </c>
      <c r="C138" s="295" t="s">
        <v>39</v>
      </c>
      <c r="D138" s="306">
        <f>D16+4</f>
        <v>4</v>
      </c>
      <c r="E138" s="868"/>
      <c r="F138" s="716"/>
    </row>
    <row r="139" spans="1:6">
      <c r="A139" s="445"/>
      <c r="B139" s="433" t="s">
        <v>46</v>
      </c>
      <c r="C139" s="434"/>
      <c r="D139" s="435"/>
      <c r="E139" s="869"/>
      <c r="F139" s="717">
        <f>D138*E138*$C$8</f>
        <v>0</v>
      </c>
    </row>
    <row r="140" spans="1:6">
      <c r="A140" s="445"/>
      <c r="B140" s="436" t="s">
        <v>47</v>
      </c>
      <c r="C140" s="437"/>
      <c r="D140" s="438"/>
      <c r="E140" s="870"/>
      <c r="F140" s="718">
        <f>D138*E138*$C$9</f>
        <v>0</v>
      </c>
    </row>
    <row r="141" spans="1:6">
      <c r="A141" s="445"/>
      <c r="B141" s="443"/>
      <c r="C141" s="444"/>
      <c r="D141" s="306"/>
      <c r="E141" s="872"/>
      <c r="F141" s="716"/>
    </row>
    <row r="142" spans="1:6" ht="42.75">
      <c r="A142" s="445" t="s">
        <v>1878</v>
      </c>
      <c r="B142" s="443" t="s">
        <v>1915</v>
      </c>
      <c r="C142" s="444"/>
      <c r="D142" s="306"/>
      <c r="E142" s="872"/>
      <c r="F142" s="716"/>
    </row>
    <row r="143" spans="1:6">
      <c r="A143" s="445"/>
      <c r="B143" s="443" t="s">
        <v>1916</v>
      </c>
      <c r="C143" s="444" t="s">
        <v>15</v>
      </c>
      <c r="D143" s="306">
        <v>2</v>
      </c>
      <c r="E143" s="873"/>
      <c r="F143" s="716"/>
    </row>
    <row r="144" spans="1:6">
      <c r="A144" s="445"/>
      <c r="B144" s="433" t="s">
        <v>46</v>
      </c>
      <c r="C144" s="434"/>
      <c r="D144" s="435"/>
      <c r="E144" s="786"/>
      <c r="F144" s="717">
        <f>D143*E143*$C$8</f>
        <v>0</v>
      </c>
    </row>
    <row r="145" spans="1:6">
      <c r="A145" s="445"/>
      <c r="B145" s="436" t="s">
        <v>47</v>
      </c>
      <c r="C145" s="437"/>
      <c r="D145" s="438"/>
      <c r="E145" s="787"/>
      <c r="F145" s="718">
        <f>D143*E143*$C$9</f>
        <v>0</v>
      </c>
    </row>
    <row r="146" spans="1:6">
      <c r="A146" s="445"/>
      <c r="B146" s="443"/>
      <c r="C146" s="444"/>
      <c r="D146" s="306"/>
      <c r="E146" s="781"/>
      <c r="F146" s="716"/>
    </row>
    <row r="147" spans="1:6" ht="72.75">
      <c r="A147" s="445" t="s">
        <v>1878</v>
      </c>
      <c r="B147" s="443" t="s">
        <v>4701</v>
      </c>
      <c r="C147" s="444"/>
      <c r="D147" s="306"/>
      <c r="E147" s="781"/>
      <c r="F147" s="716"/>
    </row>
    <row r="148" spans="1:6" ht="28.5">
      <c r="A148" s="445"/>
      <c r="B148" s="443"/>
      <c r="C148" s="444" t="s">
        <v>39</v>
      </c>
      <c r="D148" s="273"/>
      <c r="E148" s="763" t="s">
        <v>4689</v>
      </c>
      <c r="F148" s="706"/>
    </row>
    <row r="149" spans="1:6">
      <c r="A149" s="445"/>
      <c r="B149" s="433" t="s">
        <v>46</v>
      </c>
      <c r="C149" s="434"/>
      <c r="D149" s="277"/>
      <c r="E149" s="759"/>
      <c r="F149" s="707"/>
    </row>
    <row r="150" spans="1:6">
      <c r="A150" s="445"/>
      <c r="B150" s="436" t="s">
        <v>47</v>
      </c>
      <c r="C150" s="437"/>
      <c r="D150" s="280"/>
      <c r="E150" s="760"/>
      <c r="F150" s="708"/>
    </row>
    <row r="151" spans="1:6">
      <c r="A151" s="445"/>
      <c r="B151" s="443"/>
      <c r="C151" s="444"/>
      <c r="D151" s="306"/>
      <c r="E151" s="781"/>
      <c r="F151" s="716"/>
    </row>
    <row r="152" spans="1:6" ht="73.5">
      <c r="A152" s="445" t="s">
        <v>1878</v>
      </c>
      <c r="B152" s="443" t="s">
        <v>4702</v>
      </c>
      <c r="C152" s="444"/>
      <c r="D152" s="306"/>
      <c r="E152" s="781"/>
      <c r="F152" s="716"/>
    </row>
    <row r="153" spans="1:6" ht="28.5">
      <c r="A153" s="445"/>
      <c r="B153" s="752" t="s">
        <v>1879</v>
      </c>
      <c r="C153" s="444" t="s">
        <v>7</v>
      </c>
      <c r="D153" s="273"/>
      <c r="E153" s="763" t="s">
        <v>4689</v>
      </c>
      <c r="F153" s="706"/>
    </row>
    <row r="154" spans="1:6">
      <c r="A154" s="445"/>
      <c r="B154" s="433" t="s">
        <v>46</v>
      </c>
      <c r="C154" s="434"/>
      <c r="D154" s="277"/>
      <c r="E154" s="759"/>
      <c r="F154" s="707"/>
    </row>
    <row r="155" spans="1:6">
      <c r="A155" s="445"/>
      <c r="B155" s="436" t="s">
        <v>47</v>
      </c>
      <c r="C155" s="437"/>
      <c r="D155" s="280"/>
      <c r="E155" s="760"/>
      <c r="F155" s="708"/>
    </row>
    <row r="156" spans="1:6" ht="15" thickBot="1">
      <c r="A156" s="447"/>
      <c r="B156" s="448"/>
      <c r="C156" s="449"/>
      <c r="D156" s="450"/>
      <c r="E156" s="790"/>
      <c r="F156" s="720"/>
    </row>
    <row r="157" spans="1:6">
      <c r="A157" s="451"/>
      <c r="B157" s="443" t="s">
        <v>1888</v>
      </c>
      <c r="C157" s="444"/>
      <c r="D157" s="452"/>
      <c r="E157" s="781"/>
      <c r="F157" s="716"/>
    </row>
    <row r="158" spans="1:6">
      <c r="A158" s="451"/>
      <c r="B158" s="433" t="s">
        <v>46</v>
      </c>
      <c r="C158" s="434"/>
      <c r="D158" s="435"/>
      <c r="E158" s="786"/>
      <c r="F158" s="717">
        <f>F17+F22+F27+F32+F39+F44+F49+F54+F59+F64+F69+F74+F79+F84+F89+F94+F99+F104+F110+F117+F122+F127+F133+F144+F149+F154+F139</f>
        <v>0</v>
      </c>
    </row>
    <row r="159" spans="1:6" ht="15" thickBot="1">
      <c r="A159" s="451"/>
      <c r="B159" s="436" t="s">
        <v>47</v>
      </c>
      <c r="C159" s="437"/>
      <c r="D159" s="438"/>
      <c r="E159" s="787"/>
      <c r="F159" s="718">
        <f>F18+F23+F28+F33+F40+F45+F50+F55+F60+F65+F70+F75+F80+F85+F90+F95+F100+F105+F111+F118+F123+F128+F134+F145+F150+F155+F140</f>
        <v>0</v>
      </c>
    </row>
    <row r="160" spans="1:6" ht="15.75" thickBot="1">
      <c r="A160" s="453"/>
      <c r="B160" s="454" t="s">
        <v>38</v>
      </c>
      <c r="C160" s="455"/>
      <c r="D160" s="312"/>
      <c r="E160" s="782"/>
      <c r="F160" s="721">
        <f>SUM(F12:F156)</f>
        <v>0</v>
      </c>
    </row>
  </sheetData>
  <sheetProtection algorithmName="SHA-512" hashValue="lyZaw1RbX68QlDt5nZQlXPddVCTlQfsq9koOPzQv7vOQ5b2yONE6pT96gSpG7i2UCITyI93jF+oxDoA2m0G8uQ==" saltValue="hsIFG7u9/+Z75043RHYkGw==" spinCount="100000" sheet="1" objects="1" scenarios="1"/>
  <pageMargins left="0.7" right="0.7" top="0.75" bottom="0.75" header="0.3" footer="0.3"/>
  <pageSetup paperSize="9" scale="93" orientation="portrait" r:id="rId1"/>
  <rowBreaks count="2" manualBreakCount="2">
    <brk id="124" max="5" man="1"/>
    <brk id="151" max="5"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4AEE-485E-446A-8FBF-575215D5619B}">
  <sheetPr>
    <tabColor theme="5" tint="0.59999389629810485"/>
  </sheetPr>
  <dimension ref="A1:I149"/>
  <sheetViews>
    <sheetView view="pageBreakPreview" zoomScaleNormal="100" zoomScaleSheetLayoutView="100" workbookViewId="0">
      <pane ySplit="11" topLeftCell="A137" activePane="bottomLeft" state="frozen"/>
      <selection pane="bottomLeft" activeCell="E142" sqref="E142"/>
    </sheetView>
  </sheetViews>
  <sheetFormatPr defaultColWidth="9.140625" defaultRowHeight="14.25"/>
  <cols>
    <col min="1" max="1" width="6.140625" style="299" customWidth="1"/>
    <col min="2" max="2" width="32.140625" style="300" customWidth="1"/>
    <col min="3" max="3" width="5.5703125" style="295" customWidth="1"/>
    <col min="4" max="4" width="11.5703125" style="296" customWidth="1"/>
    <col min="5" max="5" width="15.42578125" style="777" customWidth="1"/>
    <col min="6" max="6" width="15.42578125" style="712" customWidth="1"/>
    <col min="7" max="8" width="28.5703125" style="298" customWidth="1"/>
    <col min="9" max="9" width="17.85546875" style="298" customWidth="1"/>
    <col min="10" max="10" width="10.42578125" style="298" bestFit="1" customWidth="1"/>
    <col min="11" max="16384" width="9.140625" style="298"/>
  </cols>
  <sheetData>
    <row r="1" spans="1:9" ht="30">
      <c r="A1" s="564" t="s">
        <v>4838</v>
      </c>
      <c r="B1" s="565" t="s">
        <v>1865</v>
      </c>
      <c r="C1" s="566"/>
      <c r="D1" s="567"/>
      <c r="E1" s="776"/>
      <c r="G1" s="297"/>
      <c r="H1" s="297"/>
      <c r="I1" s="297"/>
    </row>
    <row r="2" spans="1:9" ht="15">
      <c r="G2" s="301"/>
      <c r="H2" s="302"/>
      <c r="I2" s="303"/>
    </row>
    <row r="3" spans="1:9" s="1" customFormat="1" ht="16.5">
      <c r="A3" s="2"/>
      <c r="B3" s="380" t="s">
        <v>3337</v>
      </c>
      <c r="C3" s="554"/>
      <c r="E3" s="226"/>
      <c r="F3" s="670"/>
      <c r="G3" s="124"/>
    </row>
    <row r="4" spans="1:9" s="495" customFormat="1" ht="45">
      <c r="A4" s="488" t="s">
        <v>1872</v>
      </c>
      <c r="B4" s="489" t="s">
        <v>1873</v>
      </c>
      <c r="C4" s="490"/>
      <c r="D4" s="491"/>
      <c r="E4" s="778"/>
      <c r="F4" s="713"/>
      <c r="G4" s="492"/>
      <c r="H4" s="493"/>
      <c r="I4" s="494"/>
    </row>
    <row r="5" spans="1:9" s="495" customFormat="1" ht="11.25">
      <c r="A5" s="488" t="s">
        <v>1874</v>
      </c>
      <c r="B5" s="489" t="s">
        <v>1875</v>
      </c>
      <c r="C5" s="496"/>
      <c r="D5" s="497"/>
      <c r="E5" s="779"/>
      <c r="F5" s="714"/>
      <c r="G5" s="498"/>
      <c r="H5" s="493"/>
      <c r="I5" s="499"/>
    </row>
    <row r="6" spans="1:9" s="495" customFormat="1" ht="45">
      <c r="A6" s="488" t="s">
        <v>1876</v>
      </c>
      <c r="B6" s="500" t="s">
        <v>4684</v>
      </c>
      <c r="C6" s="496"/>
      <c r="D6" s="497"/>
      <c r="E6" s="779"/>
      <c r="F6" s="714"/>
      <c r="G6" s="501"/>
      <c r="H6" s="493"/>
      <c r="I6" s="494"/>
    </row>
    <row r="7" spans="1:9" s="495" customFormat="1" ht="78.75">
      <c r="A7" s="488" t="s">
        <v>4532</v>
      </c>
      <c r="B7" s="500" t="s">
        <v>4533</v>
      </c>
      <c r="C7" s="496"/>
      <c r="D7" s="497"/>
      <c r="E7" s="779"/>
      <c r="F7" s="714"/>
      <c r="G7" s="501"/>
      <c r="H7" s="493"/>
      <c r="I7" s="494"/>
    </row>
    <row r="8" spans="1:9" s="495" customFormat="1" ht="11.25">
      <c r="A8" s="488"/>
      <c r="B8" s="568" t="s">
        <v>48</v>
      </c>
      <c r="C8" s="568">
        <f>'SKUPNA rekapitulacija'!C42</f>
        <v>0.81899999999999995</v>
      </c>
      <c r="D8" s="497"/>
      <c r="E8" s="779"/>
      <c r="F8" s="714"/>
      <c r="G8" s="501"/>
      <c r="H8" s="493"/>
      <c r="I8" s="494"/>
    </row>
    <row r="9" spans="1:9" s="495" customFormat="1" ht="11.25">
      <c r="A9" s="488"/>
      <c r="B9" s="569" t="s">
        <v>49</v>
      </c>
      <c r="C9" s="569">
        <f>'SKUPNA rekapitulacija'!C52</f>
        <v>0.18099999999999999</v>
      </c>
      <c r="D9" s="497"/>
      <c r="E9" s="779"/>
      <c r="F9" s="714"/>
      <c r="G9" s="501"/>
      <c r="H9" s="493"/>
      <c r="I9" s="494"/>
    </row>
    <row r="10" spans="1:9" ht="15">
      <c r="G10" s="304"/>
      <c r="H10" s="305"/>
      <c r="I10" s="297"/>
    </row>
    <row r="11" spans="1:9" s="432" customFormat="1" ht="15.75" thickBot="1">
      <c r="A11" s="430"/>
      <c r="B11" s="421" t="s">
        <v>4531</v>
      </c>
      <c r="C11" s="430" t="s">
        <v>3</v>
      </c>
      <c r="D11" s="431" t="s">
        <v>4</v>
      </c>
      <c r="E11" s="785" t="s">
        <v>1877</v>
      </c>
      <c r="F11" s="715" t="s">
        <v>6</v>
      </c>
    </row>
    <row r="12" spans="1:9" ht="15" thickTop="1">
      <c r="D12" s="306"/>
    </row>
    <row r="13" spans="1:9" ht="15">
      <c r="A13" s="293" t="s">
        <v>1751</v>
      </c>
      <c r="B13" s="294" t="s">
        <v>154</v>
      </c>
      <c r="D13" s="306"/>
    </row>
    <row r="14" spans="1:9">
      <c r="D14" s="306"/>
    </row>
    <row r="15" spans="1:9" ht="72.75">
      <c r="A15" s="299" t="s">
        <v>1878</v>
      </c>
      <c r="B15" s="300" t="s">
        <v>4697</v>
      </c>
      <c r="D15" s="306"/>
    </row>
    <row r="16" spans="1:9" ht="28.5">
      <c r="B16" s="307"/>
      <c r="C16" s="295" t="s">
        <v>39</v>
      </c>
      <c r="D16" s="273"/>
      <c r="E16" s="763" t="s">
        <v>4689</v>
      </c>
      <c r="F16" s="706"/>
    </row>
    <row r="17" spans="1:6">
      <c r="B17" s="433" t="s">
        <v>46</v>
      </c>
      <c r="C17" s="434"/>
      <c r="D17" s="277"/>
      <c r="E17" s="759"/>
      <c r="F17" s="707"/>
    </row>
    <row r="18" spans="1:6">
      <c r="B18" s="436" t="s">
        <v>47</v>
      </c>
      <c r="C18" s="437"/>
      <c r="D18" s="280"/>
      <c r="E18" s="760"/>
      <c r="F18" s="708"/>
    </row>
    <row r="19" spans="1:6">
      <c r="D19" s="306"/>
    </row>
    <row r="20" spans="1:6" ht="201.75">
      <c r="A20" s="308" t="s">
        <v>1878</v>
      </c>
      <c r="B20" s="300" t="s">
        <v>4698</v>
      </c>
      <c r="D20" s="306"/>
    </row>
    <row r="21" spans="1:6" ht="28.5">
      <c r="B21" s="307"/>
      <c r="C21" s="295" t="s">
        <v>39</v>
      </c>
      <c r="D21" s="273"/>
      <c r="E21" s="763" t="s">
        <v>4689</v>
      </c>
      <c r="F21" s="706"/>
    </row>
    <row r="22" spans="1:6">
      <c r="B22" s="433" t="s">
        <v>46</v>
      </c>
      <c r="C22" s="434"/>
      <c r="D22" s="277"/>
      <c r="E22" s="759"/>
      <c r="F22" s="707"/>
    </row>
    <row r="23" spans="1:6">
      <c r="B23" s="436" t="s">
        <v>47</v>
      </c>
      <c r="C23" s="437"/>
      <c r="D23" s="280"/>
      <c r="E23" s="760"/>
      <c r="F23" s="708"/>
    </row>
    <row r="25" spans="1:6" ht="87.75">
      <c r="A25" s="308" t="s">
        <v>1878</v>
      </c>
      <c r="B25" s="300" t="s">
        <v>4703</v>
      </c>
      <c r="D25" s="306"/>
    </row>
    <row r="26" spans="1:6" ht="28.5">
      <c r="A26" s="264"/>
      <c r="B26" s="282"/>
      <c r="C26" s="283" t="s">
        <v>7</v>
      </c>
      <c r="D26" s="273"/>
      <c r="E26" s="763" t="s">
        <v>4689</v>
      </c>
      <c r="F26" s="706"/>
    </row>
    <row r="27" spans="1:6">
      <c r="A27" s="285"/>
      <c r="B27" s="275" t="s">
        <v>46</v>
      </c>
      <c r="C27" s="276"/>
      <c r="D27" s="277"/>
      <c r="E27" s="759"/>
      <c r="F27" s="707"/>
    </row>
    <row r="28" spans="1:6">
      <c r="A28" s="285"/>
      <c r="B28" s="278" t="s">
        <v>47</v>
      </c>
      <c r="C28" s="279"/>
      <c r="D28" s="280"/>
      <c r="E28" s="760"/>
      <c r="F28" s="708"/>
    </row>
    <row r="29" spans="1:6">
      <c r="D29" s="306"/>
    </row>
    <row r="30" spans="1:6" ht="59.25">
      <c r="A30" s="308" t="s">
        <v>1878</v>
      </c>
      <c r="B30" s="300" t="s">
        <v>4700</v>
      </c>
      <c r="D30" s="306"/>
    </row>
    <row r="31" spans="1:6" ht="28.5">
      <c r="A31" s="264"/>
      <c r="B31" s="282"/>
      <c r="C31" s="283" t="s">
        <v>7</v>
      </c>
      <c r="D31" s="273"/>
      <c r="E31" s="763" t="s">
        <v>4689</v>
      </c>
      <c r="F31" s="706"/>
    </row>
    <row r="32" spans="1:6">
      <c r="A32" s="285"/>
      <c r="B32" s="275" t="s">
        <v>46</v>
      </c>
      <c r="C32" s="276"/>
      <c r="D32" s="277"/>
      <c r="E32" s="759"/>
      <c r="F32" s="707"/>
    </row>
    <row r="33" spans="1:6">
      <c r="A33" s="285"/>
      <c r="B33" s="278" t="s">
        <v>47</v>
      </c>
      <c r="C33" s="279"/>
      <c r="D33" s="280"/>
      <c r="E33" s="760"/>
      <c r="F33" s="708"/>
    </row>
    <row r="34" spans="1:6">
      <c r="D34" s="306"/>
    </row>
    <row r="35" spans="1:6" ht="15">
      <c r="A35" s="293" t="s">
        <v>1917</v>
      </c>
      <c r="B35" s="294" t="s">
        <v>152</v>
      </c>
      <c r="D35" s="306"/>
    </row>
    <row r="36" spans="1:6">
      <c r="D36" s="306"/>
    </row>
    <row r="37" spans="1:6" ht="42.75">
      <c r="A37" s="299" t="s">
        <v>1878</v>
      </c>
      <c r="B37" s="300" t="s">
        <v>1890</v>
      </c>
      <c r="D37" s="306"/>
    </row>
    <row r="38" spans="1:6">
      <c r="B38" s="307" t="s">
        <v>1891</v>
      </c>
      <c r="C38" s="295" t="s">
        <v>9</v>
      </c>
      <c r="D38" s="306">
        <v>9</v>
      </c>
      <c r="E38" s="868"/>
      <c r="F38" s="716"/>
    </row>
    <row r="39" spans="1:6">
      <c r="B39" s="433" t="s">
        <v>46</v>
      </c>
      <c r="C39" s="434"/>
      <c r="D39" s="435"/>
      <c r="E39" s="869"/>
      <c r="F39" s="717">
        <f>D38*E38*$C$8</f>
        <v>0</v>
      </c>
    </row>
    <row r="40" spans="1:6">
      <c r="B40" s="436" t="s">
        <v>47</v>
      </c>
      <c r="C40" s="437"/>
      <c r="D40" s="438"/>
      <c r="E40" s="870"/>
      <c r="F40" s="718">
        <f>D38*E38*$C$9</f>
        <v>0</v>
      </c>
    </row>
    <row r="41" spans="1:6">
      <c r="B41" s="307"/>
      <c r="D41" s="306"/>
      <c r="E41" s="871"/>
      <c r="F41" s="716"/>
    </row>
    <row r="42" spans="1:6" ht="71.25">
      <c r="A42" s="308" t="s">
        <v>1878</v>
      </c>
      <c r="B42" s="307" t="s">
        <v>1892</v>
      </c>
      <c r="D42" s="306"/>
      <c r="E42" s="871"/>
      <c r="F42" s="716"/>
    </row>
    <row r="43" spans="1:6">
      <c r="B43" s="307" t="s">
        <v>1891</v>
      </c>
      <c r="C43" s="295" t="s">
        <v>9</v>
      </c>
      <c r="D43" s="306">
        <v>125.99999999999999</v>
      </c>
      <c r="E43" s="868"/>
      <c r="F43" s="716"/>
    </row>
    <row r="44" spans="1:6">
      <c r="B44" s="433" t="s">
        <v>46</v>
      </c>
      <c r="C44" s="434"/>
      <c r="D44" s="435"/>
      <c r="E44" s="869"/>
      <c r="F44" s="717">
        <f>D43*E43*$C$8</f>
        <v>0</v>
      </c>
    </row>
    <row r="45" spans="1:6">
      <c r="B45" s="436" t="s">
        <v>47</v>
      </c>
      <c r="C45" s="437"/>
      <c r="D45" s="438"/>
      <c r="E45" s="870"/>
      <c r="F45" s="718">
        <f>D43*E43*$C$9</f>
        <v>0</v>
      </c>
    </row>
    <row r="46" spans="1:6">
      <c r="B46" s="307"/>
      <c r="D46" s="306"/>
      <c r="E46" s="871"/>
      <c r="F46" s="716"/>
    </row>
    <row r="47" spans="1:6" ht="71.25">
      <c r="A47" s="308" t="s">
        <v>1878</v>
      </c>
      <c r="B47" s="307" t="s">
        <v>1893</v>
      </c>
      <c r="D47" s="306"/>
      <c r="E47" s="871"/>
      <c r="F47" s="716"/>
    </row>
    <row r="48" spans="1:6">
      <c r="B48" s="307" t="s">
        <v>1891</v>
      </c>
      <c r="C48" s="295" t="s">
        <v>9</v>
      </c>
      <c r="D48" s="306">
        <v>54</v>
      </c>
      <c r="E48" s="868"/>
      <c r="F48" s="716"/>
    </row>
    <row r="49" spans="1:6">
      <c r="B49" s="433" t="s">
        <v>46</v>
      </c>
      <c r="C49" s="434"/>
      <c r="D49" s="435"/>
      <c r="E49" s="869"/>
      <c r="F49" s="717">
        <f>D48*E48*$C$8</f>
        <v>0</v>
      </c>
    </row>
    <row r="50" spans="1:6">
      <c r="B50" s="436" t="s">
        <v>47</v>
      </c>
      <c r="C50" s="437"/>
      <c r="D50" s="438"/>
      <c r="E50" s="870"/>
      <c r="F50" s="718">
        <f>D48*E48*$C$9</f>
        <v>0</v>
      </c>
    </row>
    <row r="51" spans="1:6">
      <c r="B51" s="307"/>
      <c r="D51" s="306"/>
      <c r="E51" s="871"/>
      <c r="F51" s="716"/>
    </row>
    <row r="52" spans="1:6" ht="28.5">
      <c r="A52" s="308" t="s">
        <v>1878</v>
      </c>
      <c r="B52" s="307" t="s">
        <v>1894</v>
      </c>
      <c r="D52" s="306"/>
      <c r="E52" s="871"/>
      <c r="F52" s="716"/>
    </row>
    <row r="53" spans="1:6">
      <c r="B53" s="307" t="s">
        <v>1895</v>
      </c>
      <c r="C53" s="295" t="s">
        <v>10</v>
      </c>
      <c r="D53" s="306">
        <v>90</v>
      </c>
      <c r="E53" s="868"/>
      <c r="F53" s="716"/>
    </row>
    <row r="54" spans="1:6">
      <c r="B54" s="433" t="s">
        <v>46</v>
      </c>
      <c r="C54" s="434"/>
      <c r="D54" s="435"/>
      <c r="E54" s="869"/>
      <c r="F54" s="717">
        <f>D53*E53*$C$8</f>
        <v>0</v>
      </c>
    </row>
    <row r="55" spans="1:6">
      <c r="B55" s="436" t="s">
        <v>47</v>
      </c>
      <c r="C55" s="437"/>
      <c r="D55" s="438"/>
      <c r="E55" s="870"/>
      <c r="F55" s="718">
        <f>D53*E53*$C$9</f>
        <v>0</v>
      </c>
    </row>
    <row r="56" spans="1:6">
      <c r="B56" s="307"/>
      <c r="D56" s="306"/>
      <c r="E56" s="871"/>
      <c r="F56" s="716"/>
    </row>
    <row r="57" spans="1:6" ht="57">
      <c r="A57" s="308" t="s">
        <v>1878</v>
      </c>
      <c r="B57" s="307" t="s">
        <v>1896</v>
      </c>
      <c r="D57" s="306"/>
      <c r="E57" s="871"/>
      <c r="F57" s="716"/>
    </row>
    <row r="58" spans="1:6">
      <c r="B58" s="307" t="s">
        <v>1891</v>
      </c>
      <c r="C58" s="295" t="s">
        <v>9</v>
      </c>
      <c r="D58" s="306">
        <v>9</v>
      </c>
      <c r="E58" s="868"/>
      <c r="F58" s="716"/>
    </row>
    <row r="59" spans="1:6">
      <c r="B59" s="433" t="s">
        <v>46</v>
      </c>
      <c r="C59" s="434"/>
      <c r="D59" s="435"/>
      <c r="E59" s="869"/>
      <c r="F59" s="717">
        <f>D58*E58*$C$8</f>
        <v>0</v>
      </c>
    </row>
    <row r="60" spans="1:6">
      <c r="B60" s="436" t="s">
        <v>47</v>
      </c>
      <c r="C60" s="437"/>
      <c r="D60" s="438"/>
      <c r="E60" s="870"/>
      <c r="F60" s="718">
        <f>D58*E58*$C$9</f>
        <v>0</v>
      </c>
    </row>
    <row r="61" spans="1:6">
      <c r="B61" s="298"/>
      <c r="D61" s="306"/>
      <c r="E61" s="871"/>
      <c r="F61" s="716"/>
    </row>
    <row r="62" spans="1:6" ht="85.5">
      <c r="A62" s="308" t="s">
        <v>1878</v>
      </c>
      <c r="B62" s="307" t="s">
        <v>1897</v>
      </c>
      <c r="D62" s="306"/>
      <c r="E62" s="871"/>
      <c r="F62" s="716"/>
    </row>
    <row r="63" spans="1:6">
      <c r="B63" s="307" t="s">
        <v>1891</v>
      </c>
      <c r="C63" s="295" t="s">
        <v>9</v>
      </c>
      <c r="D63" s="306">
        <v>18.2</v>
      </c>
      <c r="E63" s="868"/>
      <c r="F63" s="716"/>
    </row>
    <row r="64" spans="1:6">
      <c r="B64" s="433" t="s">
        <v>46</v>
      </c>
      <c r="C64" s="434"/>
      <c r="D64" s="435"/>
      <c r="E64" s="869"/>
      <c r="F64" s="717">
        <f>D63*E63*$C$8</f>
        <v>0</v>
      </c>
    </row>
    <row r="65" spans="1:6">
      <c r="B65" s="436" t="s">
        <v>47</v>
      </c>
      <c r="C65" s="437"/>
      <c r="D65" s="438"/>
      <c r="E65" s="870"/>
      <c r="F65" s="718">
        <f>D63*E63*$C$9</f>
        <v>0</v>
      </c>
    </row>
    <row r="66" spans="1:6">
      <c r="B66" s="307"/>
      <c r="D66" s="306"/>
      <c r="E66" s="871"/>
      <c r="F66" s="716"/>
    </row>
    <row r="67" spans="1:6" ht="85.5">
      <c r="A67" s="308" t="s">
        <v>1878</v>
      </c>
      <c r="B67" s="307" t="s">
        <v>1898</v>
      </c>
      <c r="D67" s="306"/>
      <c r="E67" s="871"/>
      <c r="F67" s="716"/>
    </row>
    <row r="68" spans="1:6">
      <c r="B68" s="307" t="s">
        <v>1891</v>
      </c>
      <c r="C68" s="295" t="s">
        <v>9</v>
      </c>
      <c r="D68" s="306">
        <v>107.8</v>
      </c>
      <c r="E68" s="868"/>
      <c r="F68" s="716"/>
    </row>
    <row r="69" spans="1:6">
      <c r="B69" s="433" t="s">
        <v>46</v>
      </c>
      <c r="C69" s="434"/>
      <c r="D69" s="435"/>
      <c r="E69" s="869"/>
      <c r="F69" s="717">
        <f>D68*E68*$C$8</f>
        <v>0</v>
      </c>
    </row>
    <row r="70" spans="1:6">
      <c r="B70" s="436" t="s">
        <v>47</v>
      </c>
      <c r="C70" s="437"/>
      <c r="D70" s="438"/>
      <c r="E70" s="870"/>
      <c r="F70" s="718">
        <f>D68*E68*$C$9</f>
        <v>0</v>
      </c>
    </row>
    <row r="71" spans="1:6">
      <c r="B71" s="307"/>
      <c r="D71" s="306"/>
      <c r="E71" s="871"/>
      <c r="F71" s="716"/>
    </row>
    <row r="72" spans="1:6" ht="85.5">
      <c r="A72" s="308" t="s">
        <v>1878</v>
      </c>
      <c r="B72" s="307" t="s">
        <v>1899</v>
      </c>
      <c r="D72" s="306"/>
      <c r="E72" s="871"/>
      <c r="F72" s="716"/>
    </row>
    <row r="73" spans="1:6">
      <c r="B73" s="307" t="s">
        <v>1891</v>
      </c>
      <c r="C73" s="295" t="s">
        <v>9</v>
      </c>
      <c r="D73" s="306">
        <v>1</v>
      </c>
      <c r="E73" s="868"/>
      <c r="F73" s="716"/>
    </row>
    <row r="74" spans="1:6">
      <c r="B74" s="433" t="s">
        <v>46</v>
      </c>
      <c r="C74" s="434"/>
      <c r="D74" s="435"/>
      <c r="E74" s="869"/>
      <c r="F74" s="717">
        <f>D73*E73*$C$8</f>
        <v>0</v>
      </c>
    </row>
    <row r="75" spans="1:6">
      <c r="B75" s="436" t="s">
        <v>47</v>
      </c>
      <c r="C75" s="437"/>
      <c r="D75" s="438"/>
      <c r="E75" s="870"/>
      <c r="F75" s="718">
        <f>D73*E73*$C$9</f>
        <v>0</v>
      </c>
    </row>
    <row r="76" spans="1:6">
      <c r="B76" s="307"/>
      <c r="D76" s="306"/>
      <c r="E76" s="871"/>
      <c r="F76" s="716"/>
    </row>
    <row r="77" spans="1:6" ht="85.5">
      <c r="A77" s="308" t="s">
        <v>1878</v>
      </c>
      <c r="B77" s="307" t="s">
        <v>1900</v>
      </c>
      <c r="D77" s="306"/>
      <c r="E77" s="871"/>
      <c r="F77" s="716"/>
    </row>
    <row r="78" spans="1:6">
      <c r="B78" s="307" t="s">
        <v>1891</v>
      </c>
      <c r="C78" s="295" t="s">
        <v>9</v>
      </c>
      <c r="D78" s="306">
        <v>18</v>
      </c>
      <c r="E78" s="868"/>
      <c r="F78" s="716"/>
    </row>
    <row r="79" spans="1:6">
      <c r="B79" s="433" t="s">
        <v>46</v>
      </c>
      <c r="C79" s="434"/>
      <c r="D79" s="435"/>
      <c r="E79" s="869"/>
      <c r="F79" s="717">
        <f>D78*E78*$C$8</f>
        <v>0</v>
      </c>
    </row>
    <row r="80" spans="1:6">
      <c r="B80" s="436" t="s">
        <v>47</v>
      </c>
      <c r="C80" s="437"/>
      <c r="D80" s="438"/>
      <c r="E80" s="870"/>
      <c r="F80" s="718">
        <f>D78*E78*$C$9</f>
        <v>0</v>
      </c>
    </row>
    <row r="81" spans="1:6">
      <c r="D81" s="306"/>
      <c r="E81" s="871"/>
    </row>
    <row r="82" spans="1:6" ht="42.75">
      <c r="A82" s="308" t="s">
        <v>1878</v>
      </c>
      <c r="B82" s="300" t="s">
        <v>1918</v>
      </c>
      <c r="D82" s="306"/>
      <c r="E82" s="871"/>
    </row>
    <row r="83" spans="1:6">
      <c r="B83" s="307" t="s">
        <v>1889</v>
      </c>
      <c r="C83" s="295" t="s">
        <v>39</v>
      </c>
      <c r="D83" s="306">
        <v>45</v>
      </c>
      <c r="E83" s="868"/>
      <c r="F83" s="716"/>
    </row>
    <row r="84" spans="1:6">
      <c r="B84" s="433" t="s">
        <v>46</v>
      </c>
      <c r="C84" s="434"/>
      <c r="D84" s="435"/>
      <c r="E84" s="786"/>
      <c r="F84" s="717">
        <f>D83*E83*$C$8</f>
        <v>0</v>
      </c>
    </row>
    <row r="85" spans="1:6">
      <c r="B85" s="436" t="s">
        <v>47</v>
      </c>
      <c r="C85" s="437"/>
      <c r="D85" s="438"/>
      <c r="E85" s="787"/>
      <c r="F85" s="718">
        <f>D83*E83*$C$9</f>
        <v>0</v>
      </c>
    </row>
    <row r="86" spans="1:6">
      <c r="D86" s="306"/>
      <c r="F86" s="716"/>
    </row>
    <row r="87" spans="1:6" ht="100.7" customHeight="1">
      <c r="A87" s="308" t="s">
        <v>1878</v>
      </c>
      <c r="B87" s="300" t="s">
        <v>4858</v>
      </c>
      <c r="D87" s="306"/>
    </row>
    <row r="88" spans="1:6" ht="28.5">
      <c r="A88" s="439"/>
      <c r="B88" s="440"/>
      <c r="C88" s="441" t="s">
        <v>39</v>
      </c>
      <c r="D88" s="306"/>
      <c r="E88" s="763" t="s">
        <v>4689</v>
      </c>
      <c r="F88" s="716"/>
    </row>
    <row r="89" spans="1:6">
      <c r="A89" s="439"/>
      <c r="B89" s="433" t="s">
        <v>46</v>
      </c>
      <c r="C89" s="434"/>
      <c r="D89" s="435"/>
      <c r="E89" s="786"/>
      <c r="F89" s="717"/>
    </row>
    <row r="90" spans="1:6">
      <c r="A90" s="439"/>
      <c r="B90" s="436" t="s">
        <v>47</v>
      </c>
      <c r="C90" s="437"/>
      <c r="D90" s="438"/>
      <c r="E90" s="787"/>
      <c r="F90" s="718"/>
    </row>
    <row r="91" spans="1:6">
      <c r="A91" s="439"/>
      <c r="B91" s="440"/>
      <c r="C91" s="441"/>
      <c r="D91" s="306"/>
      <c r="E91" s="789"/>
      <c r="F91" s="719"/>
    </row>
    <row r="92" spans="1:6" ht="85.5">
      <c r="A92" s="308" t="s">
        <v>1878</v>
      </c>
      <c r="B92" s="307" t="s">
        <v>1919</v>
      </c>
      <c r="D92" s="306"/>
      <c r="F92" s="716"/>
    </row>
    <row r="93" spans="1:6">
      <c r="B93" s="307" t="s">
        <v>1891</v>
      </c>
      <c r="C93" s="295" t="s">
        <v>9</v>
      </c>
      <c r="D93" s="306">
        <f>2*(2*2*1.8)</f>
        <v>14.4</v>
      </c>
      <c r="E93" s="868"/>
      <c r="F93" s="716"/>
    </row>
    <row r="94" spans="1:6">
      <c r="B94" s="433" t="s">
        <v>46</v>
      </c>
      <c r="C94" s="434"/>
      <c r="D94" s="435"/>
      <c r="E94" s="869"/>
      <c r="F94" s="717">
        <f>D93*E93*$C$8</f>
        <v>0</v>
      </c>
    </row>
    <row r="95" spans="1:6">
      <c r="B95" s="436" t="s">
        <v>47</v>
      </c>
      <c r="C95" s="437"/>
      <c r="D95" s="438"/>
      <c r="E95" s="870"/>
      <c r="F95" s="718">
        <f>D93*E93*$C$9</f>
        <v>0</v>
      </c>
    </row>
    <row r="96" spans="1:6">
      <c r="A96" s="439"/>
      <c r="B96" s="440"/>
      <c r="C96" s="441"/>
      <c r="D96" s="306"/>
      <c r="E96" s="789"/>
      <c r="F96" s="719"/>
    </row>
    <row r="97" spans="1:6" ht="71.25">
      <c r="A97" s="308" t="s">
        <v>1878</v>
      </c>
      <c r="B97" s="307" t="s">
        <v>1904</v>
      </c>
      <c r="D97" s="306"/>
      <c r="E97" s="871"/>
      <c r="F97" s="716"/>
    </row>
    <row r="98" spans="1:6">
      <c r="B98" s="307" t="s">
        <v>1891</v>
      </c>
      <c r="C98" s="295" t="s">
        <v>9</v>
      </c>
      <c r="D98" s="306">
        <f>2*(2*2*1.8)</f>
        <v>14.4</v>
      </c>
      <c r="E98" s="868"/>
      <c r="F98" s="716"/>
    </row>
    <row r="99" spans="1:6">
      <c r="B99" s="433" t="s">
        <v>46</v>
      </c>
      <c r="C99" s="434"/>
      <c r="D99" s="435"/>
      <c r="E99" s="786"/>
      <c r="F99" s="717">
        <f>D98*E98*$C$8</f>
        <v>0</v>
      </c>
    </row>
    <row r="100" spans="1:6">
      <c r="B100" s="436" t="s">
        <v>47</v>
      </c>
      <c r="C100" s="437"/>
      <c r="D100" s="438"/>
      <c r="E100" s="787"/>
      <c r="F100" s="718">
        <f>D98*E98*$C$9</f>
        <v>0</v>
      </c>
    </row>
    <row r="101" spans="1:6" ht="13.5" customHeight="1">
      <c r="A101" s="442"/>
      <c r="B101" s="443"/>
      <c r="C101" s="444"/>
      <c r="D101" s="306"/>
      <c r="E101" s="781"/>
      <c r="F101" s="716"/>
    </row>
    <row r="102" spans="1:6" ht="114">
      <c r="A102" s="445" t="s">
        <v>1878</v>
      </c>
      <c r="B102" s="443" t="s">
        <v>1920</v>
      </c>
      <c r="C102" s="444"/>
      <c r="D102" s="306"/>
      <c r="E102" s="781"/>
      <c r="F102" s="716"/>
    </row>
    <row r="103" spans="1:6" ht="42.75">
      <c r="A103" s="446"/>
      <c r="B103" s="443" t="s">
        <v>1921</v>
      </c>
      <c r="C103" s="444"/>
      <c r="D103" s="306"/>
      <c r="E103" s="781"/>
      <c r="F103" s="716"/>
    </row>
    <row r="104" spans="1:6">
      <c r="A104" s="442"/>
      <c r="B104" s="300" t="s">
        <v>1879</v>
      </c>
      <c r="C104" s="295" t="s">
        <v>7</v>
      </c>
      <c r="D104" s="306">
        <v>2</v>
      </c>
      <c r="E104" s="868"/>
      <c r="F104" s="716"/>
    </row>
    <row r="105" spans="1:6">
      <c r="A105" s="442"/>
      <c r="B105" s="433" t="s">
        <v>46</v>
      </c>
      <c r="C105" s="434"/>
      <c r="D105" s="435"/>
      <c r="E105" s="869"/>
      <c r="F105" s="717">
        <f>D104*E104*$C$8</f>
        <v>0</v>
      </c>
    </row>
    <row r="106" spans="1:6">
      <c r="A106" s="442"/>
      <c r="B106" s="436" t="s">
        <v>47</v>
      </c>
      <c r="C106" s="437"/>
      <c r="D106" s="438"/>
      <c r="E106" s="870"/>
      <c r="F106" s="718">
        <f>D104*E104*$C$9</f>
        <v>0</v>
      </c>
    </row>
    <row r="107" spans="1:6">
      <c r="A107" s="442"/>
      <c r="B107" s="443"/>
      <c r="C107" s="444"/>
      <c r="D107" s="306"/>
      <c r="E107" s="872"/>
      <c r="F107" s="716"/>
    </row>
    <row r="108" spans="1:6" ht="15">
      <c r="A108" s="293" t="s">
        <v>1752</v>
      </c>
      <c r="B108" s="294" t="s">
        <v>1907</v>
      </c>
      <c r="C108" s="444"/>
      <c r="D108" s="306"/>
      <c r="E108" s="872"/>
      <c r="F108" s="716"/>
    </row>
    <row r="109" spans="1:6">
      <c r="A109" s="442"/>
      <c r="B109" s="443"/>
      <c r="C109" s="444"/>
      <c r="D109" s="306"/>
      <c r="E109" s="872"/>
      <c r="F109" s="716"/>
    </row>
    <row r="110" spans="1:6" ht="42.75">
      <c r="A110" s="445" t="s">
        <v>1878</v>
      </c>
      <c r="B110" s="443" t="s">
        <v>1922</v>
      </c>
      <c r="C110" s="444"/>
      <c r="D110" s="306"/>
      <c r="E110" s="872"/>
      <c r="F110" s="716"/>
    </row>
    <row r="111" spans="1:6">
      <c r="A111" s="446"/>
      <c r="B111" s="300" t="s">
        <v>1879</v>
      </c>
      <c r="C111" s="295" t="s">
        <v>7</v>
      </c>
      <c r="D111" s="306">
        <v>1</v>
      </c>
      <c r="E111" s="868"/>
      <c r="F111" s="716"/>
    </row>
    <row r="112" spans="1:6">
      <c r="A112" s="446"/>
      <c r="B112" s="433" t="s">
        <v>46</v>
      </c>
      <c r="C112" s="434"/>
      <c r="D112" s="435"/>
      <c r="E112" s="869"/>
      <c r="F112" s="717">
        <f>D111*E111*$C$8</f>
        <v>0</v>
      </c>
    </row>
    <row r="113" spans="1:6">
      <c r="A113" s="446"/>
      <c r="B113" s="436" t="s">
        <v>47</v>
      </c>
      <c r="C113" s="437"/>
      <c r="D113" s="438"/>
      <c r="E113" s="870"/>
      <c r="F113" s="718">
        <f>D111*E111*$C$9</f>
        <v>0</v>
      </c>
    </row>
    <row r="114" spans="1:6">
      <c r="A114" s="446"/>
      <c r="B114" s="443"/>
      <c r="C114" s="444"/>
      <c r="D114" s="306"/>
      <c r="E114" s="872"/>
      <c r="F114" s="716"/>
    </row>
    <row r="115" spans="1:6" ht="57">
      <c r="A115" s="445" t="s">
        <v>1878</v>
      </c>
      <c r="B115" s="443" t="s">
        <v>1923</v>
      </c>
      <c r="C115" s="444"/>
      <c r="D115" s="306"/>
      <c r="E115" s="872"/>
      <c r="F115" s="716"/>
    </row>
    <row r="116" spans="1:6">
      <c r="A116" s="445"/>
      <c r="B116" s="300" t="s">
        <v>1879</v>
      </c>
      <c r="C116" s="295" t="s">
        <v>7</v>
      </c>
      <c r="D116" s="306">
        <v>2</v>
      </c>
      <c r="E116" s="868"/>
      <c r="F116" s="716"/>
    </row>
    <row r="117" spans="1:6">
      <c r="A117" s="445"/>
      <c r="B117" s="433" t="s">
        <v>46</v>
      </c>
      <c r="C117" s="434"/>
      <c r="D117" s="435"/>
      <c r="E117" s="786"/>
      <c r="F117" s="717">
        <f>D116*E116*$C$8</f>
        <v>0</v>
      </c>
    </row>
    <row r="118" spans="1:6">
      <c r="A118" s="445"/>
      <c r="B118" s="436" t="s">
        <v>47</v>
      </c>
      <c r="C118" s="437"/>
      <c r="D118" s="438"/>
      <c r="E118" s="787"/>
      <c r="F118" s="718">
        <f>D116*E116*$C$9</f>
        <v>0</v>
      </c>
    </row>
    <row r="119" spans="1:6">
      <c r="A119" s="445"/>
      <c r="B119" s="443"/>
      <c r="C119" s="444"/>
      <c r="D119" s="306"/>
      <c r="E119" s="781"/>
      <c r="F119" s="716"/>
    </row>
    <row r="120" spans="1:6" ht="99.75">
      <c r="A120" s="445" t="s">
        <v>1878</v>
      </c>
      <c r="B120" s="443" t="s">
        <v>1924</v>
      </c>
      <c r="C120" s="444"/>
      <c r="D120" s="306"/>
      <c r="E120" s="781"/>
      <c r="F120" s="716"/>
    </row>
    <row r="121" spans="1:6">
      <c r="A121" s="445"/>
      <c r="B121" s="300" t="s">
        <v>1879</v>
      </c>
      <c r="C121" s="295" t="s">
        <v>7</v>
      </c>
      <c r="D121" s="306">
        <v>2</v>
      </c>
      <c r="E121" s="868"/>
      <c r="F121" s="716"/>
    </row>
    <row r="122" spans="1:6">
      <c r="A122" s="445"/>
      <c r="B122" s="433" t="s">
        <v>46</v>
      </c>
      <c r="C122" s="434"/>
      <c r="D122" s="435"/>
      <c r="E122" s="869"/>
      <c r="F122" s="717">
        <f>D121*E121*$C$8</f>
        <v>0</v>
      </c>
    </row>
    <row r="123" spans="1:6">
      <c r="A123" s="445"/>
      <c r="B123" s="436" t="s">
        <v>47</v>
      </c>
      <c r="C123" s="437"/>
      <c r="D123" s="438"/>
      <c r="E123" s="870"/>
      <c r="F123" s="718">
        <f>D121*E121*$C$9</f>
        <v>0</v>
      </c>
    </row>
    <row r="124" spans="1:6">
      <c r="A124" s="445"/>
      <c r="B124" s="443"/>
      <c r="C124" s="444"/>
      <c r="D124" s="306"/>
      <c r="E124" s="872"/>
      <c r="F124" s="716"/>
    </row>
    <row r="125" spans="1:6" ht="42.75">
      <c r="A125" s="445" t="s">
        <v>1878</v>
      </c>
      <c r="B125" s="443" t="s">
        <v>1925</v>
      </c>
      <c r="C125" s="444"/>
      <c r="D125" s="306"/>
      <c r="E125" s="872"/>
      <c r="F125" s="716"/>
    </row>
    <row r="126" spans="1:6" ht="57">
      <c r="A126" s="445"/>
      <c r="B126" s="443" t="s">
        <v>1926</v>
      </c>
      <c r="C126" s="444"/>
      <c r="D126" s="306"/>
      <c r="E126" s="872"/>
      <c r="F126" s="716"/>
    </row>
    <row r="127" spans="1:6">
      <c r="A127" s="445"/>
      <c r="B127" s="300" t="s">
        <v>1889</v>
      </c>
      <c r="C127" s="295" t="s">
        <v>39</v>
      </c>
      <c r="D127" s="306">
        <f>D88+4</f>
        <v>4</v>
      </c>
      <c r="E127" s="868"/>
      <c r="F127" s="716"/>
    </row>
    <row r="128" spans="1:6">
      <c r="A128" s="445"/>
      <c r="B128" s="433" t="s">
        <v>46</v>
      </c>
      <c r="C128" s="434"/>
      <c r="D128" s="435"/>
      <c r="E128" s="869"/>
      <c r="F128" s="717">
        <f>D127*E127*$C$8</f>
        <v>0</v>
      </c>
    </row>
    <row r="129" spans="1:6">
      <c r="A129" s="445"/>
      <c r="B129" s="436" t="s">
        <v>47</v>
      </c>
      <c r="C129" s="437"/>
      <c r="D129" s="438"/>
      <c r="E129" s="870"/>
      <c r="F129" s="718">
        <f>D127*E127*$C$9</f>
        <v>0</v>
      </c>
    </row>
    <row r="130" spans="1:6">
      <c r="A130" s="445"/>
      <c r="B130" s="443"/>
      <c r="C130" s="444"/>
      <c r="D130" s="306"/>
      <c r="E130" s="872"/>
      <c r="F130" s="716"/>
    </row>
    <row r="131" spans="1:6" ht="28.5">
      <c r="A131" s="445" t="s">
        <v>1878</v>
      </c>
      <c r="B131" s="443" t="s">
        <v>1927</v>
      </c>
      <c r="C131" s="444"/>
      <c r="D131" s="306"/>
      <c r="E131" s="872"/>
      <c r="F131" s="716"/>
    </row>
    <row r="132" spans="1:6">
      <c r="A132" s="445"/>
      <c r="B132" s="443" t="s">
        <v>1916</v>
      </c>
      <c r="C132" s="444" t="s">
        <v>15</v>
      </c>
      <c r="D132" s="306">
        <v>2</v>
      </c>
      <c r="E132" s="873"/>
      <c r="F132" s="716"/>
    </row>
    <row r="133" spans="1:6">
      <c r="A133" s="445"/>
      <c r="B133" s="433" t="s">
        <v>46</v>
      </c>
      <c r="C133" s="434"/>
      <c r="D133" s="435"/>
      <c r="E133" s="786"/>
      <c r="F133" s="717">
        <f>D132*E132*$C$8</f>
        <v>0</v>
      </c>
    </row>
    <row r="134" spans="1:6">
      <c r="A134" s="445"/>
      <c r="B134" s="436" t="s">
        <v>47</v>
      </c>
      <c r="C134" s="437"/>
      <c r="D134" s="438"/>
      <c r="E134" s="787"/>
      <c r="F134" s="718">
        <f>D132*E132*$C$9</f>
        <v>0</v>
      </c>
    </row>
    <row r="135" spans="1:6">
      <c r="A135" s="445"/>
      <c r="B135" s="443"/>
      <c r="C135" s="444"/>
      <c r="D135" s="306"/>
      <c r="E135" s="781"/>
      <c r="F135" s="716"/>
    </row>
    <row r="136" spans="1:6" ht="72.75">
      <c r="A136" s="445" t="s">
        <v>1878</v>
      </c>
      <c r="B136" s="443" t="s">
        <v>4701</v>
      </c>
      <c r="C136" s="444"/>
      <c r="D136" s="306"/>
      <c r="E136" s="781"/>
      <c r="F136" s="716"/>
    </row>
    <row r="137" spans="1:6" ht="28.5">
      <c r="A137" s="445"/>
      <c r="B137" s="443"/>
      <c r="C137" s="444" t="s">
        <v>39</v>
      </c>
      <c r="D137" s="273"/>
      <c r="E137" s="763" t="s">
        <v>4689</v>
      </c>
      <c r="F137" s="706"/>
    </row>
    <row r="138" spans="1:6">
      <c r="A138" s="445"/>
      <c r="B138" s="433" t="s">
        <v>46</v>
      </c>
      <c r="C138" s="434"/>
      <c r="D138" s="277"/>
      <c r="E138" s="759"/>
      <c r="F138" s="707"/>
    </row>
    <row r="139" spans="1:6">
      <c r="A139" s="445"/>
      <c r="B139" s="436" t="s">
        <v>47</v>
      </c>
      <c r="C139" s="437"/>
      <c r="D139" s="280"/>
      <c r="E139" s="760"/>
      <c r="F139" s="708"/>
    </row>
    <row r="140" spans="1:6">
      <c r="A140" s="445"/>
      <c r="B140" s="443"/>
      <c r="C140" s="444"/>
      <c r="D140" s="306"/>
      <c r="E140" s="781"/>
      <c r="F140" s="716"/>
    </row>
    <row r="141" spans="1:6" ht="58.5">
      <c r="A141" s="445" t="s">
        <v>1878</v>
      </c>
      <c r="B141" s="443" t="s">
        <v>4704</v>
      </c>
      <c r="C141" s="444"/>
      <c r="D141" s="306"/>
      <c r="E141" s="781"/>
      <c r="F141" s="716"/>
    </row>
    <row r="142" spans="1:6" ht="28.5">
      <c r="A142" s="445"/>
      <c r="B142" s="443"/>
      <c r="C142" s="444" t="s">
        <v>7</v>
      </c>
      <c r="D142" s="273"/>
      <c r="E142" s="763" t="s">
        <v>4689</v>
      </c>
      <c r="F142" s="706"/>
    </row>
    <row r="143" spans="1:6">
      <c r="A143" s="445"/>
      <c r="B143" s="433" t="s">
        <v>46</v>
      </c>
      <c r="C143" s="434"/>
      <c r="D143" s="277"/>
      <c r="E143" s="759"/>
      <c r="F143" s="707"/>
    </row>
    <row r="144" spans="1:6">
      <c r="A144" s="445"/>
      <c r="B144" s="436" t="s">
        <v>47</v>
      </c>
      <c r="C144" s="437"/>
      <c r="D144" s="280"/>
      <c r="E144" s="760"/>
      <c r="F144" s="708"/>
    </row>
    <row r="145" spans="1:6" ht="15" thickBot="1">
      <c r="A145" s="447"/>
      <c r="B145" s="448"/>
      <c r="C145" s="449"/>
      <c r="D145" s="450"/>
      <c r="E145" s="790"/>
      <c r="F145" s="720"/>
    </row>
    <row r="146" spans="1:6">
      <c r="A146" s="451"/>
      <c r="B146" s="443" t="s">
        <v>1888</v>
      </c>
      <c r="C146" s="444"/>
      <c r="D146" s="452"/>
      <c r="E146" s="781"/>
      <c r="F146" s="716"/>
    </row>
    <row r="147" spans="1:6">
      <c r="A147" s="451"/>
      <c r="B147" s="433" t="s">
        <v>46</v>
      </c>
      <c r="C147" s="434"/>
      <c r="D147" s="435"/>
      <c r="E147" s="786"/>
      <c r="F147" s="717">
        <f>F17+F22+F27+F32+F39+F44+F49+F54+F59+F64+F69+F74+F79+F84+F89+F94+F99+F105+F112+F117+F122+F128+F133+F138+F143</f>
        <v>0</v>
      </c>
    </row>
    <row r="148" spans="1:6" ht="15" thickBot="1">
      <c r="A148" s="451"/>
      <c r="B148" s="436" t="s">
        <v>47</v>
      </c>
      <c r="C148" s="437"/>
      <c r="D148" s="438"/>
      <c r="E148" s="787"/>
      <c r="F148" s="718">
        <f>F18+F23+F28+F33+F40+F45+F50+F55+F60+F65+F70+F75+F80+F85+F90+F95+F100+F106+F113+F118+F123+F129+F134+F139+F144</f>
        <v>0</v>
      </c>
    </row>
    <row r="149" spans="1:6" ht="15.75" thickBot="1">
      <c r="A149" s="453"/>
      <c r="B149" s="454" t="s">
        <v>38</v>
      </c>
      <c r="C149" s="455"/>
      <c r="D149" s="312"/>
      <c r="E149" s="782"/>
      <c r="F149" s="721">
        <f>SUM(F4:F145)</f>
        <v>0</v>
      </c>
    </row>
  </sheetData>
  <sheetProtection algorithmName="SHA-512" hashValue="Ui1ls5769V8HZPgEQXWgxmfL8NLCsqixfZK9C7siUi0xyJXPkrh00fXTiYv0w6pdh5S4BdF/8bZwiQqzWo4FcQ==" saltValue="0kEPdvEW+qcST/Hqf5of5A==" spinCount="100000" sheet="1" objects="1" scenarios="1"/>
  <pageMargins left="0.7" right="0.7" top="0.75" bottom="0.75" header="0.3" footer="0.3"/>
  <pageSetup paperSize="9" scale="97" orientation="portrait" r:id="rId1"/>
  <rowBreaks count="1" manualBreakCount="1">
    <brk id="140" max="5"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19059-B17E-4DF8-B795-2658A9A9BEEB}">
  <sheetPr>
    <tabColor theme="5" tint="0.59999389629810485"/>
  </sheetPr>
  <dimension ref="A1:I512"/>
  <sheetViews>
    <sheetView view="pageBreakPreview" zoomScaleNormal="100" zoomScaleSheetLayoutView="100" workbookViewId="0">
      <pane ySplit="11" topLeftCell="A315" activePane="bottomLeft" state="frozen"/>
      <selection pane="bottomLeft" activeCell="E483" sqref="E483"/>
    </sheetView>
  </sheetViews>
  <sheetFormatPr defaultColWidth="9.140625" defaultRowHeight="14.25"/>
  <cols>
    <col min="1" max="1" width="6.140625" style="264" customWidth="1"/>
    <col min="2" max="2" width="32.140625" style="265" customWidth="1"/>
    <col min="3" max="3" width="5.5703125" style="259" customWidth="1"/>
    <col min="4" max="4" width="11.5703125" style="260" customWidth="1"/>
    <col min="5" max="5" width="14.85546875" style="767" customWidth="1"/>
    <col min="6" max="6" width="14.85546875" style="702" customWidth="1"/>
    <col min="7" max="8" width="28.5703125" style="263" customWidth="1"/>
    <col min="9" max="9" width="17.85546875" style="263" customWidth="1"/>
    <col min="10" max="10" width="12.42578125" style="263" bestFit="1" customWidth="1"/>
    <col min="11" max="16384" width="9.140625" style="263"/>
  </cols>
  <sheetData>
    <row r="1" spans="1:9" ht="60">
      <c r="A1" s="558" t="s">
        <v>4839</v>
      </c>
      <c r="B1" s="559" t="s">
        <v>1866</v>
      </c>
      <c r="C1" s="560"/>
      <c r="D1" s="561"/>
      <c r="E1" s="766"/>
    </row>
    <row r="3" spans="1:9" s="1" customFormat="1" ht="16.5">
      <c r="A3" s="2"/>
      <c r="B3" s="380" t="s">
        <v>3337</v>
      </c>
      <c r="C3" s="554"/>
      <c r="E3" s="226"/>
      <c r="F3" s="670"/>
    </row>
    <row r="4" spans="1:9" s="509" customFormat="1" ht="45">
      <c r="A4" s="502" t="s">
        <v>1872</v>
      </c>
      <c r="B4" s="503" t="s">
        <v>1873</v>
      </c>
      <c r="C4" s="504"/>
      <c r="D4" s="505"/>
      <c r="E4" s="768"/>
      <c r="F4" s="703"/>
    </row>
    <row r="5" spans="1:9" s="509" customFormat="1" ht="11.25">
      <c r="A5" s="502" t="s">
        <v>1874</v>
      </c>
      <c r="B5" s="509" t="s">
        <v>1875</v>
      </c>
      <c r="C5" s="510"/>
      <c r="D5" s="511"/>
      <c r="E5" s="769"/>
      <c r="F5" s="704"/>
    </row>
    <row r="6" spans="1:9" s="509" customFormat="1" ht="45">
      <c r="A6" s="502" t="s">
        <v>1876</v>
      </c>
      <c r="B6" s="514" t="s">
        <v>4684</v>
      </c>
      <c r="C6" s="510"/>
      <c r="D6" s="511"/>
      <c r="E6" s="769"/>
      <c r="F6" s="704"/>
    </row>
    <row r="7" spans="1:9" s="509" customFormat="1" ht="78.75">
      <c r="A7" s="502" t="s">
        <v>4532</v>
      </c>
      <c r="B7" s="514" t="s">
        <v>4533</v>
      </c>
      <c r="C7" s="510"/>
      <c r="D7" s="511"/>
      <c r="E7" s="756"/>
      <c r="F7" s="704"/>
    </row>
    <row r="8" spans="1:9" s="509" customFormat="1" ht="11.25">
      <c r="A8" s="502"/>
      <c r="B8" s="562" t="s">
        <v>48</v>
      </c>
      <c r="C8" s="562">
        <f>'SKUPNA rekapitulacija'!C42</f>
        <v>0.81899999999999995</v>
      </c>
      <c r="D8" s="511"/>
      <c r="E8" s="769"/>
      <c r="F8" s="704"/>
      <c r="G8" s="515"/>
      <c r="H8" s="507"/>
      <c r="I8" s="508"/>
    </row>
    <row r="9" spans="1:9" s="509" customFormat="1" ht="11.25">
      <c r="A9" s="502"/>
      <c r="B9" s="563" t="s">
        <v>49</v>
      </c>
      <c r="C9" s="563">
        <f>'SKUPNA rekapitulacija'!C52</f>
        <v>0.18099999999999999</v>
      </c>
      <c r="D9" s="511"/>
      <c r="E9" s="769"/>
      <c r="F9" s="704"/>
      <c r="G9" s="519"/>
      <c r="H9" s="507"/>
      <c r="I9" s="508"/>
    </row>
    <row r="10" spans="1:9" ht="15">
      <c r="B10" s="313"/>
      <c r="G10" s="269"/>
      <c r="H10" s="270"/>
      <c r="I10" s="261"/>
    </row>
    <row r="11" spans="1:9" ht="15.75" thickBot="1">
      <c r="A11" s="456"/>
      <c r="B11" s="421" t="s">
        <v>4531</v>
      </c>
      <c r="C11" s="457" t="s">
        <v>3</v>
      </c>
      <c r="D11" s="314" t="s">
        <v>4</v>
      </c>
      <c r="E11" s="783" t="s">
        <v>1877</v>
      </c>
      <c r="F11" s="723" t="s">
        <v>6</v>
      </c>
    </row>
    <row r="12" spans="1:9" ht="15" thickTop="1">
      <c r="B12" s="313"/>
    </row>
    <row r="13" spans="1:9" s="319" customFormat="1" ht="15">
      <c r="A13" s="315" t="s">
        <v>1753</v>
      </c>
      <c r="B13" s="316" t="s">
        <v>4045</v>
      </c>
      <c r="C13" s="317"/>
      <c r="D13" s="318"/>
      <c r="E13" s="775"/>
      <c r="F13" s="724"/>
    </row>
    <row r="14" spans="1:9">
      <c r="A14" s="320"/>
      <c r="B14" s="313"/>
    </row>
    <row r="15" spans="1:9" ht="128.25">
      <c r="A15" s="284" t="s">
        <v>1878</v>
      </c>
      <c r="B15" s="282" t="s">
        <v>1928</v>
      </c>
      <c r="C15" s="283"/>
      <c r="D15" s="283"/>
      <c r="E15" s="771"/>
      <c r="F15" s="725"/>
    </row>
    <row r="16" spans="1:9">
      <c r="A16" s="284"/>
      <c r="B16" s="282" t="s">
        <v>1879</v>
      </c>
      <c r="C16" s="283" t="s">
        <v>7</v>
      </c>
      <c r="D16" s="283">
        <v>5</v>
      </c>
      <c r="E16" s="874"/>
      <c r="F16" s="725"/>
    </row>
    <row r="17" spans="1:6">
      <c r="A17" s="284"/>
      <c r="B17" s="275" t="s">
        <v>46</v>
      </c>
      <c r="C17" s="276"/>
      <c r="D17" s="277"/>
      <c r="E17" s="759"/>
      <c r="F17" s="707">
        <f>D16*E16*$C$8</f>
        <v>0</v>
      </c>
    </row>
    <row r="18" spans="1:6">
      <c r="A18" s="284"/>
      <c r="B18" s="278" t="s">
        <v>47</v>
      </c>
      <c r="C18" s="279"/>
      <c r="D18" s="280"/>
      <c r="E18" s="760"/>
      <c r="F18" s="708">
        <f>D16*E16*$C$9</f>
        <v>0</v>
      </c>
    </row>
    <row r="19" spans="1:6">
      <c r="A19" s="284"/>
      <c r="B19" s="282"/>
      <c r="C19" s="283"/>
      <c r="D19" s="283"/>
      <c r="E19" s="771"/>
      <c r="F19" s="725"/>
    </row>
    <row r="20" spans="1:6" ht="15">
      <c r="A20" s="315" t="s">
        <v>1754</v>
      </c>
      <c r="B20" s="316" t="s">
        <v>4046</v>
      </c>
      <c r="C20" s="283"/>
      <c r="D20" s="283"/>
      <c r="E20" s="771"/>
      <c r="F20" s="725"/>
    </row>
    <row r="21" spans="1:6">
      <c r="A21" s="284"/>
      <c r="B21" s="282"/>
      <c r="C21" s="283"/>
      <c r="D21" s="283"/>
      <c r="E21" s="771"/>
      <c r="F21" s="725"/>
    </row>
    <row r="22" spans="1:6" ht="342">
      <c r="A22" s="309" t="s">
        <v>1878</v>
      </c>
      <c r="B22" s="282" t="s">
        <v>1929</v>
      </c>
      <c r="C22" s="283"/>
      <c r="D22" s="283"/>
      <c r="E22" s="771"/>
      <c r="F22" s="725"/>
    </row>
    <row r="23" spans="1:6" ht="409.5">
      <c r="A23" s="309"/>
      <c r="B23" s="282" t="s">
        <v>1930</v>
      </c>
      <c r="C23" s="283"/>
      <c r="D23" s="283"/>
      <c r="E23" s="771"/>
      <c r="F23" s="725"/>
    </row>
    <row r="24" spans="1:6">
      <c r="A24" s="284"/>
      <c r="B24" s="282" t="s">
        <v>1931</v>
      </c>
      <c r="C24" s="283" t="s">
        <v>39</v>
      </c>
      <c r="D24" s="283">
        <v>20</v>
      </c>
      <c r="E24" s="874"/>
      <c r="F24" s="725"/>
    </row>
    <row r="25" spans="1:6">
      <c r="A25" s="284"/>
      <c r="B25" s="275" t="s">
        <v>46</v>
      </c>
      <c r="C25" s="276"/>
      <c r="D25" s="277"/>
      <c r="E25" s="759"/>
      <c r="F25" s="707">
        <f>D24*E24*$C$8</f>
        <v>0</v>
      </c>
    </row>
    <row r="26" spans="1:6">
      <c r="A26" s="284"/>
      <c r="B26" s="278" t="s">
        <v>47</v>
      </c>
      <c r="C26" s="279"/>
      <c r="D26" s="280"/>
      <c r="E26" s="760"/>
      <c r="F26" s="708">
        <f>D24*E24*$C$9</f>
        <v>0</v>
      </c>
    </row>
    <row r="27" spans="1:6">
      <c r="A27" s="284"/>
      <c r="B27" s="282"/>
      <c r="C27" s="283"/>
      <c r="D27" s="283"/>
      <c r="E27" s="771"/>
      <c r="F27" s="725"/>
    </row>
    <row r="28" spans="1:6" ht="342">
      <c r="A28" s="284" t="s">
        <v>1878</v>
      </c>
      <c r="B28" s="282" t="s">
        <v>1932</v>
      </c>
      <c r="C28" s="283"/>
      <c r="D28" s="283"/>
      <c r="E28" s="771"/>
      <c r="F28" s="725"/>
    </row>
    <row r="29" spans="1:6" ht="409.5">
      <c r="A29" s="284"/>
      <c r="B29" s="282" t="s">
        <v>1930</v>
      </c>
      <c r="C29" s="283"/>
      <c r="D29" s="283"/>
      <c r="E29" s="771"/>
      <c r="F29" s="725"/>
    </row>
    <row r="30" spans="1:6">
      <c r="A30" s="284"/>
      <c r="B30" s="282" t="s">
        <v>1933</v>
      </c>
      <c r="C30" s="283" t="s">
        <v>1934</v>
      </c>
      <c r="D30" s="283">
        <v>160</v>
      </c>
      <c r="E30" s="874"/>
      <c r="F30" s="725"/>
    </row>
    <row r="31" spans="1:6">
      <c r="A31" s="284"/>
      <c r="B31" s="275" t="s">
        <v>46</v>
      </c>
      <c r="C31" s="276"/>
      <c r="D31" s="277"/>
      <c r="E31" s="759"/>
      <c r="F31" s="707">
        <f>D30*E30*$C$8</f>
        <v>0</v>
      </c>
    </row>
    <row r="32" spans="1:6">
      <c r="A32" s="284"/>
      <c r="B32" s="278" t="s">
        <v>47</v>
      </c>
      <c r="C32" s="279"/>
      <c r="D32" s="280"/>
      <c r="E32" s="760"/>
      <c r="F32" s="708">
        <f>D30*E30*$C$9</f>
        <v>0</v>
      </c>
    </row>
    <row r="33" spans="1:6">
      <c r="A33" s="284"/>
      <c r="B33" s="282"/>
      <c r="C33" s="283"/>
      <c r="D33" s="283"/>
      <c r="E33" s="771"/>
      <c r="F33" s="725"/>
    </row>
    <row r="34" spans="1:6" ht="15">
      <c r="A34" s="321" t="s">
        <v>1755</v>
      </c>
      <c r="B34" s="322" t="s">
        <v>2078</v>
      </c>
      <c r="C34" s="283"/>
      <c r="D34" s="283"/>
      <c r="E34" s="771"/>
      <c r="F34" s="725"/>
    </row>
    <row r="35" spans="1:6">
      <c r="A35" s="284"/>
      <c r="B35" s="282"/>
      <c r="C35" s="283"/>
      <c r="D35" s="283"/>
      <c r="E35" s="771"/>
      <c r="F35" s="725"/>
    </row>
    <row r="36" spans="1:6" ht="57">
      <c r="A36" s="320" t="s">
        <v>1878</v>
      </c>
      <c r="B36" s="265" t="s">
        <v>4047</v>
      </c>
      <c r="D36" s="337"/>
      <c r="E36" s="758"/>
    </row>
    <row r="37" spans="1:6">
      <c r="A37" s="320"/>
      <c r="B37" s="265" t="s">
        <v>1889</v>
      </c>
      <c r="C37" s="259" t="s">
        <v>39</v>
      </c>
      <c r="D37" s="337">
        <v>90</v>
      </c>
      <c r="E37" s="864"/>
    </row>
    <row r="38" spans="1:6">
      <c r="A38" s="320"/>
      <c r="B38" s="275" t="s">
        <v>46</v>
      </c>
      <c r="C38" s="276"/>
      <c r="D38" s="333"/>
      <c r="E38" s="865"/>
      <c r="F38" s="707">
        <f>D37*E37*$C$8</f>
        <v>0</v>
      </c>
    </row>
    <row r="39" spans="1:6">
      <c r="A39" s="320"/>
      <c r="B39" s="278" t="s">
        <v>47</v>
      </c>
      <c r="C39" s="279"/>
      <c r="D39" s="334"/>
      <c r="E39" s="866"/>
      <c r="F39" s="708">
        <f>D37*E37*$C$9</f>
        <v>0</v>
      </c>
    </row>
    <row r="40" spans="1:6">
      <c r="A40" s="284"/>
      <c r="B40" s="282"/>
      <c r="C40" s="283"/>
      <c r="D40" s="283"/>
      <c r="E40" s="875"/>
      <c r="F40" s="725"/>
    </row>
    <row r="41" spans="1:6" ht="57">
      <c r="A41" s="309" t="s">
        <v>1878</v>
      </c>
      <c r="B41" s="282" t="s">
        <v>4048</v>
      </c>
      <c r="C41" s="283"/>
      <c r="D41" s="283"/>
      <c r="E41" s="875"/>
      <c r="F41" s="725"/>
    </row>
    <row r="42" spans="1:6" ht="57">
      <c r="A42" s="284"/>
      <c r="B42" s="282" t="s">
        <v>4049</v>
      </c>
      <c r="C42" s="283"/>
      <c r="D42" s="283"/>
      <c r="E42" s="875"/>
      <c r="F42" s="725"/>
    </row>
    <row r="43" spans="1:6">
      <c r="A43" s="284"/>
      <c r="B43" s="265" t="s">
        <v>1889</v>
      </c>
      <c r="C43" s="259" t="s">
        <v>39</v>
      </c>
      <c r="D43" s="337">
        <v>15</v>
      </c>
      <c r="E43" s="864"/>
    </row>
    <row r="44" spans="1:6">
      <c r="A44" s="284"/>
      <c r="B44" s="275" t="s">
        <v>46</v>
      </c>
      <c r="C44" s="276"/>
      <c r="D44" s="333"/>
      <c r="E44" s="865"/>
      <c r="F44" s="707">
        <f>D43*E43*$C$8</f>
        <v>0</v>
      </c>
    </row>
    <row r="45" spans="1:6">
      <c r="A45" s="284"/>
      <c r="B45" s="278" t="s">
        <v>47</v>
      </c>
      <c r="C45" s="279"/>
      <c r="D45" s="334"/>
      <c r="E45" s="866"/>
      <c r="F45" s="708">
        <f>D43*E43*$C$9</f>
        <v>0</v>
      </c>
    </row>
    <row r="46" spans="1:6">
      <c r="A46" s="284"/>
      <c r="D46" s="337"/>
      <c r="E46" s="867"/>
    </row>
    <row r="47" spans="1:6" ht="57">
      <c r="A47" s="320" t="s">
        <v>1878</v>
      </c>
      <c r="B47" s="265" t="s">
        <v>4050</v>
      </c>
      <c r="D47" s="337"/>
      <c r="E47" s="867"/>
    </row>
    <row r="48" spans="1:6">
      <c r="A48" s="320"/>
      <c r="B48" s="265" t="s">
        <v>1889</v>
      </c>
      <c r="C48" s="259" t="s">
        <v>39</v>
      </c>
      <c r="D48" s="337">
        <v>52</v>
      </c>
      <c r="E48" s="864"/>
    </row>
    <row r="49" spans="1:6">
      <c r="A49" s="320"/>
      <c r="B49" s="275" t="s">
        <v>46</v>
      </c>
      <c r="C49" s="276"/>
      <c r="D49" s="333"/>
      <c r="E49" s="865"/>
      <c r="F49" s="707">
        <f>D48*E48*$C$8</f>
        <v>0</v>
      </c>
    </row>
    <row r="50" spans="1:6">
      <c r="A50" s="320"/>
      <c r="B50" s="278" t="s">
        <v>47</v>
      </c>
      <c r="C50" s="279"/>
      <c r="D50" s="334"/>
      <c r="E50" s="866"/>
      <c r="F50" s="708">
        <f>D48*E48*$C$9</f>
        <v>0</v>
      </c>
    </row>
    <row r="51" spans="1:6">
      <c r="A51" s="284"/>
      <c r="B51" s="282"/>
      <c r="C51" s="283"/>
      <c r="D51" s="283"/>
      <c r="E51" s="875"/>
      <c r="F51" s="725"/>
    </row>
    <row r="52" spans="1:6" ht="57">
      <c r="A52" s="320" t="s">
        <v>1878</v>
      </c>
      <c r="B52" s="265" t="s">
        <v>4051</v>
      </c>
      <c r="D52" s="337"/>
      <c r="E52" s="867"/>
    </row>
    <row r="53" spans="1:6">
      <c r="A53" s="320"/>
      <c r="B53" s="265" t="s">
        <v>1889</v>
      </c>
      <c r="C53" s="259" t="s">
        <v>39</v>
      </c>
      <c r="D53" s="337">
        <f>72+72</f>
        <v>144</v>
      </c>
      <c r="E53" s="864"/>
    </row>
    <row r="54" spans="1:6">
      <c r="A54" s="320"/>
      <c r="B54" s="275" t="s">
        <v>46</v>
      </c>
      <c r="C54" s="276"/>
      <c r="D54" s="333"/>
      <c r="E54" s="759"/>
      <c r="F54" s="707">
        <f>D53*E53*$C$8</f>
        <v>0</v>
      </c>
    </row>
    <row r="55" spans="1:6">
      <c r="A55" s="320"/>
      <c r="B55" s="278" t="s">
        <v>47</v>
      </c>
      <c r="C55" s="279"/>
      <c r="D55" s="334"/>
      <c r="E55" s="760"/>
      <c r="F55" s="708">
        <f>D53*E53*$C$9</f>
        <v>0</v>
      </c>
    </row>
    <row r="56" spans="1:6">
      <c r="A56" s="284"/>
      <c r="B56" s="282"/>
      <c r="C56" s="283"/>
      <c r="D56" s="283"/>
      <c r="E56" s="771"/>
      <c r="F56" s="725"/>
    </row>
    <row r="57" spans="1:6" ht="57">
      <c r="A57" s="320" t="s">
        <v>1878</v>
      </c>
      <c r="B57" s="265" t="s">
        <v>4052</v>
      </c>
      <c r="D57" s="337"/>
      <c r="E57" s="758"/>
    </row>
    <row r="58" spans="1:6">
      <c r="A58" s="320"/>
      <c r="B58" s="265" t="s">
        <v>1889</v>
      </c>
      <c r="C58" s="259" t="s">
        <v>39</v>
      </c>
      <c r="D58" s="337">
        <v>78</v>
      </c>
      <c r="E58" s="864"/>
    </row>
    <row r="59" spans="1:6">
      <c r="A59" s="320"/>
      <c r="B59" s="275" t="s">
        <v>46</v>
      </c>
      <c r="C59" s="276"/>
      <c r="D59" s="333"/>
      <c r="E59" s="865"/>
      <c r="F59" s="707">
        <f>D58*E58*$C$8</f>
        <v>0</v>
      </c>
    </row>
    <row r="60" spans="1:6">
      <c r="A60" s="320"/>
      <c r="B60" s="278" t="s">
        <v>47</v>
      </c>
      <c r="C60" s="279"/>
      <c r="D60" s="334"/>
      <c r="E60" s="866"/>
      <c r="F60" s="708">
        <f>D58*E58*$C$9</f>
        <v>0</v>
      </c>
    </row>
    <row r="61" spans="1:6">
      <c r="A61" s="284"/>
      <c r="B61" s="282"/>
      <c r="C61" s="283"/>
      <c r="D61" s="283"/>
      <c r="E61" s="875"/>
      <c r="F61" s="725"/>
    </row>
    <row r="62" spans="1:6" ht="57">
      <c r="A62" s="320" t="s">
        <v>1878</v>
      </c>
      <c r="B62" s="265" t="s">
        <v>4053</v>
      </c>
      <c r="D62" s="337"/>
      <c r="E62" s="867"/>
    </row>
    <row r="63" spans="1:6">
      <c r="A63" s="320"/>
      <c r="B63" s="265" t="s">
        <v>1889</v>
      </c>
      <c r="C63" s="259" t="s">
        <v>39</v>
      </c>
      <c r="D63" s="337">
        <v>380</v>
      </c>
      <c r="E63" s="864"/>
    </row>
    <row r="64" spans="1:6">
      <c r="A64" s="320"/>
      <c r="B64" s="275" t="s">
        <v>46</v>
      </c>
      <c r="C64" s="276"/>
      <c r="D64" s="333"/>
      <c r="E64" s="759"/>
      <c r="F64" s="707">
        <f>D63*E63*$C$8</f>
        <v>0</v>
      </c>
    </row>
    <row r="65" spans="1:6">
      <c r="A65" s="320"/>
      <c r="B65" s="278" t="s">
        <v>47</v>
      </c>
      <c r="C65" s="279"/>
      <c r="D65" s="334"/>
      <c r="E65" s="760"/>
      <c r="F65" s="708">
        <f>D63*E63*$C$9</f>
        <v>0</v>
      </c>
    </row>
    <row r="66" spans="1:6">
      <c r="A66" s="284"/>
      <c r="B66" s="282"/>
      <c r="C66" s="283"/>
      <c r="D66" s="283"/>
      <c r="E66" s="771"/>
      <c r="F66" s="725"/>
    </row>
    <row r="67" spans="1:6" ht="15">
      <c r="A67" s="315" t="s">
        <v>1953</v>
      </c>
      <c r="B67" s="316" t="s">
        <v>1935</v>
      </c>
      <c r="C67" s="283"/>
      <c r="D67" s="283"/>
      <c r="E67" s="771"/>
      <c r="F67" s="725"/>
    </row>
    <row r="68" spans="1:6">
      <c r="A68" s="284"/>
      <c r="B68" s="282"/>
      <c r="C68" s="283"/>
      <c r="D68" s="283"/>
      <c r="E68" s="771"/>
      <c r="F68" s="725"/>
    </row>
    <row r="69" spans="1:6" ht="15">
      <c r="A69" s="321" t="s">
        <v>4054</v>
      </c>
      <c r="B69" s="322" t="s">
        <v>4055</v>
      </c>
      <c r="C69" s="283"/>
      <c r="D69" s="283"/>
      <c r="E69" s="771"/>
      <c r="F69" s="725"/>
    </row>
    <row r="70" spans="1:6">
      <c r="A70" s="284"/>
      <c r="B70" s="282"/>
      <c r="C70" s="283"/>
      <c r="D70" s="283"/>
      <c r="E70" s="771"/>
      <c r="F70" s="725"/>
    </row>
    <row r="71" spans="1:6" ht="270.75">
      <c r="A71" s="309" t="s">
        <v>1878</v>
      </c>
      <c r="B71" s="282" t="s">
        <v>4056</v>
      </c>
      <c r="C71" s="283"/>
      <c r="D71" s="283"/>
      <c r="E71" s="771"/>
      <c r="F71" s="725"/>
    </row>
    <row r="72" spans="1:6">
      <c r="A72" s="309"/>
      <c r="B72" s="282" t="s">
        <v>1916</v>
      </c>
      <c r="C72" s="283" t="s">
        <v>15</v>
      </c>
      <c r="D72" s="283">
        <v>1</v>
      </c>
      <c r="E72" s="874"/>
      <c r="F72" s="725"/>
    </row>
    <row r="73" spans="1:6">
      <c r="A73" s="309"/>
      <c r="B73" s="275" t="s">
        <v>46</v>
      </c>
      <c r="C73" s="276"/>
      <c r="D73" s="277"/>
      <c r="E73" s="865"/>
      <c r="F73" s="707">
        <f>D72*E72*$C$8</f>
        <v>0</v>
      </c>
    </row>
    <row r="74" spans="1:6">
      <c r="A74" s="309"/>
      <c r="B74" s="278" t="s">
        <v>47</v>
      </c>
      <c r="C74" s="279"/>
      <c r="D74" s="280"/>
      <c r="E74" s="866"/>
      <c r="F74" s="708">
        <f>D72*E72*$C$9</f>
        <v>0</v>
      </c>
    </row>
    <row r="75" spans="1:6">
      <c r="A75" s="309"/>
      <c r="B75" s="282"/>
      <c r="C75" s="283"/>
      <c r="D75" s="283"/>
      <c r="E75" s="875"/>
      <c r="F75" s="725"/>
    </row>
    <row r="76" spans="1:6" ht="142.5">
      <c r="A76" s="458" t="s">
        <v>1878</v>
      </c>
      <c r="B76" s="459" t="s">
        <v>4057</v>
      </c>
      <c r="C76" s="460"/>
      <c r="D76" s="323"/>
      <c r="E76" s="324"/>
      <c r="F76" s="725"/>
    </row>
    <row r="77" spans="1:6">
      <c r="A77" s="458"/>
      <c r="B77" s="423" t="s">
        <v>1879</v>
      </c>
      <c r="C77" s="424" t="s">
        <v>7</v>
      </c>
      <c r="D77" s="323">
        <v>1</v>
      </c>
      <c r="E77" s="753"/>
      <c r="F77" s="725"/>
    </row>
    <row r="78" spans="1:6">
      <c r="A78" s="458"/>
      <c r="B78" s="275" t="s">
        <v>46</v>
      </c>
      <c r="C78" s="276"/>
      <c r="D78" s="277"/>
      <c r="E78" s="759"/>
      <c r="F78" s="707">
        <f>D77*E77*$C$8</f>
        <v>0</v>
      </c>
    </row>
    <row r="79" spans="1:6">
      <c r="A79" s="458"/>
      <c r="B79" s="278" t="s">
        <v>47</v>
      </c>
      <c r="C79" s="279"/>
      <c r="D79" s="280"/>
      <c r="E79" s="760"/>
      <c r="F79" s="708">
        <f>D77*E77*$C$9</f>
        <v>0</v>
      </c>
    </row>
    <row r="80" spans="1:6">
      <c r="A80" s="461"/>
      <c r="B80" s="459"/>
      <c r="C80" s="460"/>
      <c r="D80" s="323"/>
      <c r="E80" s="324"/>
      <c r="F80" s="725"/>
    </row>
    <row r="81" spans="1:6" ht="71.25">
      <c r="A81" s="458" t="s">
        <v>1878</v>
      </c>
      <c r="B81" s="459" t="s">
        <v>1936</v>
      </c>
      <c r="C81" s="460"/>
      <c r="D81" s="323"/>
      <c r="E81" s="324"/>
      <c r="F81" s="725"/>
    </row>
    <row r="82" spans="1:6">
      <c r="A82" s="458"/>
      <c r="B82" s="423" t="s">
        <v>1879</v>
      </c>
      <c r="C82" s="424" t="s">
        <v>7</v>
      </c>
      <c r="D82" s="323">
        <v>1</v>
      </c>
      <c r="E82" s="753"/>
      <c r="F82" s="725"/>
    </row>
    <row r="83" spans="1:6">
      <c r="A83" s="458"/>
      <c r="B83" s="275" t="s">
        <v>46</v>
      </c>
      <c r="C83" s="276"/>
      <c r="D83" s="277"/>
      <c r="E83" s="865"/>
      <c r="F83" s="707">
        <f>D82*E82*$C$8</f>
        <v>0</v>
      </c>
    </row>
    <row r="84" spans="1:6">
      <c r="A84" s="458"/>
      <c r="B84" s="278" t="s">
        <v>47</v>
      </c>
      <c r="C84" s="279"/>
      <c r="D84" s="280"/>
      <c r="E84" s="866"/>
      <c r="F84" s="708">
        <f>D82*E82*$C$9</f>
        <v>0</v>
      </c>
    </row>
    <row r="85" spans="1:6">
      <c r="A85" s="461"/>
      <c r="B85" s="459"/>
      <c r="C85" s="460"/>
      <c r="D85" s="323"/>
      <c r="E85" s="324"/>
      <c r="F85" s="725"/>
    </row>
    <row r="86" spans="1:6" ht="71.25">
      <c r="A86" s="461" t="s">
        <v>1878</v>
      </c>
      <c r="B86" s="459" t="s">
        <v>4058</v>
      </c>
      <c r="C86" s="460"/>
      <c r="D86" s="323"/>
      <c r="E86" s="324"/>
      <c r="F86" s="725"/>
    </row>
    <row r="87" spans="1:6">
      <c r="A87" s="461"/>
      <c r="B87" s="423" t="s">
        <v>1879</v>
      </c>
      <c r="C87" s="424" t="s">
        <v>7</v>
      </c>
      <c r="D87" s="323">
        <v>3</v>
      </c>
      <c r="E87" s="753"/>
      <c r="F87" s="725"/>
    </row>
    <row r="88" spans="1:6">
      <c r="A88" s="461"/>
      <c r="B88" s="275" t="s">
        <v>46</v>
      </c>
      <c r="C88" s="276"/>
      <c r="D88" s="277"/>
      <c r="E88" s="865"/>
      <c r="F88" s="707">
        <f>D87*E87*$C$8</f>
        <v>0</v>
      </c>
    </row>
    <row r="89" spans="1:6">
      <c r="A89" s="461"/>
      <c r="B89" s="278" t="s">
        <v>47</v>
      </c>
      <c r="C89" s="279"/>
      <c r="D89" s="280"/>
      <c r="E89" s="866"/>
      <c r="F89" s="708">
        <f>D87*E87*$C$9</f>
        <v>0</v>
      </c>
    </row>
    <row r="90" spans="1:6">
      <c r="A90" s="461"/>
      <c r="B90" s="459"/>
      <c r="C90" s="460"/>
      <c r="D90" s="323"/>
      <c r="E90" s="324"/>
      <c r="F90" s="725"/>
    </row>
    <row r="91" spans="1:6" ht="85.5">
      <c r="A91" s="458" t="s">
        <v>1878</v>
      </c>
      <c r="B91" s="459" t="s">
        <v>1937</v>
      </c>
      <c r="C91" s="460"/>
      <c r="D91" s="323"/>
      <c r="E91" s="324"/>
      <c r="F91" s="725"/>
    </row>
    <row r="92" spans="1:6">
      <c r="A92" s="458"/>
      <c r="B92" s="423" t="s">
        <v>1879</v>
      </c>
      <c r="C92" s="424" t="s">
        <v>7</v>
      </c>
      <c r="D92" s="323">
        <v>2</v>
      </c>
      <c r="E92" s="753"/>
      <c r="F92" s="725"/>
    </row>
    <row r="93" spans="1:6">
      <c r="A93" s="458"/>
      <c r="B93" s="275" t="s">
        <v>46</v>
      </c>
      <c r="C93" s="276"/>
      <c r="D93" s="277"/>
      <c r="E93" s="865"/>
      <c r="F93" s="707">
        <f>D92*E92*$C$8</f>
        <v>0</v>
      </c>
    </row>
    <row r="94" spans="1:6">
      <c r="A94" s="458"/>
      <c r="B94" s="278" t="s">
        <v>47</v>
      </c>
      <c r="C94" s="279"/>
      <c r="D94" s="280"/>
      <c r="E94" s="866"/>
      <c r="F94" s="708">
        <f>D92*E92*$C$9</f>
        <v>0</v>
      </c>
    </row>
    <row r="95" spans="1:6">
      <c r="A95" s="325"/>
      <c r="B95" s="326"/>
      <c r="C95" s="327"/>
      <c r="D95" s="323"/>
      <c r="E95" s="324"/>
      <c r="F95" s="725"/>
    </row>
    <row r="96" spans="1:6" ht="99.75">
      <c r="A96" s="325" t="s">
        <v>1878</v>
      </c>
      <c r="B96" s="326" t="s">
        <v>1938</v>
      </c>
      <c r="C96" s="327"/>
      <c r="D96" s="323"/>
      <c r="E96" s="324"/>
      <c r="F96" s="725"/>
    </row>
    <row r="97" spans="1:6">
      <c r="A97" s="325"/>
      <c r="B97" s="423" t="s">
        <v>1916</v>
      </c>
      <c r="C97" s="424" t="s">
        <v>15</v>
      </c>
      <c r="D97" s="323">
        <v>1</v>
      </c>
      <c r="E97" s="753"/>
      <c r="F97" s="725"/>
    </row>
    <row r="98" spans="1:6">
      <c r="A98" s="325"/>
      <c r="B98" s="275" t="s">
        <v>46</v>
      </c>
      <c r="C98" s="276"/>
      <c r="D98" s="277"/>
      <c r="E98" s="759"/>
      <c r="F98" s="707">
        <f>D97*E97*$C$8</f>
        <v>0</v>
      </c>
    </row>
    <row r="99" spans="1:6">
      <c r="A99" s="325"/>
      <c r="B99" s="278" t="s">
        <v>47</v>
      </c>
      <c r="C99" s="279"/>
      <c r="D99" s="280"/>
      <c r="E99" s="760"/>
      <c r="F99" s="708">
        <f>D97*E97*$C$9</f>
        <v>0</v>
      </c>
    </row>
    <row r="100" spans="1:6">
      <c r="A100" s="325"/>
      <c r="B100" s="326"/>
      <c r="C100" s="327"/>
      <c r="D100" s="323"/>
      <c r="E100" s="324"/>
      <c r="F100" s="725"/>
    </row>
    <row r="101" spans="1:6" ht="85.5">
      <c r="A101" s="458" t="s">
        <v>1878</v>
      </c>
      <c r="B101" s="459" t="s">
        <v>4059</v>
      </c>
      <c r="C101" s="460"/>
      <c r="D101" s="323"/>
      <c r="E101" s="324"/>
      <c r="F101" s="725"/>
    </row>
    <row r="102" spans="1:6">
      <c r="A102" s="458"/>
      <c r="B102" s="423" t="s">
        <v>1879</v>
      </c>
      <c r="C102" s="424" t="s">
        <v>7</v>
      </c>
      <c r="D102" s="323">
        <v>1</v>
      </c>
      <c r="E102" s="753"/>
      <c r="F102" s="725"/>
    </row>
    <row r="103" spans="1:6">
      <c r="A103" s="458"/>
      <c r="B103" s="275" t="s">
        <v>46</v>
      </c>
      <c r="C103" s="276"/>
      <c r="D103" s="277"/>
      <c r="E103" s="865"/>
      <c r="F103" s="707">
        <f>D102*E102*$C$8</f>
        <v>0</v>
      </c>
    </row>
    <row r="104" spans="1:6">
      <c r="A104" s="458"/>
      <c r="B104" s="278" t="s">
        <v>47</v>
      </c>
      <c r="C104" s="279"/>
      <c r="D104" s="280"/>
      <c r="E104" s="866"/>
      <c r="F104" s="708">
        <f>D102*E102*$C$9</f>
        <v>0</v>
      </c>
    </row>
    <row r="105" spans="1:6">
      <c r="A105" s="325"/>
      <c r="B105" s="326"/>
      <c r="C105" s="327"/>
      <c r="D105" s="323"/>
      <c r="E105" s="324"/>
      <c r="F105" s="725"/>
    </row>
    <row r="106" spans="1:6" ht="114">
      <c r="A106" s="458" t="s">
        <v>1878</v>
      </c>
      <c r="B106" s="459" t="s">
        <v>4060</v>
      </c>
      <c r="C106" s="460"/>
      <c r="D106" s="323"/>
      <c r="E106" s="324"/>
      <c r="F106" s="725"/>
    </row>
    <row r="107" spans="1:6">
      <c r="A107" s="458"/>
      <c r="B107" s="423" t="s">
        <v>1879</v>
      </c>
      <c r="C107" s="424" t="s">
        <v>7</v>
      </c>
      <c r="D107" s="323">
        <v>1</v>
      </c>
      <c r="E107" s="753"/>
      <c r="F107" s="725"/>
    </row>
    <row r="108" spans="1:6">
      <c r="A108" s="309"/>
      <c r="B108" s="275" t="s">
        <v>46</v>
      </c>
      <c r="C108" s="276"/>
      <c r="D108" s="277"/>
      <c r="E108" s="759"/>
      <c r="F108" s="707">
        <f>D107*E107*$C$8</f>
        <v>0</v>
      </c>
    </row>
    <row r="109" spans="1:6">
      <c r="A109" s="309"/>
      <c r="B109" s="278" t="s">
        <v>47</v>
      </c>
      <c r="C109" s="279"/>
      <c r="D109" s="280"/>
      <c r="E109" s="760"/>
      <c r="F109" s="708">
        <f>D107*E107*$C$9</f>
        <v>0</v>
      </c>
    </row>
    <row r="110" spans="1:6">
      <c r="A110" s="309"/>
      <c r="B110" s="282"/>
      <c r="C110" s="283"/>
      <c r="D110" s="283"/>
      <c r="E110" s="771"/>
      <c r="F110" s="725"/>
    </row>
    <row r="111" spans="1:6" ht="116.25">
      <c r="A111" s="309" t="s">
        <v>1878</v>
      </c>
      <c r="B111" s="282" t="s">
        <v>4705</v>
      </c>
      <c r="C111" s="283"/>
      <c r="D111" s="283"/>
      <c r="E111" s="771"/>
      <c r="F111" s="725"/>
    </row>
    <row r="112" spans="1:6" s="298" customFormat="1" ht="41.25" customHeight="1">
      <c r="A112" s="445"/>
      <c r="B112" s="443"/>
      <c r="C112" s="444" t="s">
        <v>7</v>
      </c>
      <c r="D112" s="273"/>
      <c r="E112" s="763" t="s">
        <v>4689</v>
      </c>
      <c r="F112" s="706"/>
    </row>
    <row r="113" spans="1:6" s="298" customFormat="1">
      <c r="A113" s="445"/>
      <c r="B113" s="433" t="s">
        <v>46</v>
      </c>
      <c r="C113" s="434"/>
      <c r="D113" s="277"/>
      <c r="E113" s="759"/>
      <c r="F113" s="707"/>
    </row>
    <row r="114" spans="1:6" s="298" customFormat="1">
      <c r="A114" s="445"/>
      <c r="B114" s="436" t="s">
        <v>47</v>
      </c>
      <c r="C114" s="437"/>
      <c r="D114" s="280"/>
      <c r="E114" s="760"/>
      <c r="F114" s="708"/>
    </row>
    <row r="115" spans="1:6">
      <c r="A115" s="309"/>
      <c r="B115" s="282"/>
      <c r="C115" s="283"/>
      <c r="D115" s="283"/>
      <c r="E115" s="771"/>
      <c r="F115" s="725"/>
    </row>
    <row r="116" spans="1:6" ht="30">
      <c r="A116" s="321" t="s">
        <v>4061</v>
      </c>
      <c r="B116" s="322" t="s">
        <v>4062</v>
      </c>
      <c r="C116" s="283"/>
      <c r="D116" s="283"/>
      <c r="E116" s="771"/>
      <c r="F116" s="725"/>
    </row>
    <row r="117" spans="1:6">
      <c r="A117" s="309"/>
      <c r="B117" s="282"/>
      <c r="C117" s="283"/>
      <c r="D117" s="283"/>
      <c r="E117" s="771"/>
      <c r="F117" s="725"/>
    </row>
    <row r="118" spans="1:6" ht="142.5">
      <c r="A118" s="309" t="s">
        <v>1878</v>
      </c>
      <c r="B118" s="282" t="s">
        <v>4063</v>
      </c>
      <c r="C118" s="283"/>
      <c r="D118" s="283"/>
      <c r="E118" s="771"/>
      <c r="F118" s="725"/>
    </row>
    <row r="119" spans="1:6">
      <c r="A119" s="309"/>
      <c r="B119" s="423" t="s">
        <v>1879</v>
      </c>
      <c r="C119" s="424" t="s">
        <v>7</v>
      </c>
      <c r="D119" s="323">
        <v>1</v>
      </c>
      <c r="E119" s="753"/>
      <c r="F119" s="725"/>
    </row>
    <row r="120" spans="1:6">
      <c r="A120" s="309"/>
      <c r="B120" s="275" t="s">
        <v>46</v>
      </c>
      <c r="C120" s="276"/>
      <c r="D120" s="277"/>
      <c r="E120" s="865"/>
      <c r="F120" s="707">
        <f>D119*E119*$C$8</f>
        <v>0</v>
      </c>
    </row>
    <row r="121" spans="1:6">
      <c r="A121" s="309"/>
      <c r="B121" s="278" t="s">
        <v>47</v>
      </c>
      <c r="C121" s="279"/>
      <c r="D121" s="280"/>
      <c r="E121" s="866"/>
      <c r="F121" s="708">
        <f>D119*E119*$C$9</f>
        <v>0</v>
      </c>
    </row>
    <row r="122" spans="1:6">
      <c r="A122" s="309"/>
      <c r="B122" s="282"/>
      <c r="C122" s="283"/>
      <c r="D122" s="283"/>
      <c r="E122" s="875"/>
      <c r="F122" s="725"/>
    </row>
    <row r="123" spans="1:6" ht="99.75">
      <c r="A123" s="309" t="s">
        <v>1878</v>
      </c>
      <c r="B123" s="282" t="s">
        <v>4064</v>
      </c>
      <c r="C123" s="283"/>
      <c r="D123" s="283"/>
      <c r="E123" s="875"/>
      <c r="F123" s="725"/>
    </row>
    <row r="124" spans="1:6">
      <c r="A124" s="309"/>
      <c r="B124" s="423" t="s">
        <v>1879</v>
      </c>
      <c r="C124" s="424" t="s">
        <v>7</v>
      </c>
      <c r="D124" s="323">
        <v>1</v>
      </c>
      <c r="E124" s="753"/>
      <c r="F124" s="725"/>
    </row>
    <row r="125" spans="1:6">
      <c r="A125" s="309"/>
      <c r="B125" s="275" t="s">
        <v>46</v>
      </c>
      <c r="C125" s="276"/>
      <c r="D125" s="277"/>
      <c r="E125" s="759"/>
      <c r="F125" s="707">
        <f>D124*E124*$C$8</f>
        <v>0</v>
      </c>
    </row>
    <row r="126" spans="1:6">
      <c r="A126" s="309"/>
      <c r="B126" s="278" t="s">
        <v>47</v>
      </c>
      <c r="C126" s="279"/>
      <c r="D126" s="280"/>
      <c r="E126" s="760"/>
      <c r="F126" s="708">
        <f>D124*E124*$C$9</f>
        <v>0</v>
      </c>
    </row>
    <row r="127" spans="1:6">
      <c r="A127" s="309"/>
      <c r="B127" s="282"/>
      <c r="C127" s="283"/>
      <c r="D127" s="283"/>
      <c r="E127" s="771"/>
      <c r="F127" s="725"/>
    </row>
    <row r="128" spans="1:6" ht="142.5">
      <c r="A128" s="458" t="s">
        <v>1878</v>
      </c>
      <c r="B128" s="459" t="s">
        <v>4065</v>
      </c>
      <c r="C128" s="460"/>
      <c r="D128" s="323"/>
      <c r="E128" s="324"/>
      <c r="F128" s="725"/>
    </row>
    <row r="129" spans="1:6">
      <c r="A129" s="458"/>
      <c r="B129" s="423" t="s">
        <v>1879</v>
      </c>
      <c r="C129" s="424" t="s">
        <v>7</v>
      </c>
      <c r="D129" s="323">
        <v>1</v>
      </c>
      <c r="E129" s="753"/>
      <c r="F129" s="725"/>
    </row>
    <row r="130" spans="1:6">
      <c r="A130" s="309"/>
      <c r="B130" s="275" t="s">
        <v>46</v>
      </c>
      <c r="C130" s="276"/>
      <c r="D130" s="277"/>
      <c r="E130" s="865"/>
      <c r="F130" s="707">
        <f>D129*E129*$C$8</f>
        <v>0</v>
      </c>
    </row>
    <row r="131" spans="1:6">
      <c r="A131" s="309"/>
      <c r="B131" s="278" t="s">
        <v>47</v>
      </c>
      <c r="C131" s="279"/>
      <c r="D131" s="280"/>
      <c r="E131" s="866"/>
      <c r="F131" s="708">
        <f>D129*E129*$C$9</f>
        <v>0</v>
      </c>
    </row>
    <row r="132" spans="1:6">
      <c r="A132" s="309"/>
      <c r="B132" s="282"/>
      <c r="C132" s="283"/>
      <c r="D132" s="283"/>
      <c r="E132" s="875"/>
      <c r="F132" s="725"/>
    </row>
    <row r="133" spans="1:6" ht="85.5">
      <c r="A133" s="458" t="s">
        <v>1878</v>
      </c>
      <c r="B133" s="459" t="s">
        <v>1939</v>
      </c>
      <c r="C133" s="460"/>
      <c r="D133" s="323"/>
      <c r="E133" s="324"/>
      <c r="F133" s="725"/>
    </row>
    <row r="134" spans="1:6">
      <c r="A134" s="458"/>
      <c r="B134" s="423" t="s">
        <v>1879</v>
      </c>
      <c r="C134" s="424" t="s">
        <v>7</v>
      </c>
      <c r="D134" s="323">
        <v>2</v>
      </c>
      <c r="E134" s="753"/>
      <c r="F134" s="725"/>
    </row>
    <row r="135" spans="1:6">
      <c r="A135" s="458"/>
      <c r="B135" s="275" t="s">
        <v>46</v>
      </c>
      <c r="C135" s="276"/>
      <c r="D135" s="277"/>
      <c r="E135" s="759"/>
      <c r="F135" s="707">
        <f>D134*E134*$C$8</f>
        <v>0</v>
      </c>
    </row>
    <row r="136" spans="1:6">
      <c r="A136" s="458"/>
      <c r="B136" s="278" t="s">
        <v>47</v>
      </c>
      <c r="C136" s="279"/>
      <c r="D136" s="280"/>
      <c r="E136" s="760"/>
      <c r="F136" s="708">
        <f>D134*E134*$C$9</f>
        <v>0</v>
      </c>
    </row>
    <row r="137" spans="1:6">
      <c r="A137" s="309"/>
      <c r="B137" s="282"/>
      <c r="C137" s="283"/>
      <c r="D137" s="283"/>
      <c r="E137" s="771"/>
      <c r="F137" s="725"/>
    </row>
    <row r="138" spans="1:6" ht="85.5">
      <c r="A138" s="458" t="s">
        <v>1878</v>
      </c>
      <c r="B138" s="459" t="s">
        <v>1940</v>
      </c>
      <c r="C138" s="460"/>
      <c r="D138" s="323"/>
      <c r="E138" s="324"/>
      <c r="F138" s="725"/>
    </row>
    <row r="139" spans="1:6">
      <c r="A139" s="458"/>
      <c r="B139" s="423" t="s">
        <v>1879</v>
      </c>
      <c r="C139" s="424" t="s">
        <v>7</v>
      </c>
      <c r="D139" s="323">
        <v>2</v>
      </c>
      <c r="E139" s="753"/>
      <c r="F139" s="725"/>
    </row>
    <row r="140" spans="1:6">
      <c r="A140" s="458"/>
      <c r="B140" s="275" t="s">
        <v>46</v>
      </c>
      <c r="C140" s="276"/>
      <c r="D140" s="277"/>
      <c r="E140" s="865"/>
      <c r="F140" s="707">
        <f>D139*E139*$C$8</f>
        <v>0</v>
      </c>
    </row>
    <row r="141" spans="1:6">
      <c r="A141" s="458"/>
      <c r="B141" s="278" t="s">
        <v>47</v>
      </c>
      <c r="C141" s="279"/>
      <c r="D141" s="280"/>
      <c r="E141" s="866"/>
      <c r="F141" s="708">
        <f>D139*E139*$C$9</f>
        <v>0</v>
      </c>
    </row>
    <row r="142" spans="1:6">
      <c r="A142" s="309"/>
      <c r="B142" s="282"/>
      <c r="C142" s="283"/>
      <c r="D142" s="283"/>
      <c r="E142" s="875"/>
      <c r="F142" s="725"/>
    </row>
    <row r="143" spans="1:6" ht="85.5">
      <c r="A143" s="458" t="s">
        <v>1878</v>
      </c>
      <c r="B143" s="459" t="s">
        <v>4066</v>
      </c>
      <c r="C143" s="460"/>
      <c r="D143" s="323"/>
      <c r="E143" s="324"/>
      <c r="F143" s="725"/>
    </row>
    <row r="144" spans="1:6">
      <c r="A144" s="458"/>
      <c r="B144" s="423" t="s">
        <v>1879</v>
      </c>
      <c r="C144" s="424" t="s">
        <v>7</v>
      </c>
      <c r="D144" s="323">
        <v>1</v>
      </c>
      <c r="E144" s="753"/>
      <c r="F144" s="725"/>
    </row>
    <row r="145" spans="1:6">
      <c r="A145" s="458"/>
      <c r="B145" s="275" t="s">
        <v>46</v>
      </c>
      <c r="C145" s="276"/>
      <c r="D145" s="277"/>
      <c r="E145" s="865"/>
      <c r="F145" s="707">
        <f>D144*E144*$C$8</f>
        <v>0</v>
      </c>
    </row>
    <row r="146" spans="1:6">
      <c r="A146" s="458"/>
      <c r="B146" s="278" t="s">
        <v>47</v>
      </c>
      <c r="C146" s="279"/>
      <c r="D146" s="280"/>
      <c r="E146" s="866"/>
      <c r="F146" s="708">
        <f>D144*E144*$C$9</f>
        <v>0</v>
      </c>
    </row>
    <row r="147" spans="1:6">
      <c r="A147" s="309"/>
      <c r="B147" s="282"/>
      <c r="C147" s="283"/>
      <c r="D147" s="283"/>
      <c r="E147" s="875"/>
      <c r="F147" s="725"/>
    </row>
    <row r="148" spans="1:6" ht="28.5">
      <c r="A148" s="458" t="s">
        <v>1878</v>
      </c>
      <c r="B148" s="459" t="s">
        <v>4067</v>
      </c>
      <c r="C148" s="460"/>
      <c r="D148" s="323"/>
      <c r="E148" s="324"/>
      <c r="F148" s="725"/>
    </row>
    <row r="149" spans="1:6">
      <c r="A149" s="458"/>
      <c r="B149" s="423" t="s">
        <v>1879</v>
      </c>
      <c r="C149" s="424" t="s">
        <v>7</v>
      </c>
      <c r="D149" s="323">
        <v>1</v>
      </c>
      <c r="E149" s="753"/>
      <c r="F149" s="725"/>
    </row>
    <row r="150" spans="1:6">
      <c r="A150" s="458"/>
      <c r="B150" s="275" t="s">
        <v>46</v>
      </c>
      <c r="C150" s="276"/>
      <c r="D150" s="277"/>
      <c r="E150" s="865"/>
      <c r="F150" s="707">
        <f>D149*E149*$C$8</f>
        <v>0</v>
      </c>
    </row>
    <row r="151" spans="1:6">
      <c r="A151" s="458"/>
      <c r="B151" s="278" t="s">
        <v>47</v>
      </c>
      <c r="C151" s="279"/>
      <c r="D151" s="280"/>
      <c r="E151" s="866"/>
      <c r="F151" s="708">
        <f>D149*E149*$C$9</f>
        <v>0</v>
      </c>
    </row>
    <row r="152" spans="1:6">
      <c r="A152" s="309"/>
      <c r="B152" s="282"/>
      <c r="C152" s="283"/>
      <c r="D152" s="283"/>
      <c r="E152" s="875"/>
      <c r="F152" s="725"/>
    </row>
    <row r="153" spans="1:6" ht="28.5">
      <c r="A153" s="458" t="s">
        <v>1878</v>
      </c>
      <c r="B153" s="459" t="s">
        <v>4068</v>
      </c>
      <c r="C153" s="460"/>
      <c r="D153" s="323"/>
      <c r="E153" s="324"/>
      <c r="F153" s="725"/>
    </row>
    <row r="154" spans="1:6">
      <c r="A154" s="458"/>
      <c r="B154" s="423" t="s">
        <v>1879</v>
      </c>
      <c r="C154" s="424" t="s">
        <v>7</v>
      </c>
      <c r="D154" s="323">
        <v>3</v>
      </c>
      <c r="E154" s="753"/>
      <c r="F154" s="725"/>
    </row>
    <row r="155" spans="1:6">
      <c r="A155" s="458"/>
      <c r="B155" s="275" t="s">
        <v>46</v>
      </c>
      <c r="C155" s="276"/>
      <c r="D155" s="277"/>
      <c r="E155" s="865"/>
      <c r="F155" s="707">
        <f>D154*E154*$C$8</f>
        <v>0</v>
      </c>
    </row>
    <row r="156" spans="1:6">
      <c r="A156" s="458"/>
      <c r="B156" s="278" t="s">
        <v>47</v>
      </c>
      <c r="C156" s="279"/>
      <c r="D156" s="280"/>
      <c r="E156" s="866"/>
      <c r="F156" s="708">
        <f>D154*E154*$C$9</f>
        <v>0</v>
      </c>
    </row>
    <row r="157" spans="1:6">
      <c r="A157" s="309"/>
      <c r="B157" s="282"/>
      <c r="C157" s="283"/>
      <c r="D157" s="283"/>
      <c r="E157" s="875"/>
      <c r="F157" s="725"/>
    </row>
    <row r="158" spans="1:6" ht="28.5">
      <c r="A158" s="458" t="s">
        <v>1878</v>
      </c>
      <c r="B158" s="459" t="s">
        <v>4069</v>
      </c>
      <c r="C158" s="460"/>
      <c r="D158" s="323"/>
      <c r="E158" s="324"/>
      <c r="F158" s="725"/>
    </row>
    <row r="159" spans="1:6">
      <c r="A159" s="458"/>
      <c r="B159" s="423" t="s">
        <v>1879</v>
      </c>
      <c r="C159" s="424" t="s">
        <v>7</v>
      </c>
      <c r="D159" s="323">
        <v>6</v>
      </c>
      <c r="E159" s="753"/>
      <c r="F159" s="725"/>
    </row>
    <row r="160" spans="1:6">
      <c r="A160" s="458"/>
      <c r="B160" s="275" t="s">
        <v>46</v>
      </c>
      <c r="C160" s="276"/>
      <c r="D160" s="277"/>
      <c r="E160" s="759"/>
      <c r="F160" s="707">
        <f>D159*E159*$C$8</f>
        <v>0</v>
      </c>
    </row>
    <row r="161" spans="1:6">
      <c r="A161" s="458"/>
      <c r="B161" s="278" t="s">
        <v>47</v>
      </c>
      <c r="C161" s="279"/>
      <c r="D161" s="280"/>
      <c r="E161" s="760"/>
      <c r="F161" s="708">
        <f>D159*E159*$C$9</f>
        <v>0</v>
      </c>
    </row>
    <row r="162" spans="1:6">
      <c r="A162" s="309"/>
      <c r="B162" s="282"/>
      <c r="C162" s="283"/>
      <c r="D162" s="283"/>
      <c r="E162" s="771"/>
      <c r="F162" s="725"/>
    </row>
    <row r="163" spans="1:6" ht="28.5">
      <c r="A163" s="458" t="s">
        <v>1878</v>
      </c>
      <c r="B163" s="459" t="s">
        <v>4070</v>
      </c>
      <c r="C163" s="460"/>
      <c r="D163" s="323"/>
      <c r="E163" s="324"/>
      <c r="F163" s="725"/>
    </row>
    <row r="164" spans="1:6">
      <c r="A164" s="458"/>
      <c r="B164" s="423" t="s">
        <v>1879</v>
      </c>
      <c r="C164" s="424" t="s">
        <v>7</v>
      </c>
      <c r="D164" s="323">
        <v>1</v>
      </c>
      <c r="E164" s="753"/>
      <c r="F164" s="725"/>
    </row>
    <row r="165" spans="1:6">
      <c r="A165" s="458"/>
      <c r="B165" s="275" t="s">
        <v>46</v>
      </c>
      <c r="C165" s="276"/>
      <c r="D165" s="277"/>
      <c r="E165" s="865"/>
      <c r="F165" s="707">
        <f>D164*E164*$C$8</f>
        <v>0</v>
      </c>
    </row>
    <row r="166" spans="1:6">
      <c r="A166" s="458"/>
      <c r="B166" s="278" t="s">
        <v>47</v>
      </c>
      <c r="C166" s="279"/>
      <c r="D166" s="280"/>
      <c r="E166" s="866"/>
      <c r="F166" s="708">
        <f>D164*E164*$C$9</f>
        <v>0</v>
      </c>
    </row>
    <row r="167" spans="1:6">
      <c r="A167" s="309"/>
      <c r="B167" s="282"/>
      <c r="C167" s="283"/>
      <c r="D167" s="283"/>
      <c r="E167" s="875"/>
      <c r="F167" s="725"/>
    </row>
    <row r="168" spans="1:6" ht="85.5">
      <c r="A168" s="309" t="s">
        <v>1878</v>
      </c>
      <c r="B168" s="282" t="s">
        <v>4071</v>
      </c>
      <c r="C168" s="283"/>
      <c r="D168" s="283"/>
      <c r="E168" s="875"/>
      <c r="F168" s="725"/>
    </row>
    <row r="169" spans="1:6">
      <c r="A169" s="309"/>
      <c r="B169" s="423" t="s">
        <v>1879</v>
      </c>
      <c r="C169" s="424" t="s">
        <v>7</v>
      </c>
      <c r="D169" s="323">
        <v>1</v>
      </c>
      <c r="E169" s="753"/>
      <c r="F169" s="725"/>
    </row>
    <row r="170" spans="1:6">
      <c r="A170" s="309"/>
      <c r="B170" s="275" t="s">
        <v>46</v>
      </c>
      <c r="C170" s="276"/>
      <c r="D170" s="277"/>
      <c r="E170" s="865"/>
      <c r="F170" s="707">
        <f>D169*E169*$C$8</f>
        <v>0</v>
      </c>
    </row>
    <row r="171" spans="1:6">
      <c r="A171" s="309"/>
      <c r="B171" s="278" t="s">
        <v>47</v>
      </c>
      <c r="C171" s="279"/>
      <c r="D171" s="280"/>
      <c r="E171" s="866"/>
      <c r="F171" s="708">
        <f>D169*E169*$C$9</f>
        <v>0</v>
      </c>
    </row>
    <row r="172" spans="1:6">
      <c r="A172" s="309"/>
      <c r="B172" s="282"/>
      <c r="C172" s="283"/>
      <c r="D172" s="283"/>
      <c r="E172" s="875"/>
      <c r="F172" s="725"/>
    </row>
    <row r="173" spans="1:6" ht="42.75">
      <c r="A173" s="309" t="s">
        <v>1878</v>
      </c>
      <c r="B173" s="282" t="s">
        <v>4072</v>
      </c>
      <c r="C173" s="283"/>
      <c r="D173" s="283"/>
      <c r="E173" s="875"/>
      <c r="F173" s="725"/>
    </row>
    <row r="174" spans="1:6">
      <c r="A174" s="309"/>
      <c r="B174" s="423" t="s">
        <v>1879</v>
      </c>
      <c r="C174" s="424" t="s">
        <v>7</v>
      </c>
      <c r="D174" s="323">
        <v>1</v>
      </c>
      <c r="E174" s="753"/>
      <c r="F174" s="725"/>
    </row>
    <row r="175" spans="1:6">
      <c r="A175" s="309"/>
      <c r="B175" s="275" t="s">
        <v>46</v>
      </c>
      <c r="C175" s="276"/>
      <c r="D175" s="277"/>
      <c r="E175" s="865"/>
      <c r="F175" s="707">
        <f>D174*E174*$C$8</f>
        <v>0</v>
      </c>
    </row>
    <row r="176" spans="1:6">
      <c r="A176" s="309"/>
      <c r="B176" s="278" t="s">
        <v>47</v>
      </c>
      <c r="C176" s="279"/>
      <c r="D176" s="280"/>
      <c r="E176" s="866"/>
      <c r="F176" s="708">
        <f>D174*E174*$C$9</f>
        <v>0</v>
      </c>
    </row>
    <row r="177" spans="1:6">
      <c r="A177" s="309"/>
      <c r="B177" s="282"/>
      <c r="C177" s="283"/>
      <c r="D177" s="283"/>
      <c r="E177" s="875"/>
      <c r="F177" s="725"/>
    </row>
    <row r="178" spans="1:6" ht="85.5">
      <c r="A178" s="309" t="s">
        <v>1878</v>
      </c>
      <c r="B178" s="282" t="s">
        <v>1941</v>
      </c>
      <c r="C178" s="283"/>
      <c r="D178" s="283"/>
      <c r="E178" s="875"/>
      <c r="F178" s="725"/>
    </row>
    <row r="179" spans="1:6">
      <c r="A179" s="309"/>
      <c r="B179" s="423" t="s">
        <v>1879</v>
      </c>
      <c r="C179" s="424" t="s">
        <v>7</v>
      </c>
      <c r="D179" s="323">
        <v>1</v>
      </c>
      <c r="E179" s="753"/>
      <c r="F179" s="725"/>
    </row>
    <row r="180" spans="1:6">
      <c r="A180" s="309"/>
      <c r="B180" s="275" t="s">
        <v>46</v>
      </c>
      <c r="C180" s="276"/>
      <c r="D180" s="277"/>
      <c r="E180" s="759"/>
      <c r="F180" s="707">
        <f>D179*E179*$C$8</f>
        <v>0</v>
      </c>
    </row>
    <row r="181" spans="1:6">
      <c r="A181" s="309"/>
      <c r="B181" s="278" t="s">
        <v>47</v>
      </c>
      <c r="C181" s="279"/>
      <c r="D181" s="280"/>
      <c r="E181" s="760"/>
      <c r="F181" s="708">
        <f>D179*E179*$C$9</f>
        <v>0</v>
      </c>
    </row>
    <row r="182" spans="1:6">
      <c r="A182" s="309"/>
      <c r="B182" s="282"/>
      <c r="C182" s="283"/>
      <c r="D182" s="283"/>
      <c r="E182" s="771"/>
      <c r="F182" s="725"/>
    </row>
    <row r="183" spans="1:6" ht="116.25">
      <c r="A183" s="309" t="s">
        <v>1878</v>
      </c>
      <c r="B183" s="282" t="s">
        <v>4705</v>
      </c>
      <c r="C183" s="283"/>
      <c r="D183" s="283"/>
      <c r="E183" s="771"/>
      <c r="F183" s="725"/>
    </row>
    <row r="184" spans="1:6" s="298" customFormat="1" ht="41.25" customHeight="1">
      <c r="A184" s="445"/>
      <c r="B184" s="443"/>
      <c r="C184" s="444" t="s">
        <v>7</v>
      </c>
      <c r="D184" s="273"/>
      <c r="E184" s="763" t="s">
        <v>4689</v>
      </c>
      <c r="F184" s="706"/>
    </row>
    <row r="185" spans="1:6" s="298" customFormat="1">
      <c r="A185" s="445"/>
      <c r="B185" s="433" t="s">
        <v>46</v>
      </c>
      <c r="C185" s="434"/>
      <c r="D185" s="277"/>
      <c r="E185" s="759"/>
      <c r="F185" s="707"/>
    </row>
    <row r="186" spans="1:6" s="298" customFormat="1">
      <c r="A186" s="445"/>
      <c r="B186" s="436" t="s">
        <v>47</v>
      </c>
      <c r="C186" s="437"/>
      <c r="D186" s="280"/>
      <c r="E186" s="760"/>
      <c r="F186" s="708"/>
    </row>
    <row r="187" spans="1:6">
      <c r="A187" s="284"/>
      <c r="B187" s="282"/>
      <c r="C187" s="283"/>
      <c r="D187" s="283"/>
      <c r="E187" s="771"/>
      <c r="F187" s="725"/>
    </row>
    <row r="188" spans="1:6" ht="15">
      <c r="A188" s="315" t="s">
        <v>1968</v>
      </c>
      <c r="B188" s="316" t="s">
        <v>1942</v>
      </c>
      <c r="C188" s="424"/>
      <c r="D188" s="323"/>
      <c r="E188" s="324"/>
      <c r="F188" s="725"/>
    </row>
    <row r="189" spans="1:6">
      <c r="A189" s="284"/>
      <c r="B189" s="282"/>
      <c r="C189" s="283"/>
      <c r="D189" s="283"/>
      <c r="E189" s="771"/>
      <c r="F189" s="725"/>
    </row>
    <row r="190" spans="1:6" ht="15">
      <c r="A190" s="321" t="s">
        <v>4073</v>
      </c>
      <c r="B190" s="426" t="s">
        <v>1943</v>
      </c>
      <c r="C190" s="424"/>
      <c r="D190" s="323"/>
      <c r="E190" s="324"/>
      <c r="F190" s="725"/>
    </row>
    <row r="191" spans="1:6">
      <c r="A191" s="284"/>
      <c r="B191" s="282"/>
      <c r="C191" s="283"/>
      <c r="D191" s="283"/>
      <c r="E191" s="771"/>
      <c r="F191" s="725"/>
    </row>
    <row r="192" spans="1:6" ht="156.75">
      <c r="A192" s="284" t="s">
        <v>1878</v>
      </c>
      <c r="B192" s="282" t="s">
        <v>1944</v>
      </c>
      <c r="C192" s="283"/>
      <c r="D192" s="283"/>
      <c r="E192" s="771"/>
      <c r="F192" s="725"/>
    </row>
    <row r="193" spans="1:6">
      <c r="A193" s="284"/>
      <c r="B193" s="282" t="s">
        <v>1879</v>
      </c>
      <c r="C193" s="283" t="s">
        <v>7</v>
      </c>
      <c r="D193" s="283">
        <v>1</v>
      </c>
      <c r="E193" s="874"/>
      <c r="F193" s="725"/>
    </row>
    <row r="194" spans="1:6">
      <c r="A194" s="284"/>
      <c r="B194" s="275" t="s">
        <v>46</v>
      </c>
      <c r="C194" s="276"/>
      <c r="D194" s="277"/>
      <c r="E194" s="865"/>
      <c r="F194" s="707">
        <f>D193*E193*$C$8</f>
        <v>0</v>
      </c>
    </row>
    <row r="195" spans="1:6">
      <c r="A195" s="284"/>
      <c r="B195" s="278" t="s">
        <v>47</v>
      </c>
      <c r="C195" s="279"/>
      <c r="D195" s="280"/>
      <c r="E195" s="866"/>
      <c r="F195" s="708">
        <f>D193*E193*$C$9</f>
        <v>0</v>
      </c>
    </row>
    <row r="196" spans="1:6">
      <c r="A196" s="458"/>
      <c r="B196" s="423"/>
      <c r="C196" s="424"/>
      <c r="D196" s="323"/>
      <c r="E196" s="324"/>
      <c r="F196" s="709"/>
    </row>
    <row r="197" spans="1:6" ht="85.5">
      <c r="A197" s="462" t="s">
        <v>1878</v>
      </c>
      <c r="B197" s="423" t="s">
        <v>1945</v>
      </c>
      <c r="C197" s="424"/>
      <c r="D197" s="323"/>
      <c r="E197" s="324"/>
      <c r="F197" s="709"/>
    </row>
    <row r="198" spans="1:6">
      <c r="A198" s="458"/>
      <c r="B198" s="423" t="s">
        <v>1879</v>
      </c>
      <c r="C198" s="424" t="s">
        <v>7</v>
      </c>
      <c r="D198" s="323">
        <v>5</v>
      </c>
      <c r="E198" s="753"/>
      <c r="F198" s="725"/>
    </row>
    <row r="199" spans="1:6">
      <c r="A199" s="458"/>
      <c r="B199" s="275" t="s">
        <v>46</v>
      </c>
      <c r="C199" s="276"/>
      <c r="D199" s="277"/>
      <c r="E199" s="865"/>
      <c r="F199" s="707">
        <f>D198*E198*$C$8</f>
        <v>0</v>
      </c>
    </row>
    <row r="200" spans="1:6">
      <c r="A200" s="458"/>
      <c r="B200" s="278" t="s">
        <v>47</v>
      </c>
      <c r="C200" s="279"/>
      <c r="D200" s="280"/>
      <c r="E200" s="866"/>
      <c r="F200" s="708">
        <f>D198*E198*$C$9</f>
        <v>0</v>
      </c>
    </row>
    <row r="201" spans="1:6">
      <c r="A201" s="461"/>
      <c r="B201" s="459"/>
      <c r="C201" s="460"/>
      <c r="D201" s="323"/>
      <c r="E201" s="324"/>
      <c r="F201" s="726"/>
    </row>
    <row r="202" spans="1:6" ht="85.5">
      <c r="A202" s="328" t="s">
        <v>1878</v>
      </c>
      <c r="B202" s="282" t="s">
        <v>1946</v>
      </c>
      <c r="C202" s="283"/>
      <c r="D202" s="329"/>
      <c r="E202" s="875"/>
      <c r="F202" s="725"/>
    </row>
    <row r="203" spans="1:6">
      <c r="A203" s="458"/>
      <c r="B203" s="423" t="s">
        <v>1916</v>
      </c>
      <c r="C203" s="424" t="s">
        <v>15</v>
      </c>
      <c r="D203" s="323">
        <v>1</v>
      </c>
      <c r="E203" s="753"/>
      <c r="F203" s="725"/>
    </row>
    <row r="204" spans="1:6">
      <c r="A204" s="458"/>
      <c r="B204" s="275" t="s">
        <v>46</v>
      </c>
      <c r="C204" s="276"/>
      <c r="D204" s="277"/>
      <c r="E204" s="865"/>
      <c r="F204" s="707">
        <f>D203*E203*$C$8</f>
        <v>0</v>
      </c>
    </row>
    <row r="205" spans="1:6">
      <c r="A205" s="458"/>
      <c r="B205" s="278" t="s">
        <v>47</v>
      </c>
      <c r="C205" s="279"/>
      <c r="D205" s="280"/>
      <c r="E205" s="866"/>
      <c r="F205" s="708">
        <f>D203*E203*$C$9</f>
        <v>0</v>
      </c>
    </row>
    <row r="206" spans="1:6">
      <c r="A206" s="284"/>
      <c r="B206" s="282"/>
      <c r="C206" s="283"/>
      <c r="D206" s="283"/>
      <c r="E206" s="875"/>
      <c r="F206" s="725"/>
    </row>
    <row r="207" spans="1:6" ht="71.25">
      <c r="A207" s="458" t="s">
        <v>1878</v>
      </c>
      <c r="B207" s="423" t="s">
        <v>4074</v>
      </c>
      <c r="C207" s="424"/>
      <c r="D207" s="323"/>
      <c r="E207" s="324"/>
      <c r="F207" s="709"/>
    </row>
    <row r="208" spans="1:6">
      <c r="A208" s="461"/>
      <c r="B208" s="459" t="s">
        <v>1916</v>
      </c>
      <c r="C208" s="460" t="s">
        <v>15</v>
      </c>
      <c r="D208" s="323">
        <v>1</v>
      </c>
      <c r="E208" s="753"/>
      <c r="F208" s="725"/>
    </row>
    <row r="209" spans="1:6">
      <c r="A209" s="461"/>
      <c r="B209" s="275" t="s">
        <v>46</v>
      </c>
      <c r="C209" s="276"/>
      <c r="D209" s="277"/>
      <c r="E209" s="759"/>
      <c r="F209" s="707">
        <f>D208*E208*$C$8</f>
        <v>0</v>
      </c>
    </row>
    <row r="210" spans="1:6">
      <c r="A210" s="461"/>
      <c r="B210" s="278" t="s">
        <v>47</v>
      </c>
      <c r="C210" s="279"/>
      <c r="D210" s="280"/>
      <c r="E210" s="760"/>
      <c r="F210" s="708">
        <f>D208*E208*$C$9</f>
        <v>0</v>
      </c>
    </row>
    <row r="211" spans="1:6">
      <c r="A211" s="284"/>
      <c r="B211" s="282"/>
      <c r="C211" s="283"/>
      <c r="D211" s="283"/>
      <c r="E211" s="771"/>
      <c r="F211" s="725"/>
    </row>
    <row r="212" spans="1:6" ht="85.5">
      <c r="A212" s="284" t="s">
        <v>1878</v>
      </c>
      <c r="B212" s="282" t="s">
        <v>1947</v>
      </c>
      <c r="C212" s="283"/>
      <c r="D212" s="283"/>
      <c r="E212" s="771"/>
      <c r="F212" s="725"/>
    </row>
    <row r="213" spans="1:6">
      <c r="A213" s="284"/>
      <c r="B213" s="282" t="s">
        <v>1879</v>
      </c>
      <c r="C213" s="283" t="s">
        <v>7</v>
      </c>
      <c r="D213" s="283">
        <v>1</v>
      </c>
      <c r="E213" s="874"/>
      <c r="F213" s="725"/>
    </row>
    <row r="214" spans="1:6">
      <c r="A214" s="284"/>
      <c r="B214" s="275" t="s">
        <v>46</v>
      </c>
      <c r="C214" s="276"/>
      <c r="D214" s="277"/>
      <c r="E214" s="865"/>
      <c r="F214" s="707">
        <f>D213*E213*$C$8</f>
        <v>0</v>
      </c>
    </row>
    <row r="215" spans="1:6">
      <c r="A215" s="284"/>
      <c r="B215" s="278" t="s">
        <v>47</v>
      </c>
      <c r="C215" s="279"/>
      <c r="D215" s="280"/>
      <c r="E215" s="866"/>
      <c r="F215" s="708">
        <f>D213*E213*$C$9</f>
        <v>0</v>
      </c>
    </row>
    <row r="216" spans="1:6">
      <c r="A216" s="284"/>
      <c r="B216" s="282"/>
      <c r="C216" s="283"/>
      <c r="D216" s="283"/>
      <c r="E216" s="875"/>
      <c r="F216" s="725"/>
    </row>
    <row r="217" spans="1:6" ht="85.5">
      <c r="A217" s="284" t="s">
        <v>1878</v>
      </c>
      <c r="B217" s="282" t="s">
        <v>1948</v>
      </c>
      <c r="C217" s="283"/>
      <c r="D217" s="283"/>
      <c r="E217" s="875"/>
      <c r="F217" s="725"/>
    </row>
    <row r="218" spans="1:6">
      <c r="A218" s="284"/>
      <c r="B218" s="423" t="s">
        <v>1916</v>
      </c>
      <c r="C218" s="283" t="s">
        <v>15</v>
      </c>
      <c r="D218" s="330">
        <f>D198</f>
        <v>5</v>
      </c>
      <c r="E218" s="874"/>
      <c r="F218" s="725"/>
    </row>
    <row r="219" spans="1:6">
      <c r="A219" s="284"/>
      <c r="B219" s="275" t="s">
        <v>46</v>
      </c>
      <c r="C219" s="276"/>
      <c r="D219" s="277"/>
      <c r="E219" s="759"/>
      <c r="F219" s="707">
        <f>D218*E218*$C$8</f>
        <v>0</v>
      </c>
    </row>
    <row r="220" spans="1:6">
      <c r="A220" s="284"/>
      <c r="B220" s="278" t="s">
        <v>47</v>
      </c>
      <c r="C220" s="279"/>
      <c r="D220" s="280"/>
      <c r="E220" s="760"/>
      <c r="F220" s="708">
        <f>D218*E218*$C$9</f>
        <v>0</v>
      </c>
    </row>
    <row r="221" spans="1:6">
      <c r="A221" s="284"/>
      <c r="B221" s="463"/>
      <c r="C221" s="424"/>
      <c r="D221" s="283"/>
      <c r="E221" s="324"/>
      <c r="F221" s="726"/>
    </row>
    <row r="222" spans="1:6" ht="102">
      <c r="A222" s="284" t="s">
        <v>1878</v>
      </c>
      <c r="B222" s="463" t="s">
        <v>4706</v>
      </c>
      <c r="C222" s="424"/>
      <c r="D222" s="283"/>
      <c r="E222" s="324"/>
      <c r="F222" s="726"/>
    </row>
    <row r="223" spans="1:6" s="298" customFormat="1" ht="41.25" customHeight="1">
      <c r="A223" s="445"/>
      <c r="B223" s="443" t="s">
        <v>1879</v>
      </c>
      <c r="C223" s="444" t="s">
        <v>7</v>
      </c>
      <c r="D223" s="273"/>
      <c r="E223" s="763" t="s">
        <v>4689</v>
      </c>
      <c r="F223" s="706"/>
    </row>
    <row r="224" spans="1:6" s="298" customFormat="1">
      <c r="A224" s="445"/>
      <c r="B224" s="433" t="s">
        <v>46</v>
      </c>
      <c r="C224" s="434"/>
      <c r="D224" s="277"/>
      <c r="E224" s="759"/>
      <c r="F224" s="707"/>
    </row>
    <row r="225" spans="1:6" s="298" customFormat="1">
      <c r="A225" s="445"/>
      <c r="B225" s="436" t="s">
        <v>47</v>
      </c>
      <c r="C225" s="437"/>
      <c r="D225" s="280"/>
      <c r="E225" s="760"/>
      <c r="F225" s="708"/>
    </row>
    <row r="226" spans="1:6">
      <c r="A226" s="284"/>
      <c r="B226" s="463"/>
      <c r="C226" s="283"/>
      <c r="D226" s="283"/>
      <c r="E226" s="324"/>
      <c r="F226" s="726"/>
    </row>
    <row r="227" spans="1:6" ht="114">
      <c r="A227" s="309" t="s">
        <v>1878</v>
      </c>
      <c r="B227" s="282" t="s">
        <v>4075</v>
      </c>
      <c r="C227" s="283"/>
      <c r="D227" s="283"/>
      <c r="E227" s="771"/>
      <c r="F227" s="725"/>
    </row>
    <row r="228" spans="1:6">
      <c r="A228" s="309"/>
      <c r="B228" s="423" t="s">
        <v>1879</v>
      </c>
      <c r="C228" s="424" t="s">
        <v>7</v>
      </c>
      <c r="D228" s="323">
        <v>1</v>
      </c>
      <c r="E228" s="753"/>
      <c r="F228" s="725"/>
    </row>
    <row r="229" spans="1:6">
      <c r="A229" s="309"/>
      <c r="B229" s="275" t="s">
        <v>46</v>
      </c>
      <c r="C229" s="276"/>
      <c r="D229" s="277"/>
      <c r="E229" s="865"/>
      <c r="F229" s="707">
        <f>D228*E228*$C$8</f>
        <v>0</v>
      </c>
    </row>
    <row r="230" spans="1:6">
      <c r="A230" s="309"/>
      <c r="B230" s="278" t="s">
        <v>47</v>
      </c>
      <c r="C230" s="279"/>
      <c r="D230" s="280"/>
      <c r="E230" s="866"/>
      <c r="F230" s="708">
        <f>D228*E228*$C$9</f>
        <v>0</v>
      </c>
    </row>
    <row r="231" spans="1:6">
      <c r="A231" s="284"/>
      <c r="B231" s="463"/>
      <c r="C231" s="283"/>
      <c r="D231" s="283"/>
      <c r="E231" s="324"/>
      <c r="F231" s="726"/>
    </row>
    <row r="232" spans="1:6" ht="15">
      <c r="A232" s="321" t="s">
        <v>4076</v>
      </c>
      <c r="B232" s="322" t="s">
        <v>1949</v>
      </c>
      <c r="C232" s="283"/>
      <c r="D232" s="329"/>
      <c r="E232" s="875"/>
      <c r="F232" s="725"/>
    </row>
    <row r="233" spans="1:6">
      <c r="A233" s="284"/>
      <c r="B233" s="282"/>
      <c r="C233" s="283"/>
      <c r="D233" s="329"/>
      <c r="E233" s="875"/>
      <c r="F233" s="725"/>
    </row>
    <row r="234" spans="1:6" ht="156.75">
      <c r="A234" s="284" t="s">
        <v>1878</v>
      </c>
      <c r="B234" s="282" t="s">
        <v>1944</v>
      </c>
      <c r="C234" s="283"/>
      <c r="D234" s="283"/>
      <c r="E234" s="875"/>
      <c r="F234" s="725"/>
    </row>
    <row r="235" spans="1:6">
      <c r="A235" s="284"/>
      <c r="B235" s="282" t="s">
        <v>1879</v>
      </c>
      <c r="C235" s="283" t="s">
        <v>7</v>
      </c>
      <c r="D235" s="283">
        <v>1</v>
      </c>
      <c r="E235" s="874"/>
      <c r="F235" s="725"/>
    </row>
    <row r="236" spans="1:6">
      <c r="A236" s="284"/>
      <c r="B236" s="275" t="s">
        <v>46</v>
      </c>
      <c r="C236" s="276"/>
      <c r="D236" s="277"/>
      <c r="E236" s="759"/>
      <c r="F236" s="707">
        <f>D235*E235*$C$8</f>
        <v>0</v>
      </c>
    </row>
    <row r="237" spans="1:6">
      <c r="A237" s="284"/>
      <c r="B237" s="278" t="s">
        <v>47</v>
      </c>
      <c r="C237" s="279"/>
      <c r="D237" s="280"/>
      <c r="E237" s="760"/>
      <c r="F237" s="708">
        <f>D235*E235*$C$9</f>
        <v>0</v>
      </c>
    </row>
    <row r="238" spans="1:6">
      <c r="A238" s="458"/>
      <c r="B238" s="423"/>
      <c r="C238" s="424"/>
      <c r="D238" s="323"/>
      <c r="E238" s="324"/>
      <c r="F238" s="709"/>
    </row>
    <row r="239" spans="1:6" ht="85.5">
      <c r="A239" s="462" t="s">
        <v>1878</v>
      </c>
      <c r="B239" s="423" t="s">
        <v>1945</v>
      </c>
      <c r="C239" s="424"/>
      <c r="D239" s="323"/>
      <c r="E239" s="324"/>
      <c r="F239" s="709"/>
    </row>
    <row r="240" spans="1:6">
      <c r="A240" s="458"/>
      <c r="B240" s="423" t="s">
        <v>1879</v>
      </c>
      <c r="C240" s="424" t="s">
        <v>7</v>
      </c>
      <c r="D240" s="323">
        <v>3</v>
      </c>
      <c r="E240" s="753"/>
      <c r="F240" s="725"/>
    </row>
    <row r="241" spans="1:6">
      <c r="A241" s="458"/>
      <c r="B241" s="275" t="s">
        <v>46</v>
      </c>
      <c r="C241" s="276"/>
      <c r="D241" s="277"/>
      <c r="E241" s="865"/>
      <c r="F241" s="707">
        <f>D240*E240*$C$8</f>
        <v>0</v>
      </c>
    </row>
    <row r="242" spans="1:6">
      <c r="A242" s="458"/>
      <c r="B242" s="278" t="s">
        <v>47</v>
      </c>
      <c r="C242" s="279"/>
      <c r="D242" s="280"/>
      <c r="E242" s="866"/>
      <c r="F242" s="708">
        <f>D240*E240*$C$9</f>
        <v>0</v>
      </c>
    </row>
    <row r="243" spans="1:6">
      <c r="A243" s="461"/>
      <c r="B243" s="459"/>
      <c r="C243" s="460"/>
      <c r="D243" s="323"/>
      <c r="E243" s="324"/>
      <c r="F243" s="726"/>
    </row>
    <row r="244" spans="1:6" ht="85.5">
      <c r="A244" s="328" t="s">
        <v>1878</v>
      </c>
      <c r="B244" s="282" t="s">
        <v>1946</v>
      </c>
      <c r="C244" s="283"/>
      <c r="D244" s="329"/>
      <c r="E244" s="875"/>
      <c r="F244" s="725"/>
    </row>
    <row r="245" spans="1:6">
      <c r="A245" s="458"/>
      <c r="B245" s="423" t="s">
        <v>1916</v>
      </c>
      <c r="C245" s="424" t="s">
        <v>15</v>
      </c>
      <c r="D245" s="323">
        <v>1</v>
      </c>
      <c r="E245" s="753"/>
      <c r="F245" s="725"/>
    </row>
    <row r="246" spans="1:6">
      <c r="A246" s="458"/>
      <c r="B246" s="275" t="s">
        <v>46</v>
      </c>
      <c r="C246" s="276"/>
      <c r="D246" s="277"/>
      <c r="E246" s="865"/>
      <c r="F246" s="707">
        <f>D245*E245*$C$8</f>
        <v>0</v>
      </c>
    </row>
    <row r="247" spans="1:6">
      <c r="A247" s="458"/>
      <c r="B247" s="278" t="s">
        <v>47</v>
      </c>
      <c r="C247" s="279"/>
      <c r="D247" s="280"/>
      <c r="E247" s="866"/>
      <c r="F247" s="708">
        <f>D245*E245*$C$9</f>
        <v>0</v>
      </c>
    </row>
    <row r="248" spans="1:6">
      <c r="A248" s="284"/>
      <c r="B248" s="282"/>
      <c r="C248" s="283"/>
      <c r="D248" s="283"/>
      <c r="E248" s="875"/>
      <c r="F248" s="725"/>
    </row>
    <row r="249" spans="1:6" ht="71.25">
      <c r="A249" s="458" t="s">
        <v>1878</v>
      </c>
      <c r="B249" s="423" t="s">
        <v>4074</v>
      </c>
      <c r="C249" s="424"/>
      <c r="D249" s="323"/>
      <c r="E249" s="324"/>
      <c r="F249" s="709"/>
    </row>
    <row r="250" spans="1:6">
      <c r="A250" s="461"/>
      <c r="B250" s="459" t="s">
        <v>1916</v>
      </c>
      <c r="C250" s="460" t="s">
        <v>15</v>
      </c>
      <c r="D250" s="323">
        <v>1</v>
      </c>
      <c r="E250" s="753"/>
      <c r="F250" s="725"/>
    </row>
    <row r="251" spans="1:6">
      <c r="A251" s="461"/>
      <c r="B251" s="275" t="s">
        <v>46</v>
      </c>
      <c r="C251" s="276"/>
      <c r="D251" s="277"/>
      <c r="E251" s="759"/>
      <c r="F251" s="707">
        <f>D250*E250*$C$8</f>
        <v>0</v>
      </c>
    </row>
    <row r="252" spans="1:6">
      <c r="A252" s="461"/>
      <c r="B252" s="278" t="s">
        <v>47</v>
      </c>
      <c r="C252" s="279"/>
      <c r="D252" s="280"/>
      <c r="E252" s="760"/>
      <c r="F252" s="708">
        <f>D250*E250*$C$9</f>
        <v>0</v>
      </c>
    </row>
    <row r="253" spans="1:6">
      <c r="A253" s="284"/>
      <c r="B253" s="282"/>
      <c r="C253" s="283"/>
      <c r="D253" s="283"/>
      <c r="E253" s="771"/>
      <c r="F253" s="725"/>
    </row>
    <row r="254" spans="1:6" ht="85.5">
      <c r="A254" s="284" t="s">
        <v>1878</v>
      </c>
      <c r="B254" s="282" t="s">
        <v>1947</v>
      </c>
      <c r="C254" s="283"/>
      <c r="D254" s="283"/>
      <c r="E254" s="771"/>
      <c r="F254" s="725"/>
    </row>
    <row r="255" spans="1:6">
      <c r="A255" s="284"/>
      <c r="B255" s="282" t="s">
        <v>1879</v>
      </c>
      <c r="C255" s="283" t="s">
        <v>7</v>
      </c>
      <c r="D255" s="283">
        <v>1</v>
      </c>
      <c r="E255" s="874"/>
      <c r="F255" s="725"/>
    </row>
    <row r="256" spans="1:6">
      <c r="A256" s="284"/>
      <c r="B256" s="275" t="s">
        <v>46</v>
      </c>
      <c r="C256" s="276"/>
      <c r="D256" s="277"/>
      <c r="E256" s="865"/>
      <c r="F256" s="707">
        <f>D255*E255*$C$8</f>
        <v>0</v>
      </c>
    </row>
    <row r="257" spans="1:6">
      <c r="A257" s="284"/>
      <c r="B257" s="278" t="s">
        <v>47</v>
      </c>
      <c r="C257" s="279"/>
      <c r="D257" s="280"/>
      <c r="E257" s="866"/>
      <c r="F257" s="708">
        <f>D255*E255*$C$9</f>
        <v>0</v>
      </c>
    </row>
    <row r="258" spans="1:6">
      <c r="A258" s="284"/>
      <c r="B258" s="282"/>
      <c r="C258" s="283"/>
      <c r="D258" s="283"/>
      <c r="E258" s="875"/>
      <c r="F258" s="725"/>
    </row>
    <row r="259" spans="1:6" ht="85.5">
      <c r="A259" s="284" t="s">
        <v>1878</v>
      </c>
      <c r="B259" s="282" t="s">
        <v>1948</v>
      </c>
      <c r="C259" s="283"/>
      <c r="D259" s="283"/>
      <c r="E259" s="875"/>
      <c r="F259" s="725"/>
    </row>
    <row r="260" spans="1:6">
      <c r="A260" s="284"/>
      <c r="B260" s="423" t="s">
        <v>1916</v>
      </c>
      <c r="C260" s="283" t="s">
        <v>15</v>
      </c>
      <c r="D260" s="330">
        <f>D240</f>
        <v>3</v>
      </c>
      <c r="E260" s="874"/>
      <c r="F260" s="725"/>
    </row>
    <row r="261" spans="1:6">
      <c r="A261" s="284"/>
      <c r="B261" s="275" t="s">
        <v>46</v>
      </c>
      <c r="C261" s="276"/>
      <c r="D261" s="277"/>
      <c r="E261" s="865"/>
      <c r="F261" s="707">
        <f>D260*E260*$C$8</f>
        <v>0</v>
      </c>
    </row>
    <row r="262" spans="1:6">
      <c r="A262" s="284"/>
      <c r="B262" s="278" t="s">
        <v>47</v>
      </c>
      <c r="C262" s="279"/>
      <c r="D262" s="280"/>
      <c r="E262" s="760"/>
      <c r="F262" s="708">
        <f>D260*E260*$C$9</f>
        <v>0</v>
      </c>
    </row>
    <row r="263" spans="1:6">
      <c r="A263" s="284"/>
      <c r="B263" s="463"/>
      <c r="C263" s="424"/>
      <c r="D263" s="283"/>
      <c r="E263" s="324"/>
      <c r="F263" s="726"/>
    </row>
    <row r="264" spans="1:6" ht="102">
      <c r="A264" s="284" t="s">
        <v>1878</v>
      </c>
      <c r="B264" s="463" t="s">
        <v>4706</v>
      </c>
      <c r="C264" s="424"/>
      <c r="D264" s="283"/>
      <c r="E264" s="324"/>
      <c r="F264" s="726"/>
    </row>
    <row r="265" spans="1:6" s="298" customFormat="1" ht="41.25" customHeight="1">
      <c r="A265" s="445"/>
      <c r="B265" s="443"/>
      <c r="C265" s="444" t="s">
        <v>7</v>
      </c>
      <c r="D265" s="273"/>
      <c r="E265" s="763" t="s">
        <v>4689</v>
      </c>
      <c r="F265" s="706"/>
    </row>
    <row r="266" spans="1:6" s="298" customFormat="1">
      <c r="A266" s="445"/>
      <c r="B266" s="433" t="s">
        <v>46</v>
      </c>
      <c r="C266" s="434"/>
      <c r="D266" s="277"/>
      <c r="E266" s="759"/>
      <c r="F266" s="707"/>
    </row>
    <row r="267" spans="1:6" s="298" customFormat="1">
      <c r="A267" s="445"/>
      <c r="B267" s="436" t="s">
        <v>47</v>
      </c>
      <c r="C267" s="437"/>
      <c r="D267" s="280"/>
      <c r="E267" s="760"/>
      <c r="F267" s="708"/>
    </row>
    <row r="268" spans="1:6">
      <c r="A268" s="284"/>
      <c r="B268" s="282"/>
      <c r="C268" s="283"/>
      <c r="D268" s="283"/>
      <c r="E268" s="771"/>
      <c r="F268" s="725"/>
    </row>
    <row r="269" spans="1:6" ht="114">
      <c r="A269" s="309" t="s">
        <v>1878</v>
      </c>
      <c r="B269" s="282" t="s">
        <v>4075</v>
      </c>
      <c r="C269" s="283"/>
      <c r="D269" s="283"/>
      <c r="E269" s="771"/>
      <c r="F269" s="725"/>
    </row>
    <row r="270" spans="1:6">
      <c r="A270" s="309"/>
      <c r="B270" s="423" t="s">
        <v>1879</v>
      </c>
      <c r="C270" s="424" t="s">
        <v>7</v>
      </c>
      <c r="D270" s="323">
        <v>1</v>
      </c>
      <c r="E270" s="753"/>
      <c r="F270" s="725"/>
    </row>
    <row r="271" spans="1:6">
      <c r="A271" s="309"/>
      <c r="B271" s="275" t="s">
        <v>46</v>
      </c>
      <c r="C271" s="276"/>
      <c r="D271" s="277"/>
      <c r="E271" s="865"/>
      <c r="F271" s="707">
        <f>D270*E270*$C$8</f>
        <v>0</v>
      </c>
    </row>
    <row r="272" spans="1:6">
      <c r="A272" s="309"/>
      <c r="B272" s="278" t="s">
        <v>47</v>
      </c>
      <c r="C272" s="279"/>
      <c r="D272" s="280"/>
      <c r="E272" s="866"/>
      <c r="F272" s="708">
        <f>D270*E270*$C$9</f>
        <v>0</v>
      </c>
    </row>
    <row r="273" spans="1:6">
      <c r="A273" s="284"/>
      <c r="B273" s="282"/>
      <c r="C273" s="283"/>
      <c r="D273" s="283"/>
      <c r="E273" s="875"/>
      <c r="F273" s="725"/>
    </row>
    <row r="274" spans="1:6" ht="15">
      <c r="A274" s="321" t="s">
        <v>4077</v>
      </c>
      <c r="B274" s="322" t="s">
        <v>1950</v>
      </c>
      <c r="C274" s="283"/>
      <c r="D274" s="329"/>
      <c r="E274" s="875"/>
      <c r="F274" s="725"/>
    </row>
    <row r="275" spans="1:6">
      <c r="A275" s="284"/>
      <c r="B275" s="282"/>
      <c r="C275" s="283"/>
      <c r="D275" s="329"/>
      <c r="E275" s="875"/>
      <c r="F275" s="725"/>
    </row>
    <row r="276" spans="1:6" ht="156.75">
      <c r="A276" s="284" t="s">
        <v>1878</v>
      </c>
      <c r="B276" s="282" t="s">
        <v>1944</v>
      </c>
      <c r="C276" s="283"/>
      <c r="D276" s="283"/>
      <c r="E276" s="875"/>
      <c r="F276" s="725"/>
    </row>
    <row r="277" spans="1:6">
      <c r="A277" s="284"/>
      <c r="B277" s="282" t="s">
        <v>1879</v>
      </c>
      <c r="C277" s="283" t="s">
        <v>7</v>
      </c>
      <c r="D277" s="283">
        <v>1</v>
      </c>
      <c r="E277" s="874"/>
      <c r="F277" s="725"/>
    </row>
    <row r="278" spans="1:6">
      <c r="A278" s="284"/>
      <c r="B278" s="275" t="s">
        <v>46</v>
      </c>
      <c r="C278" s="276"/>
      <c r="D278" s="277"/>
      <c r="E278" s="865"/>
      <c r="F278" s="707">
        <f>D277*E277*$C$8</f>
        <v>0</v>
      </c>
    </row>
    <row r="279" spans="1:6">
      <c r="A279" s="284"/>
      <c r="B279" s="278" t="s">
        <v>47</v>
      </c>
      <c r="C279" s="279"/>
      <c r="D279" s="280"/>
      <c r="E279" s="760"/>
      <c r="F279" s="708">
        <f>D277*E277*$C$9</f>
        <v>0</v>
      </c>
    </row>
    <row r="280" spans="1:6">
      <c r="A280" s="458"/>
      <c r="B280" s="423"/>
      <c r="C280" s="424"/>
      <c r="D280" s="323"/>
      <c r="E280" s="324"/>
      <c r="F280" s="709"/>
    </row>
    <row r="281" spans="1:6" ht="85.5">
      <c r="A281" s="462" t="s">
        <v>1878</v>
      </c>
      <c r="B281" s="423" t="s">
        <v>1945</v>
      </c>
      <c r="C281" s="424"/>
      <c r="D281" s="323"/>
      <c r="E281" s="324"/>
      <c r="F281" s="709"/>
    </row>
    <row r="282" spans="1:6">
      <c r="A282" s="458"/>
      <c r="B282" s="423" t="s">
        <v>1879</v>
      </c>
      <c r="C282" s="424" t="s">
        <v>7</v>
      </c>
      <c r="D282" s="323">
        <v>3</v>
      </c>
      <c r="E282" s="753"/>
      <c r="F282" s="725"/>
    </row>
    <row r="283" spans="1:6">
      <c r="A283" s="458"/>
      <c r="B283" s="275" t="s">
        <v>46</v>
      </c>
      <c r="C283" s="276"/>
      <c r="D283" s="277"/>
      <c r="E283" s="865"/>
      <c r="F283" s="707">
        <f>D282*E282*$C$8</f>
        <v>0</v>
      </c>
    </row>
    <row r="284" spans="1:6">
      <c r="A284" s="458"/>
      <c r="B284" s="278" t="s">
        <v>47</v>
      </c>
      <c r="C284" s="279"/>
      <c r="D284" s="280"/>
      <c r="E284" s="866"/>
      <c r="F284" s="708">
        <f>D282*E282*$C$9</f>
        <v>0</v>
      </c>
    </row>
    <row r="285" spans="1:6">
      <c r="A285" s="461"/>
      <c r="B285" s="459"/>
      <c r="C285" s="460"/>
      <c r="D285" s="323"/>
      <c r="E285" s="324"/>
      <c r="F285" s="726"/>
    </row>
    <row r="286" spans="1:6" ht="85.5">
      <c r="A286" s="328" t="s">
        <v>1878</v>
      </c>
      <c r="B286" s="282" t="s">
        <v>1946</v>
      </c>
      <c r="C286" s="283"/>
      <c r="D286" s="329"/>
      <c r="E286" s="875"/>
      <c r="F286" s="725"/>
    </row>
    <row r="287" spans="1:6">
      <c r="A287" s="458"/>
      <c r="B287" s="423" t="s">
        <v>1916</v>
      </c>
      <c r="C287" s="424" t="s">
        <v>15</v>
      </c>
      <c r="D287" s="323">
        <v>1</v>
      </c>
      <c r="E287" s="753"/>
      <c r="F287" s="725"/>
    </row>
    <row r="288" spans="1:6">
      <c r="A288" s="458"/>
      <c r="B288" s="275" t="s">
        <v>46</v>
      </c>
      <c r="C288" s="276"/>
      <c r="D288" s="277"/>
      <c r="E288" s="865"/>
      <c r="F288" s="707">
        <f>D287*E287*$C$8</f>
        <v>0</v>
      </c>
    </row>
    <row r="289" spans="1:6">
      <c r="A289" s="458"/>
      <c r="B289" s="278" t="s">
        <v>47</v>
      </c>
      <c r="C289" s="279"/>
      <c r="D289" s="280"/>
      <c r="E289" s="866"/>
      <c r="F289" s="708">
        <f>D287*E287*$C$9</f>
        <v>0</v>
      </c>
    </row>
    <row r="290" spans="1:6">
      <c r="A290" s="284"/>
      <c r="B290" s="282"/>
      <c r="C290" s="283"/>
      <c r="D290" s="283"/>
      <c r="E290" s="875"/>
      <c r="F290" s="725"/>
    </row>
    <row r="291" spans="1:6" ht="71.25">
      <c r="A291" s="458" t="s">
        <v>1878</v>
      </c>
      <c r="B291" s="423" t="s">
        <v>4074</v>
      </c>
      <c r="C291" s="424"/>
      <c r="D291" s="323"/>
      <c r="E291" s="324"/>
      <c r="F291" s="709"/>
    </row>
    <row r="292" spans="1:6">
      <c r="A292" s="461"/>
      <c r="B292" s="459" t="s">
        <v>1916</v>
      </c>
      <c r="C292" s="460" t="s">
        <v>15</v>
      </c>
      <c r="D292" s="323">
        <v>1</v>
      </c>
      <c r="E292" s="753"/>
      <c r="F292" s="725"/>
    </row>
    <row r="293" spans="1:6">
      <c r="A293" s="461"/>
      <c r="B293" s="275" t="s">
        <v>46</v>
      </c>
      <c r="C293" s="276"/>
      <c r="D293" s="277"/>
      <c r="E293" s="759"/>
      <c r="F293" s="707">
        <f>D292*E292*$C$8</f>
        <v>0</v>
      </c>
    </row>
    <row r="294" spans="1:6">
      <c r="A294" s="461"/>
      <c r="B294" s="278" t="s">
        <v>47</v>
      </c>
      <c r="C294" s="279"/>
      <c r="D294" s="280"/>
      <c r="E294" s="760"/>
      <c r="F294" s="708">
        <f>D292*E292*$C$9</f>
        <v>0</v>
      </c>
    </row>
    <row r="295" spans="1:6">
      <c r="A295" s="284"/>
      <c r="B295" s="282"/>
      <c r="C295" s="283"/>
      <c r="D295" s="283"/>
      <c r="E295" s="771"/>
      <c r="F295" s="725"/>
    </row>
    <row r="296" spans="1:6" ht="85.5">
      <c r="A296" s="284" t="s">
        <v>1878</v>
      </c>
      <c r="B296" s="282" t="s">
        <v>1947</v>
      </c>
      <c r="C296" s="283"/>
      <c r="D296" s="283"/>
      <c r="E296" s="771"/>
      <c r="F296" s="725"/>
    </row>
    <row r="297" spans="1:6">
      <c r="A297" s="284"/>
      <c r="B297" s="282" t="s">
        <v>1879</v>
      </c>
      <c r="C297" s="283" t="s">
        <v>7</v>
      </c>
      <c r="D297" s="283">
        <v>1</v>
      </c>
      <c r="E297" s="874"/>
      <c r="F297" s="725"/>
    </row>
    <row r="298" spans="1:6">
      <c r="A298" s="284"/>
      <c r="B298" s="275" t="s">
        <v>46</v>
      </c>
      <c r="C298" s="276"/>
      <c r="D298" s="277"/>
      <c r="E298" s="865"/>
      <c r="F298" s="707">
        <f>D297*E297*$C$8</f>
        <v>0</v>
      </c>
    </row>
    <row r="299" spans="1:6">
      <c r="A299" s="284"/>
      <c r="B299" s="278" t="s">
        <v>47</v>
      </c>
      <c r="C299" s="279"/>
      <c r="D299" s="280"/>
      <c r="E299" s="866"/>
      <c r="F299" s="708">
        <f>D297*E297*$C$9</f>
        <v>0</v>
      </c>
    </row>
    <row r="300" spans="1:6">
      <c r="A300" s="284"/>
      <c r="B300" s="282"/>
      <c r="C300" s="283"/>
      <c r="D300" s="283"/>
      <c r="E300" s="875"/>
      <c r="F300" s="725"/>
    </row>
    <row r="301" spans="1:6" ht="85.5">
      <c r="A301" s="284" t="s">
        <v>1878</v>
      </c>
      <c r="B301" s="282" t="s">
        <v>1948</v>
      </c>
      <c r="C301" s="283"/>
      <c r="D301" s="283"/>
      <c r="E301" s="875"/>
      <c r="F301" s="725"/>
    </row>
    <row r="302" spans="1:6">
      <c r="A302" s="284"/>
      <c r="B302" s="423" t="s">
        <v>1916</v>
      </c>
      <c r="C302" s="283" t="s">
        <v>15</v>
      </c>
      <c r="D302" s="330">
        <v>3</v>
      </c>
      <c r="E302" s="874"/>
      <c r="F302" s="725"/>
    </row>
    <row r="303" spans="1:6">
      <c r="A303" s="284"/>
      <c r="B303" s="275" t="s">
        <v>46</v>
      </c>
      <c r="C303" s="276"/>
      <c r="D303" s="277"/>
      <c r="E303" s="759"/>
      <c r="F303" s="707">
        <f>D302*E302*$C$8</f>
        <v>0</v>
      </c>
    </row>
    <row r="304" spans="1:6">
      <c r="A304" s="284"/>
      <c r="B304" s="278" t="s">
        <v>47</v>
      </c>
      <c r="C304" s="279"/>
      <c r="D304" s="280"/>
      <c r="E304" s="760"/>
      <c r="F304" s="708">
        <f>D302*E302*$C$9</f>
        <v>0</v>
      </c>
    </row>
    <row r="305" spans="1:6">
      <c r="A305" s="284"/>
      <c r="B305" s="463"/>
      <c r="C305" s="424"/>
      <c r="D305" s="283"/>
      <c r="E305" s="324"/>
      <c r="F305" s="726"/>
    </row>
    <row r="306" spans="1:6" ht="102">
      <c r="A306" s="284" t="s">
        <v>1878</v>
      </c>
      <c r="B306" s="463" t="s">
        <v>4706</v>
      </c>
      <c r="C306" s="424"/>
      <c r="D306" s="283"/>
      <c r="E306" s="324"/>
      <c r="F306" s="726"/>
    </row>
    <row r="307" spans="1:6" s="298" customFormat="1" ht="41.25" customHeight="1">
      <c r="A307" s="445"/>
      <c r="B307" s="443"/>
      <c r="C307" s="444" t="s">
        <v>7</v>
      </c>
      <c r="D307" s="273"/>
      <c r="E307" s="763" t="s">
        <v>4689</v>
      </c>
      <c r="F307" s="706"/>
    </row>
    <row r="308" spans="1:6" s="298" customFormat="1">
      <c r="A308" s="445"/>
      <c r="B308" s="433" t="s">
        <v>46</v>
      </c>
      <c r="C308" s="434"/>
      <c r="D308" s="277"/>
      <c r="E308" s="759"/>
      <c r="F308" s="707"/>
    </row>
    <row r="309" spans="1:6" s="298" customFormat="1">
      <c r="A309" s="445"/>
      <c r="B309" s="436" t="s">
        <v>47</v>
      </c>
      <c r="C309" s="437"/>
      <c r="D309" s="280"/>
      <c r="E309" s="760"/>
      <c r="F309" s="708"/>
    </row>
    <row r="310" spans="1:6">
      <c r="A310" s="284"/>
      <c r="B310" s="282"/>
      <c r="C310" s="283"/>
      <c r="D310" s="283"/>
      <c r="E310" s="771"/>
      <c r="F310" s="725"/>
    </row>
    <row r="311" spans="1:6" ht="114">
      <c r="A311" s="309" t="s">
        <v>1878</v>
      </c>
      <c r="B311" s="282" t="s">
        <v>4075</v>
      </c>
      <c r="C311" s="283"/>
      <c r="D311" s="283"/>
      <c r="E311" s="771"/>
      <c r="F311" s="725"/>
    </row>
    <row r="312" spans="1:6">
      <c r="A312" s="309"/>
      <c r="B312" s="423" t="s">
        <v>1879</v>
      </c>
      <c r="C312" s="424" t="s">
        <v>7</v>
      </c>
      <c r="D312" s="323">
        <v>1</v>
      </c>
      <c r="E312" s="753"/>
      <c r="F312" s="725"/>
    </row>
    <row r="313" spans="1:6">
      <c r="A313" s="309"/>
      <c r="B313" s="275" t="s">
        <v>46</v>
      </c>
      <c r="C313" s="276"/>
      <c r="D313" s="277"/>
      <c r="E313" s="865"/>
      <c r="F313" s="707">
        <f>D312*E312*$C$8</f>
        <v>0</v>
      </c>
    </row>
    <row r="314" spans="1:6">
      <c r="A314" s="309"/>
      <c r="B314" s="278" t="s">
        <v>47</v>
      </c>
      <c r="C314" s="279"/>
      <c r="D314" s="280"/>
      <c r="E314" s="866"/>
      <c r="F314" s="708">
        <f>D312*E312*$C$9</f>
        <v>0</v>
      </c>
    </row>
    <row r="315" spans="1:6">
      <c r="A315" s="284"/>
      <c r="B315" s="282"/>
      <c r="C315" s="283"/>
      <c r="D315" s="283"/>
      <c r="E315" s="875"/>
      <c r="F315" s="725"/>
    </row>
    <row r="316" spans="1:6" ht="15">
      <c r="A316" s="321" t="s">
        <v>4078</v>
      </c>
      <c r="B316" s="322" t="s">
        <v>1951</v>
      </c>
      <c r="C316" s="283"/>
      <c r="D316" s="329"/>
      <c r="E316" s="875"/>
      <c r="F316" s="725"/>
    </row>
    <row r="317" spans="1:6">
      <c r="A317" s="284"/>
      <c r="B317" s="282"/>
      <c r="C317" s="283"/>
      <c r="D317" s="329"/>
      <c r="E317" s="875"/>
      <c r="F317" s="725"/>
    </row>
    <row r="318" spans="1:6" ht="156.75">
      <c r="A318" s="284" t="s">
        <v>1878</v>
      </c>
      <c r="B318" s="282" t="s">
        <v>1944</v>
      </c>
      <c r="C318" s="283"/>
      <c r="D318" s="283"/>
      <c r="E318" s="875"/>
      <c r="F318" s="725"/>
    </row>
    <row r="319" spans="1:6">
      <c r="A319" s="284"/>
      <c r="B319" s="282" t="s">
        <v>1879</v>
      </c>
      <c r="C319" s="283" t="s">
        <v>7</v>
      </c>
      <c r="D319" s="283">
        <v>1</v>
      </c>
      <c r="E319" s="874"/>
      <c r="F319" s="725"/>
    </row>
    <row r="320" spans="1:6">
      <c r="A320" s="284"/>
      <c r="B320" s="275" t="s">
        <v>46</v>
      </c>
      <c r="C320" s="276"/>
      <c r="D320" s="277"/>
      <c r="E320" s="759"/>
      <c r="F320" s="707">
        <f>D319*E319*$C$8</f>
        <v>0</v>
      </c>
    </row>
    <row r="321" spans="1:6">
      <c r="A321" s="284"/>
      <c r="B321" s="278" t="s">
        <v>47</v>
      </c>
      <c r="C321" s="279"/>
      <c r="D321" s="280"/>
      <c r="E321" s="760"/>
      <c r="F321" s="708">
        <f>D319*E319*$C$9</f>
        <v>0</v>
      </c>
    </row>
    <row r="322" spans="1:6">
      <c r="A322" s="458"/>
      <c r="B322" s="423"/>
      <c r="C322" s="424"/>
      <c r="D322" s="323"/>
      <c r="E322" s="324"/>
      <c r="F322" s="709"/>
    </row>
    <row r="323" spans="1:6" ht="85.5">
      <c r="A323" s="462" t="s">
        <v>1878</v>
      </c>
      <c r="B323" s="423" t="s">
        <v>1945</v>
      </c>
      <c r="C323" s="424"/>
      <c r="D323" s="323"/>
      <c r="E323" s="324"/>
      <c r="F323" s="709"/>
    </row>
    <row r="324" spans="1:6">
      <c r="A324" s="458"/>
      <c r="B324" s="423" t="s">
        <v>1879</v>
      </c>
      <c r="C324" s="424" t="s">
        <v>7</v>
      </c>
      <c r="D324" s="323">
        <v>3</v>
      </c>
      <c r="E324" s="753"/>
      <c r="F324" s="725"/>
    </row>
    <row r="325" spans="1:6">
      <c r="A325" s="458"/>
      <c r="B325" s="275" t="s">
        <v>46</v>
      </c>
      <c r="C325" s="276"/>
      <c r="D325" s="277"/>
      <c r="E325" s="865"/>
      <c r="F325" s="707">
        <f>D324*E324*$C$8</f>
        <v>0</v>
      </c>
    </row>
    <row r="326" spans="1:6">
      <c r="A326" s="458"/>
      <c r="B326" s="278" t="s">
        <v>47</v>
      </c>
      <c r="C326" s="279"/>
      <c r="D326" s="280"/>
      <c r="E326" s="866"/>
      <c r="F326" s="708">
        <f>D324*E324*$C$9</f>
        <v>0</v>
      </c>
    </row>
    <row r="327" spans="1:6">
      <c r="A327" s="461"/>
      <c r="B327" s="459"/>
      <c r="C327" s="460"/>
      <c r="D327" s="323"/>
      <c r="E327" s="324"/>
      <c r="F327" s="726"/>
    </row>
    <row r="328" spans="1:6" ht="85.5">
      <c r="A328" s="328" t="s">
        <v>1878</v>
      </c>
      <c r="B328" s="282" t="s">
        <v>1946</v>
      </c>
      <c r="C328" s="283"/>
      <c r="D328" s="329"/>
      <c r="E328" s="875"/>
      <c r="F328" s="725"/>
    </row>
    <row r="329" spans="1:6">
      <c r="A329" s="458"/>
      <c r="B329" s="423" t="s">
        <v>1916</v>
      </c>
      <c r="C329" s="424" t="s">
        <v>15</v>
      </c>
      <c r="D329" s="323">
        <v>1</v>
      </c>
      <c r="E329" s="753"/>
      <c r="F329" s="725"/>
    </row>
    <row r="330" spans="1:6">
      <c r="A330" s="458"/>
      <c r="B330" s="275" t="s">
        <v>46</v>
      </c>
      <c r="C330" s="276"/>
      <c r="D330" s="277"/>
      <c r="E330" s="865"/>
      <c r="F330" s="707">
        <f>D329*E329*$C$8</f>
        <v>0</v>
      </c>
    </row>
    <row r="331" spans="1:6">
      <c r="A331" s="458"/>
      <c r="B331" s="278" t="s">
        <v>47</v>
      </c>
      <c r="C331" s="279"/>
      <c r="D331" s="280"/>
      <c r="E331" s="866"/>
      <c r="F331" s="708">
        <f>D329*E329*$C$9</f>
        <v>0</v>
      </c>
    </row>
    <row r="332" spans="1:6">
      <c r="A332" s="284"/>
      <c r="B332" s="282"/>
      <c r="C332" s="283"/>
      <c r="D332" s="283"/>
      <c r="E332" s="875"/>
      <c r="F332" s="725"/>
    </row>
    <row r="333" spans="1:6" ht="71.25">
      <c r="A333" s="458" t="s">
        <v>1878</v>
      </c>
      <c r="B333" s="423" t="s">
        <v>4074</v>
      </c>
      <c r="C333" s="424"/>
      <c r="D333" s="323"/>
      <c r="E333" s="324"/>
      <c r="F333" s="709"/>
    </row>
    <row r="334" spans="1:6">
      <c r="A334" s="461"/>
      <c r="B334" s="459" t="s">
        <v>1916</v>
      </c>
      <c r="C334" s="460" t="s">
        <v>15</v>
      </c>
      <c r="D334" s="323">
        <v>1</v>
      </c>
      <c r="E334" s="753"/>
      <c r="F334" s="725"/>
    </row>
    <row r="335" spans="1:6">
      <c r="A335" s="461"/>
      <c r="B335" s="275" t="s">
        <v>46</v>
      </c>
      <c r="C335" s="276"/>
      <c r="D335" s="277"/>
      <c r="E335" s="865"/>
      <c r="F335" s="707">
        <f>D334*E334*$C$8</f>
        <v>0</v>
      </c>
    </row>
    <row r="336" spans="1:6">
      <c r="A336" s="461"/>
      <c r="B336" s="278" t="s">
        <v>47</v>
      </c>
      <c r="C336" s="279"/>
      <c r="D336" s="280"/>
      <c r="E336" s="866"/>
      <c r="F336" s="708">
        <f>D334*E334*$C$9</f>
        <v>0</v>
      </c>
    </row>
    <row r="337" spans="1:6">
      <c r="A337" s="284"/>
      <c r="B337" s="282"/>
      <c r="C337" s="283"/>
      <c r="D337" s="283"/>
      <c r="E337" s="875"/>
      <c r="F337" s="725"/>
    </row>
    <row r="338" spans="1:6" ht="85.5">
      <c r="A338" s="284" t="s">
        <v>1878</v>
      </c>
      <c r="B338" s="282" t="s">
        <v>1947</v>
      </c>
      <c r="C338" s="283"/>
      <c r="D338" s="283"/>
      <c r="E338" s="875"/>
      <c r="F338" s="725"/>
    </row>
    <row r="339" spans="1:6">
      <c r="A339" s="284"/>
      <c r="B339" s="282" t="s">
        <v>1879</v>
      </c>
      <c r="C339" s="283" t="s">
        <v>7</v>
      </c>
      <c r="D339" s="283">
        <v>1</v>
      </c>
      <c r="E339" s="874"/>
      <c r="F339" s="725"/>
    </row>
    <row r="340" spans="1:6">
      <c r="A340" s="284"/>
      <c r="B340" s="275" t="s">
        <v>46</v>
      </c>
      <c r="C340" s="276"/>
      <c r="D340" s="277"/>
      <c r="E340" s="759"/>
      <c r="F340" s="707">
        <f>D339*E339*$C$8</f>
        <v>0</v>
      </c>
    </row>
    <row r="341" spans="1:6">
      <c r="A341" s="284"/>
      <c r="B341" s="278" t="s">
        <v>47</v>
      </c>
      <c r="C341" s="279"/>
      <c r="D341" s="280"/>
      <c r="E341" s="760"/>
      <c r="F341" s="708">
        <f>D339*E339*$C$9</f>
        <v>0</v>
      </c>
    </row>
    <row r="342" spans="1:6">
      <c r="A342" s="284"/>
      <c r="B342" s="282"/>
      <c r="C342" s="283"/>
      <c r="D342" s="283"/>
      <c r="E342" s="771"/>
      <c r="F342" s="725"/>
    </row>
    <row r="343" spans="1:6" ht="85.5">
      <c r="A343" s="284" t="s">
        <v>1878</v>
      </c>
      <c r="B343" s="282" t="s">
        <v>1948</v>
      </c>
      <c r="C343" s="283"/>
      <c r="D343" s="283"/>
      <c r="E343" s="771"/>
      <c r="F343" s="725"/>
    </row>
    <row r="344" spans="1:6">
      <c r="A344" s="284"/>
      <c r="B344" s="423" t="s">
        <v>1916</v>
      </c>
      <c r="C344" s="283" t="s">
        <v>15</v>
      </c>
      <c r="D344" s="330">
        <f>D324</f>
        <v>3</v>
      </c>
      <c r="E344" s="874"/>
      <c r="F344" s="725"/>
    </row>
    <row r="345" spans="1:6">
      <c r="A345" s="284"/>
      <c r="B345" s="275" t="s">
        <v>46</v>
      </c>
      <c r="C345" s="276"/>
      <c r="D345" s="277"/>
      <c r="E345" s="759"/>
      <c r="F345" s="707">
        <f>D344*E344*$C$8</f>
        <v>0</v>
      </c>
    </row>
    <row r="346" spans="1:6">
      <c r="A346" s="284"/>
      <c r="B346" s="278" t="s">
        <v>47</v>
      </c>
      <c r="C346" s="279"/>
      <c r="D346" s="280"/>
      <c r="E346" s="760"/>
      <c r="F346" s="708">
        <f>D344*E344*$C$9</f>
        <v>0</v>
      </c>
    </row>
    <row r="347" spans="1:6">
      <c r="A347" s="284"/>
      <c r="B347" s="463"/>
      <c r="C347" s="424"/>
      <c r="D347" s="283"/>
      <c r="E347" s="324"/>
      <c r="F347" s="726"/>
    </row>
    <row r="348" spans="1:6" ht="102">
      <c r="A348" s="284" t="s">
        <v>1878</v>
      </c>
      <c r="B348" s="463" t="s">
        <v>4706</v>
      </c>
      <c r="C348" s="424"/>
      <c r="D348" s="283"/>
      <c r="E348" s="324"/>
      <c r="F348" s="726"/>
    </row>
    <row r="349" spans="1:6" s="298" customFormat="1" ht="41.25" customHeight="1">
      <c r="A349" s="445"/>
      <c r="B349" s="443"/>
      <c r="C349" s="444" t="s">
        <v>7</v>
      </c>
      <c r="D349" s="273"/>
      <c r="E349" s="763" t="s">
        <v>4689</v>
      </c>
      <c r="F349" s="706"/>
    </row>
    <row r="350" spans="1:6" s="298" customFormat="1">
      <c r="A350" s="445"/>
      <c r="B350" s="433" t="s">
        <v>46</v>
      </c>
      <c r="C350" s="434"/>
      <c r="D350" s="277"/>
      <c r="E350" s="759"/>
      <c r="F350" s="707"/>
    </row>
    <row r="351" spans="1:6" s="298" customFormat="1">
      <c r="A351" s="445"/>
      <c r="B351" s="436" t="s">
        <v>47</v>
      </c>
      <c r="C351" s="437"/>
      <c r="D351" s="280"/>
      <c r="E351" s="760"/>
      <c r="F351" s="708"/>
    </row>
    <row r="352" spans="1:6">
      <c r="A352" s="284"/>
      <c r="B352" s="463"/>
      <c r="C352" s="424"/>
      <c r="D352" s="283"/>
      <c r="E352" s="324"/>
      <c r="F352" s="725"/>
    </row>
    <row r="353" spans="1:6" ht="114">
      <c r="A353" s="309" t="s">
        <v>1878</v>
      </c>
      <c r="B353" s="282" t="s">
        <v>4075</v>
      </c>
      <c r="C353" s="283"/>
      <c r="D353" s="283"/>
      <c r="E353" s="771"/>
      <c r="F353" s="725"/>
    </row>
    <row r="354" spans="1:6">
      <c r="A354" s="309"/>
      <c r="B354" s="423" t="s">
        <v>1879</v>
      </c>
      <c r="C354" s="424" t="s">
        <v>7</v>
      </c>
      <c r="D354" s="323">
        <v>1</v>
      </c>
      <c r="E354" s="753"/>
      <c r="F354" s="725"/>
    </row>
    <row r="355" spans="1:6">
      <c r="A355" s="309"/>
      <c r="B355" s="275" t="s">
        <v>46</v>
      </c>
      <c r="C355" s="276"/>
      <c r="D355" s="277"/>
      <c r="E355" s="759"/>
      <c r="F355" s="707">
        <f>D354*E354*$C$8</f>
        <v>0</v>
      </c>
    </row>
    <row r="356" spans="1:6">
      <c r="A356" s="309"/>
      <c r="B356" s="278" t="s">
        <v>47</v>
      </c>
      <c r="C356" s="279"/>
      <c r="D356" s="280"/>
      <c r="E356" s="760"/>
      <c r="F356" s="708">
        <f>D354*E354*$C$9</f>
        <v>0</v>
      </c>
    </row>
    <row r="357" spans="1:6">
      <c r="A357" s="284"/>
      <c r="B357" s="282"/>
      <c r="C357" s="283"/>
      <c r="D357" s="283"/>
      <c r="E357" s="771"/>
      <c r="F357" s="725"/>
    </row>
    <row r="358" spans="1:6" ht="15">
      <c r="A358" s="321" t="s">
        <v>4079</v>
      </c>
      <c r="B358" s="322" t="s">
        <v>1952</v>
      </c>
      <c r="C358" s="283"/>
      <c r="D358" s="329"/>
      <c r="E358" s="771"/>
      <c r="F358" s="725"/>
    </row>
    <row r="359" spans="1:6">
      <c r="A359" s="284"/>
      <c r="B359" s="282"/>
      <c r="C359" s="283"/>
      <c r="D359" s="329"/>
      <c r="E359" s="771"/>
      <c r="F359" s="725"/>
    </row>
    <row r="360" spans="1:6" ht="156.75">
      <c r="A360" s="284" t="s">
        <v>1878</v>
      </c>
      <c r="B360" s="282" t="s">
        <v>1944</v>
      </c>
      <c r="C360" s="283"/>
      <c r="D360" s="283"/>
      <c r="E360" s="771"/>
      <c r="F360" s="725"/>
    </row>
    <row r="361" spans="1:6">
      <c r="A361" s="284"/>
      <c r="B361" s="282" t="s">
        <v>1879</v>
      </c>
      <c r="C361" s="283" t="s">
        <v>7</v>
      </c>
      <c r="D361" s="283">
        <v>1</v>
      </c>
      <c r="E361" s="874"/>
      <c r="F361" s="725"/>
    </row>
    <row r="362" spans="1:6">
      <c r="A362" s="284"/>
      <c r="B362" s="275" t="s">
        <v>46</v>
      </c>
      <c r="C362" s="276"/>
      <c r="D362" s="277"/>
      <c r="E362" s="865"/>
      <c r="F362" s="707">
        <f>D361*E361*$C$8</f>
        <v>0</v>
      </c>
    </row>
    <row r="363" spans="1:6">
      <c r="A363" s="284"/>
      <c r="B363" s="278" t="s">
        <v>47</v>
      </c>
      <c r="C363" s="279"/>
      <c r="D363" s="280"/>
      <c r="E363" s="866"/>
      <c r="F363" s="708">
        <f>D361*E361*$C$9</f>
        <v>0</v>
      </c>
    </row>
    <row r="364" spans="1:6">
      <c r="A364" s="458"/>
      <c r="B364" s="423"/>
      <c r="C364" s="424"/>
      <c r="D364" s="323"/>
      <c r="E364" s="324"/>
      <c r="F364" s="709"/>
    </row>
    <row r="365" spans="1:6" ht="85.5">
      <c r="A365" s="462" t="s">
        <v>1878</v>
      </c>
      <c r="B365" s="423" t="s">
        <v>1945</v>
      </c>
      <c r="C365" s="424"/>
      <c r="D365" s="323"/>
      <c r="E365" s="324"/>
      <c r="F365" s="709"/>
    </row>
    <row r="366" spans="1:6">
      <c r="A366" s="458"/>
      <c r="B366" s="423" t="s">
        <v>1879</v>
      </c>
      <c r="C366" s="424" t="s">
        <v>7</v>
      </c>
      <c r="D366" s="323">
        <v>2</v>
      </c>
      <c r="E366" s="753"/>
      <c r="F366" s="725"/>
    </row>
    <row r="367" spans="1:6">
      <c r="A367" s="458"/>
      <c r="B367" s="275" t="s">
        <v>46</v>
      </c>
      <c r="C367" s="276"/>
      <c r="D367" s="277"/>
      <c r="E367" s="759"/>
      <c r="F367" s="707">
        <f>D366*E366*$C$8</f>
        <v>0</v>
      </c>
    </row>
    <row r="368" spans="1:6">
      <c r="A368" s="458"/>
      <c r="B368" s="278" t="s">
        <v>47</v>
      </c>
      <c r="C368" s="279"/>
      <c r="D368" s="280"/>
      <c r="E368" s="760"/>
      <c r="F368" s="708">
        <f>D366*E366*$C$9</f>
        <v>0</v>
      </c>
    </row>
    <row r="369" spans="1:6">
      <c r="A369" s="461"/>
      <c r="B369" s="459"/>
      <c r="C369" s="460"/>
      <c r="D369" s="323"/>
      <c r="E369" s="324"/>
      <c r="F369" s="726"/>
    </row>
    <row r="370" spans="1:6" ht="85.5">
      <c r="A370" s="328" t="s">
        <v>1878</v>
      </c>
      <c r="B370" s="282" t="s">
        <v>1946</v>
      </c>
      <c r="C370" s="283"/>
      <c r="D370" s="329"/>
      <c r="E370" s="771"/>
      <c r="F370" s="725"/>
    </row>
    <row r="371" spans="1:6">
      <c r="A371" s="458"/>
      <c r="B371" s="423" t="s">
        <v>1916</v>
      </c>
      <c r="C371" s="424" t="s">
        <v>15</v>
      </c>
      <c r="D371" s="323">
        <v>1</v>
      </c>
      <c r="E371" s="753"/>
      <c r="F371" s="725"/>
    </row>
    <row r="372" spans="1:6">
      <c r="A372" s="458"/>
      <c r="B372" s="275" t="s">
        <v>46</v>
      </c>
      <c r="C372" s="276"/>
      <c r="D372" s="277"/>
      <c r="E372" s="865"/>
      <c r="F372" s="707">
        <f>D371*E371*$C$8</f>
        <v>0</v>
      </c>
    </row>
    <row r="373" spans="1:6">
      <c r="A373" s="458"/>
      <c r="B373" s="278" t="s">
        <v>47</v>
      </c>
      <c r="C373" s="279"/>
      <c r="D373" s="280"/>
      <c r="E373" s="866"/>
      <c r="F373" s="708">
        <f>D371*E371*$C$9</f>
        <v>0</v>
      </c>
    </row>
    <row r="374" spans="1:6">
      <c r="A374" s="284"/>
      <c r="B374" s="282"/>
      <c r="C374" s="283"/>
      <c r="D374" s="283"/>
      <c r="E374" s="875"/>
      <c r="F374" s="725"/>
    </row>
    <row r="375" spans="1:6" ht="71.25">
      <c r="A375" s="458" t="s">
        <v>1878</v>
      </c>
      <c r="B375" s="423" t="s">
        <v>4074</v>
      </c>
      <c r="C375" s="424"/>
      <c r="D375" s="323"/>
      <c r="E375" s="324"/>
      <c r="F375" s="709"/>
    </row>
    <row r="376" spans="1:6">
      <c r="A376" s="461"/>
      <c r="B376" s="459" t="s">
        <v>1916</v>
      </c>
      <c r="C376" s="460" t="s">
        <v>15</v>
      </c>
      <c r="D376" s="323">
        <v>1</v>
      </c>
      <c r="E376" s="753"/>
      <c r="F376" s="725"/>
    </row>
    <row r="377" spans="1:6">
      <c r="A377" s="461"/>
      <c r="B377" s="275" t="s">
        <v>46</v>
      </c>
      <c r="C377" s="276"/>
      <c r="D377" s="277"/>
      <c r="E377" s="865"/>
      <c r="F377" s="707">
        <f>D376*E376*$C$8</f>
        <v>0</v>
      </c>
    </row>
    <row r="378" spans="1:6">
      <c r="A378" s="461"/>
      <c r="B378" s="278" t="s">
        <v>47</v>
      </c>
      <c r="C378" s="279"/>
      <c r="D378" s="280"/>
      <c r="E378" s="866"/>
      <c r="F378" s="708">
        <f>D376*E376*$C$9</f>
        <v>0</v>
      </c>
    </row>
    <row r="379" spans="1:6">
      <c r="A379" s="284"/>
      <c r="B379" s="282"/>
      <c r="C379" s="283"/>
      <c r="D379" s="283"/>
      <c r="E379" s="875"/>
      <c r="F379" s="725"/>
    </row>
    <row r="380" spans="1:6" ht="85.5">
      <c r="A380" s="284" t="s">
        <v>1878</v>
      </c>
      <c r="B380" s="282" t="s">
        <v>1947</v>
      </c>
      <c r="C380" s="283"/>
      <c r="D380" s="283"/>
      <c r="E380" s="875"/>
      <c r="F380" s="725"/>
    </row>
    <row r="381" spans="1:6">
      <c r="A381" s="284"/>
      <c r="B381" s="282" t="s">
        <v>1879</v>
      </c>
      <c r="C381" s="283" t="s">
        <v>7</v>
      </c>
      <c r="D381" s="283">
        <v>1</v>
      </c>
      <c r="E381" s="874"/>
      <c r="F381" s="725"/>
    </row>
    <row r="382" spans="1:6">
      <c r="A382" s="284"/>
      <c r="B382" s="275" t="s">
        <v>46</v>
      </c>
      <c r="C382" s="276"/>
      <c r="D382" s="277"/>
      <c r="E382" s="865"/>
      <c r="F382" s="707">
        <f>D381*E381*$C$8</f>
        <v>0</v>
      </c>
    </row>
    <row r="383" spans="1:6">
      <c r="A383" s="284"/>
      <c r="B383" s="278" t="s">
        <v>47</v>
      </c>
      <c r="C383" s="279"/>
      <c r="D383" s="280"/>
      <c r="E383" s="760"/>
      <c r="F383" s="708">
        <f>D381*E381*$C$9</f>
        <v>0</v>
      </c>
    </row>
    <row r="384" spans="1:6">
      <c r="A384" s="284"/>
      <c r="B384" s="282"/>
      <c r="C384" s="283"/>
      <c r="D384" s="283"/>
      <c r="E384" s="771"/>
      <c r="F384" s="725"/>
    </row>
    <row r="385" spans="1:6" ht="85.5">
      <c r="A385" s="284" t="s">
        <v>1878</v>
      </c>
      <c r="B385" s="282" t="s">
        <v>1948</v>
      </c>
      <c r="C385" s="283"/>
      <c r="D385" s="283"/>
      <c r="E385" s="771"/>
      <c r="F385" s="725"/>
    </row>
    <row r="386" spans="1:6">
      <c r="A386" s="284"/>
      <c r="B386" s="423" t="s">
        <v>1916</v>
      </c>
      <c r="C386" s="283" t="s">
        <v>15</v>
      </c>
      <c r="D386" s="330">
        <v>2</v>
      </c>
      <c r="E386" s="874"/>
      <c r="F386" s="725"/>
    </row>
    <row r="387" spans="1:6">
      <c r="A387" s="284"/>
      <c r="B387" s="275" t="s">
        <v>46</v>
      </c>
      <c r="C387" s="276"/>
      <c r="D387" s="277"/>
      <c r="E387" s="759"/>
      <c r="F387" s="707">
        <f>D386*E386*$C$8</f>
        <v>0</v>
      </c>
    </row>
    <row r="388" spans="1:6">
      <c r="A388" s="284"/>
      <c r="B388" s="278" t="s">
        <v>47</v>
      </c>
      <c r="C388" s="279"/>
      <c r="D388" s="280"/>
      <c r="E388" s="760"/>
      <c r="F388" s="708">
        <f>D386*E386*$C$9</f>
        <v>0</v>
      </c>
    </row>
    <row r="389" spans="1:6">
      <c r="A389" s="284"/>
      <c r="B389" s="463"/>
      <c r="C389" s="424"/>
      <c r="D389" s="283"/>
      <c r="E389" s="324"/>
      <c r="F389" s="726"/>
    </row>
    <row r="390" spans="1:6" ht="102">
      <c r="A390" s="284" t="s">
        <v>1878</v>
      </c>
      <c r="B390" s="463" t="s">
        <v>4706</v>
      </c>
      <c r="C390" s="424"/>
      <c r="D390" s="283"/>
      <c r="E390" s="324"/>
      <c r="F390" s="726"/>
    </row>
    <row r="391" spans="1:6" s="298" customFormat="1" ht="41.25" customHeight="1">
      <c r="A391" s="445"/>
      <c r="B391" s="443"/>
      <c r="C391" s="444" t="s">
        <v>7</v>
      </c>
      <c r="D391" s="273"/>
      <c r="E391" s="763" t="s">
        <v>4689</v>
      </c>
      <c r="F391" s="706"/>
    </row>
    <row r="392" spans="1:6" s="298" customFormat="1">
      <c r="A392" s="445"/>
      <c r="B392" s="433" t="s">
        <v>46</v>
      </c>
      <c r="C392" s="434"/>
      <c r="D392" s="277"/>
      <c r="E392" s="759"/>
      <c r="F392" s="707"/>
    </row>
    <row r="393" spans="1:6" s="298" customFormat="1">
      <c r="A393" s="445"/>
      <c r="B393" s="436" t="s">
        <v>47</v>
      </c>
      <c r="C393" s="437"/>
      <c r="D393" s="280"/>
      <c r="E393" s="760"/>
      <c r="F393" s="708"/>
    </row>
    <row r="395" spans="1:6" ht="114">
      <c r="A395" s="309" t="s">
        <v>1878</v>
      </c>
      <c r="B395" s="282" t="s">
        <v>4075</v>
      </c>
      <c r="C395" s="283"/>
      <c r="D395" s="283"/>
      <c r="E395" s="771"/>
      <c r="F395" s="725"/>
    </row>
    <row r="396" spans="1:6">
      <c r="A396" s="309"/>
      <c r="B396" s="423" t="s">
        <v>1879</v>
      </c>
      <c r="C396" s="424" t="s">
        <v>7</v>
      </c>
      <c r="D396" s="323">
        <v>1</v>
      </c>
      <c r="E396" s="753"/>
      <c r="F396" s="725"/>
    </row>
    <row r="397" spans="1:6">
      <c r="A397" s="309"/>
      <c r="B397" s="275" t="s">
        <v>46</v>
      </c>
      <c r="C397" s="276"/>
      <c r="D397" s="277"/>
      <c r="E397" s="865"/>
      <c r="F397" s="707">
        <f>D396*E396*$C$8</f>
        <v>0</v>
      </c>
    </row>
    <row r="398" spans="1:6">
      <c r="A398" s="309"/>
      <c r="B398" s="278" t="s">
        <v>47</v>
      </c>
      <c r="C398" s="279"/>
      <c r="D398" s="280"/>
      <c r="E398" s="866"/>
      <c r="F398" s="708">
        <f>D396*E396*$C$9</f>
        <v>0</v>
      </c>
    </row>
    <row r="399" spans="1:6">
      <c r="E399" s="876"/>
    </row>
    <row r="400" spans="1:6" ht="15">
      <c r="A400" s="257" t="s">
        <v>4080</v>
      </c>
      <c r="B400" s="258" t="s">
        <v>1954</v>
      </c>
      <c r="E400" s="876"/>
    </row>
    <row r="401" spans="1:6">
      <c r="E401" s="876"/>
    </row>
    <row r="402" spans="1:6" ht="228">
      <c r="A402" s="458" t="s">
        <v>1878</v>
      </c>
      <c r="B402" s="459" t="s">
        <v>1955</v>
      </c>
      <c r="C402" s="460"/>
      <c r="D402" s="323"/>
      <c r="E402" s="324"/>
    </row>
    <row r="403" spans="1:6">
      <c r="A403" s="458"/>
      <c r="B403" s="423" t="s">
        <v>1879</v>
      </c>
      <c r="C403" s="424" t="s">
        <v>7</v>
      </c>
      <c r="D403" s="323">
        <v>2</v>
      </c>
      <c r="E403" s="753"/>
    </row>
    <row r="404" spans="1:6">
      <c r="A404" s="286"/>
      <c r="B404" s="275" t="s">
        <v>46</v>
      </c>
      <c r="C404" s="276"/>
      <c r="D404" s="277"/>
      <c r="E404" s="759"/>
      <c r="F404" s="707">
        <f>D403*E403*$C$8</f>
        <v>0</v>
      </c>
    </row>
    <row r="405" spans="1:6">
      <c r="A405" s="284"/>
      <c r="B405" s="278" t="s">
        <v>47</v>
      </c>
      <c r="C405" s="279"/>
      <c r="D405" s="280"/>
      <c r="E405" s="760"/>
      <c r="F405" s="708">
        <f>D403*E403*$C$9</f>
        <v>0</v>
      </c>
    </row>
    <row r="406" spans="1:6">
      <c r="A406" s="284"/>
      <c r="B406" s="282"/>
      <c r="C406" s="283"/>
      <c r="D406" s="283"/>
      <c r="E406" s="771"/>
      <c r="F406" s="725"/>
    </row>
    <row r="407" spans="1:6" ht="228">
      <c r="A407" s="458" t="s">
        <v>1878</v>
      </c>
      <c r="B407" s="459" t="s">
        <v>4081</v>
      </c>
      <c r="C407" s="460"/>
      <c r="D407" s="323"/>
      <c r="E407" s="324"/>
    </row>
    <row r="408" spans="1:6">
      <c r="A408" s="458"/>
      <c r="B408" s="423" t="s">
        <v>1879</v>
      </c>
      <c r="C408" s="424" t="s">
        <v>7</v>
      </c>
      <c r="D408" s="323">
        <v>2</v>
      </c>
      <c r="E408" s="753"/>
    </row>
    <row r="409" spans="1:6">
      <c r="A409" s="286"/>
      <c r="B409" s="275" t="s">
        <v>46</v>
      </c>
      <c r="C409" s="276"/>
      <c r="D409" s="277"/>
      <c r="E409" s="865"/>
      <c r="F409" s="707">
        <f>D408*E408*$C$8</f>
        <v>0</v>
      </c>
    </row>
    <row r="410" spans="1:6">
      <c r="A410" s="284"/>
      <c r="B410" s="278" t="s">
        <v>47</v>
      </c>
      <c r="C410" s="279"/>
      <c r="D410" s="280"/>
      <c r="E410" s="866"/>
      <c r="F410" s="708">
        <f>D408*E408*$C$9</f>
        <v>0</v>
      </c>
    </row>
    <row r="411" spans="1:6">
      <c r="A411" s="284"/>
      <c r="B411" s="282"/>
      <c r="C411" s="283"/>
      <c r="D411" s="283"/>
      <c r="E411" s="875"/>
      <c r="F411" s="725"/>
    </row>
    <row r="412" spans="1:6" ht="228">
      <c r="A412" s="458" t="s">
        <v>1878</v>
      </c>
      <c r="B412" s="459" t="s">
        <v>4082</v>
      </c>
      <c r="C412" s="460"/>
      <c r="D412" s="323"/>
      <c r="E412" s="324"/>
    </row>
    <row r="413" spans="1:6">
      <c r="A413" s="458"/>
      <c r="B413" s="423" t="s">
        <v>1879</v>
      </c>
      <c r="C413" s="424" t="s">
        <v>7</v>
      </c>
      <c r="D413" s="323">
        <v>1</v>
      </c>
      <c r="E413" s="753"/>
    </row>
    <row r="414" spans="1:6">
      <c r="A414" s="286"/>
      <c r="B414" s="275" t="s">
        <v>46</v>
      </c>
      <c r="C414" s="276"/>
      <c r="D414" s="277"/>
      <c r="E414" s="865"/>
      <c r="F414" s="707">
        <f>D413*E413*$C$8</f>
        <v>0</v>
      </c>
    </row>
    <row r="415" spans="1:6">
      <c r="A415" s="284"/>
      <c r="B415" s="278" t="s">
        <v>47</v>
      </c>
      <c r="C415" s="279"/>
      <c r="D415" s="280"/>
      <c r="E415" s="866"/>
      <c r="F415" s="708">
        <f>D413*E413*$C$9</f>
        <v>0</v>
      </c>
    </row>
    <row r="416" spans="1:6">
      <c r="A416" s="464"/>
      <c r="B416" s="423"/>
      <c r="C416" s="424"/>
      <c r="D416" s="323"/>
      <c r="E416" s="324"/>
      <c r="F416" s="709"/>
    </row>
    <row r="417" spans="1:6" ht="128.25">
      <c r="A417" s="284" t="s">
        <v>1878</v>
      </c>
      <c r="B417" s="282" t="s">
        <v>1956</v>
      </c>
      <c r="C417" s="283"/>
      <c r="D417" s="283"/>
      <c r="E417" s="875"/>
      <c r="F417" s="725"/>
    </row>
    <row r="418" spans="1:6">
      <c r="A418" s="284"/>
      <c r="B418" s="282" t="s">
        <v>1916</v>
      </c>
      <c r="C418" s="283" t="s">
        <v>15</v>
      </c>
      <c r="D418" s="283">
        <v>122</v>
      </c>
      <c r="E418" s="874"/>
      <c r="F418" s="725"/>
    </row>
    <row r="419" spans="1:6">
      <c r="A419" s="284"/>
      <c r="B419" s="275" t="s">
        <v>46</v>
      </c>
      <c r="C419" s="276"/>
      <c r="D419" s="277"/>
      <c r="E419" s="759"/>
      <c r="F419" s="707">
        <f>D418*E418*$C$8</f>
        <v>0</v>
      </c>
    </row>
    <row r="420" spans="1:6">
      <c r="A420" s="284"/>
      <c r="B420" s="278" t="s">
        <v>47</v>
      </c>
      <c r="C420" s="279"/>
      <c r="D420" s="280"/>
      <c r="E420" s="760"/>
      <c r="F420" s="708">
        <f>D418*E418*$C$9</f>
        <v>0</v>
      </c>
    </row>
    <row r="421" spans="1:6">
      <c r="B421" s="313"/>
    </row>
    <row r="422" spans="1:6" ht="57">
      <c r="A422" s="284" t="s">
        <v>1878</v>
      </c>
      <c r="B422" s="282" t="s">
        <v>4083</v>
      </c>
      <c r="C422" s="283"/>
      <c r="D422" s="283"/>
      <c r="E422" s="771"/>
      <c r="F422" s="725"/>
    </row>
    <row r="423" spans="1:6">
      <c r="A423" s="284"/>
      <c r="B423" s="282" t="s">
        <v>1916</v>
      </c>
      <c r="C423" s="283" t="s">
        <v>15</v>
      </c>
      <c r="D423" s="283">
        <v>154</v>
      </c>
      <c r="E423" s="874"/>
      <c r="F423" s="725"/>
    </row>
    <row r="424" spans="1:6">
      <c r="A424" s="284"/>
      <c r="B424" s="275" t="s">
        <v>46</v>
      </c>
      <c r="C424" s="276"/>
      <c r="D424" s="277"/>
      <c r="E424" s="865"/>
      <c r="F424" s="707">
        <f>D423*E423*$C$8</f>
        <v>0</v>
      </c>
    </row>
    <row r="425" spans="1:6">
      <c r="A425" s="284"/>
      <c r="B425" s="278" t="s">
        <v>47</v>
      </c>
      <c r="C425" s="279"/>
      <c r="D425" s="280"/>
      <c r="E425" s="866"/>
      <c r="F425" s="708">
        <f>D423*E423*$C$9</f>
        <v>0</v>
      </c>
    </row>
    <row r="426" spans="1:6">
      <c r="A426" s="284"/>
      <c r="B426" s="282"/>
      <c r="C426" s="283"/>
      <c r="D426" s="283"/>
      <c r="E426" s="875"/>
      <c r="F426" s="725"/>
    </row>
    <row r="427" spans="1:6" ht="57">
      <c r="A427" s="284" t="s">
        <v>1878</v>
      </c>
      <c r="B427" s="282" t="s">
        <v>4084</v>
      </c>
      <c r="C427" s="283"/>
      <c r="D427" s="283"/>
      <c r="E427" s="875"/>
      <c r="F427" s="725"/>
    </row>
    <row r="428" spans="1:6">
      <c r="A428" s="284"/>
      <c r="B428" s="282" t="s">
        <v>1916</v>
      </c>
      <c r="C428" s="283" t="s">
        <v>15</v>
      </c>
      <c r="D428" s="283">
        <f>46+48+50+39+41+37+38</f>
        <v>299</v>
      </c>
      <c r="E428" s="874"/>
      <c r="F428" s="725"/>
    </row>
    <row r="429" spans="1:6">
      <c r="A429" s="284"/>
      <c r="B429" s="275" t="s">
        <v>46</v>
      </c>
      <c r="C429" s="276"/>
      <c r="D429" s="277"/>
      <c r="E429" s="865"/>
      <c r="F429" s="707">
        <f>D428*E428*$C$8</f>
        <v>0</v>
      </c>
    </row>
    <row r="430" spans="1:6">
      <c r="A430" s="284"/>
      <c r="B430" s="278" t="s">
        <v>47</v>
      </c>
      <c r="C430" s="279"/>
      <c r="D430" s="280"/>
      <c r="E430" s="760"/>
      <c r="F430" s="708">
        <f>D428*E428*$C$9</f>
        <v>0</v>
      </c>
    </row>
    <row r="431" spans="1:6">
      <c r="A431" s="284"/>
      <c r="B431" s="282"/>
      <c r="C431" s="283"/>
      <c r="D431" s="283"/>
      <c r="E431" s="771"/>
      <c r="F431" s="725"/>
    </row>
    <row r="432" spans="1:6" ht="285">
      <c r="A432" s="284" t="s">
        <v>1878</v>
      </c>
      <c r="B432" s="282" t="s">
        <v>1957</v>
      </c>
      <c r="C432" s="283"/>
      <c r="D432" s="283"/>
      <c r="E432" s="771"/>
      <c r="F432" s="725"/>
    </row>
    <row r="433" spans="1:6">
      <c r="A433" s="284"/>
      <c r="B433" s="282" t="s">
        <v>1879</v>
      </c>
      <c r="C433" s="283" t="s">
        <v>7</v>
      </c>
      <c r="D433" s="283">
        <f>108*2</f>
        <v>216</v>
      </c>
      <c r="E433" s="874"/>
      <c r="F433" s="725"/>
    </row>
    <row r="434" spans="1:6">
      <c r="A434" s="284"/>
      <c r="B434" s="275" t="s">
        <v>46</v>
      </c>
      <c r="C434" s="276"/>
      <c r="D434" s="277"/>
      <c r="E434" s="865"/>
      <c r="F434" s="707">
        <f>D433*E433*$C$8</f>
        <v>0</v>
      </c>
    </row>
    <row r="435" spans="1:6">
      <c r="A435" s="284"/>
      <c r="B435" s="278" t="s">
        <v>47</v>
      </c>
      <c r="C435" s="279"/>
      <c r="D435" s="280"/>
      <c r="E435" s="866"/>
      <c r="F435" s="708">
        <f>D433*E433*$C$9</f>
        <v>0</v>
      </c>
    </row>
    <row r="436" spans="1:6">
      <c r="A436" s="284"/>
      <c r="B436" s="282"/>
      <c r="C436" s="283"/>
      <c r="D436" s="283"/>
      <c r="E436" s="875"/>
      <c r="F436" s="725"/>
    </row>
    <row r="437" spans="1:6" ht="57">
      <c r="A437" s="284" t="s">
        <v>1878</v>
      </c>
      <c r="B437" s="282" t="s">
        <v>1958</v>
      </c>
      <c r="C437" s="283"/>
      <c r="D437" s="283"/>
      <c r="E437" s="875"/>
      <c r="F437" s="725"/>
    </row>
    <row r="438" spans="1:6">
      <c r="A438" s="284"/>
      <c r="B438" s="282" t="s">
        <v>1889</v>
      </c>
      <c r="C438" s="283" t="s">
        <v>39</v>
      </c>
      <c r="D438" s="283">
        <f>(5*60)+(3*80)</f>
        <v>540</v>
      </c>
      <c r="E438" s="874"/>
      <c r="F438" s="725"/>
    </row>
    <row r="439" spans="1:6">
      <c r="A439" s="284"/>
      <c r="B439" s="275" t="s">
        <v>46</v>
      </c>
      <c r="C439" s="276"/>
      <c r="D439" s="277"/>
      <c r="E439" s="865"/>
      <c r="F439" s="707">
        <f>D438*E438*$C$8</f>
        <v>0</v>
      </c>
    </row>
    <row r="440" spans="1:6">
      <c r="A440" s="284"/>
      <c r="B440" s="278" t="s">
        <v>47</v>
      </c>
      <c r="C440" s="279"/>
      <c r="D440" s="280"/>
      <c r="E440" s="866"/>
      <c r="F440" s="708">
        <f>D438*E438*$C$9</f>
        <v>0</v>
      </c>
    </row>
    <row r="441" spans="1:6">
      <c r="A441" s="284"/>
      <c r="B441" s="282"/>
      <c r="C441" s="283"/>
      <c r="D441" s="283"/>
      <c r="E441" s="875"/>
      <c r="F441" s="725"/>
    </row>
    <row r="442" spans="1:6" ht="57">
      <c r="A442" s="284" t="s">
        <v>1878</v>
      </c>
      <c r="B442" s="282" t="s">
        <v>1959</v>
      </c>
      <c r="C442" s="283"/>
      <c r="D442" s="283"/>
      <c r="E442" s="875"/>
      <c r="F442" s="725"/>
    </row>
    <row r="443" spans="1:6">
      <c r="A443" s="284"/>
      <c r="B443" s="282" t="s">
        <v>1889</v>
      </c>
      <c r="C443" s="283" t="s">
        <v>39</v>
      </c>
      <c r="D443" s="283">
        <f>D438</f>
        <v>540</v>
      </c>
      <c r="E443" s="874"/>
      <c r="F443" s="725"/>
    </row>
    <row r="444" spans="1:6">
      <c r="A444" s="284"/>
      <c r="B444" s="275" t="s">
        <v>46</v>
      </c>
      <c r="C444" s="276"/>
      <c r="D444" s="277"/>
      <c r="E444" s="865"/>
      <c r="F444" s="707">
        <f>D443*E443*$C$8</f>
        <v>0</v>
      </c>
    </row>
    <row r="445" spans="1:6">
      <c r="A445" s="284"/>
      <c r="B445" s="278" t="s">
        <v>47</v>
      </c>
      <c r="C445" s="279"/>
      <c r="D445" s="280"/>
      <c r="E445" s="866"/>
      <c r="F445" s="708">
        <f>D443*E443*$C$9</f>
        <v>0</v>
      </c>
    </row>
    <row r="446" spans="1:6">
      <c r="A446" s="284"/>
      <c r="B446" s="282"/>
      <c r="C446" s="283"/>
      <c r="D446" s="283"/>
      <c r="E446" s="875"/>
      <c r="F446" s="725"/>
    </row>
    <row r="447" spans="1:6" ht="57">
      <c r="A447" s="284" t="s">
        <v>1878</v>
      </c>
      <c r="B447" s="282" t="s">
        <v>1960</v>
      </c>
      <c r="C447" s="283"/>
      <c r="D447" s="283"/>
      <c r="E447" s="875"/>
      <c r="F447" s="725"/>
    </row>
    <row r="448" spans="1:6">
      <c r="A448" s="284"/>
      <c r="B448" s="282" t="s">
        <v>1889</v>
      </c>
      <c r="C448" s="283" t="s">
        <v>39</v>
      </c>
      <c r="D448" s="283">
        <v>480</v>
      </c>
      <c r="E448" s="874"/>
      <c r="F448" s="725"/>
    </row>
    <row r="449" spans="1:6">
      <c r="A449" s="284"/>
      <c r="B449" s="275" t="s">
        <v>46</v>
      </c>
      <c r="C449" s="276"/>
      <c r="D449" s="277"/>
      <c r="E449" s="759"/>
      <c r="F449" s="707">
        <f>D448*E448*$C$8</f>
        <v>0</v>
      </c>
    </row>
    <row r="450" spans="1:6">
      <c r="A450" s="284"/>
      <c r="B450" s="278" t="s">
        <v>47</v>
      </c>
      <c r="C450" s="279"/>
      <c r="D450" s="280"/>
      <c r="E450" s="760"/>
      <c r="F450" s="708">
        <f>D448*E448*$C$9</f>
        <v>0</v>
      </c>
    </row>
    <row r="451" spans="1:6">
      <c r="A451" s="284"/>
      <c r="B451" s="282"/>
      <c r="C451" s="283"/>
      <c r="D451" s="283"/>
      <c r="E451" s="771"/>
      <c r="F451" s="725"/>
    </row>
    <row r="452" spans="1:6" ht="57">
      <c r="A452" s="284" t="s">
        <v>1878</v>
      </c>
      <c r="B452" s="282" t="s">
        <v>1961</v>
      </c>
      <c r="C452" s="283"/>
      <c r="D452" s="283"/>
      <c r="E452" s="771"/>
      <c r="F452" s="725"/>
    </row>
    <row r="453" spans="1:6">
      <c r="A453" s="284"/>
      <c r="B453" s="282" t="s">
        <v>1889</v>
      </c>
      <c r="C453" s="283" t="s">
        <v>39</v>
      </c>
      <c r="D453" s="283">
        <f>D448</f>
        <v>480</v>
      </c>
      <c r="E453" s="874"/>
      <c r="F453" s="725"/>
    </row>
    <row r="454" spans="1:6">
      <c r="A454" s="284"/>
      <c r="B454" s="275" t="s">
        <v>46</v>
      </c>
      <c r="C454" s="276"/>
      <c r="D454" s="277"/>
      <c r="E454" s="865"/>
      <c r="F454" s="707">
        <f>D453*E453*$C$8</f>
        <v>0</v>
      </c>
    </row>
    <row r="455" spans="1:6">
      <c r="A455" s="284"/>
      <c r="B455" s="278" t="s">
        <v>47</v>
      </c>
      <c r="C455" s="279"/>
      <c r="D455" s="280"/>
      <c r="E455" s="866"/>
      <c r="F455" s="708">
        <f>D453*E453*$C$9</f>
        <v>0</v>
      </c>
    </row>
    <row r="456" spans="1:6">
      <c r="A456" s="284"/>
      <c r="B456" s="282"/>
      <c r="C456" s="283"/>
      <c r="D456" s="283"/>
      <c r="E456" s="875"/>
      <c r="F456" s="725"/>
    </row>
    <row r="457" spans="1:6" ht="114">
      <c r="A457" s="284" t="s">
        <v>1878</v>
      </c>
      <c r="B457" s="282" t="s">
        <v>1962</v>
      </c>
      <c r="C457" s="283"/>
      <c r="D457" s="283"/>
      <c r="E457" s="875"/>
      <c r="F457" s="725"/>
    </row>
    <row r="458" spans="1:6">
      <c r="A458" s="284"/>
      <c r="B458" s="282" t="s">
        <v>1931</v>
      </c>
      <c r="C458" s="283" t="s">
        <v>39</v>
      </c>
      <c r="D458" s="283">
        <v>650</v>
      </c>
      <c r="E458" s="874"/>
      <c r="F458" s="725"/>
    </row>
    <row r="459" spans="1:6">
      <c r="A459" s="284"/>
      <c r="B459" s="275" t="s">
        <v>46</v>
      </c>
      <c r="C459" s="276"/>
      <c r="D459" s="277"/>
      <c r="E459" s="865"/>
      <c r="F459" s="707">
        <f>D458*E458*$C$8</f>
        <v>0</v>
      </c>
    </row>
    <row r="460" spans="1:6">
      <c r="A460" s="284"/>
      <c r="B460" s="278" t="s">
        <v>47</v>
      </c>
      <c r="C460" s="279"/>
      <c r="D460" s="280"/>
      <c r="E460" s="866"/>
      <c r="F460" s="708">
        <f>D458*E458*$C$9</f>
        <v>0</v>
      </c>
    </row>
    <row r="461" spans="1:6">
      <c r="A461" s="284"/>
      <c r="B461" s="282"/>
      <c r="C461" s="283"/>
      <c r="D461" s="283"/>
      <c r="E461" s="875"/>
      <c r="F461" s="725"/>
    </row>
    <row r="462" spans="1:6" ht="114">
      <c r="A462" s="284" t="s">
        <v>1878</v>
      </c>
      <c r="B462" s="282" t="s">
        <v>1963</v>
      </c>
      <c r="C462" s="283"/>
      <c r="D462" s="283"/>
      <c r="E462" s="875"/>
      <c r="F462" s="725"/>
    </row>
    <row r="463" spans="1:6">
      <c r="A463" s="284"/>
      <c r="B463" s="282" t="s">
        <v>1931</v>
      </c>
      <c r="C463" s="283" t="s">
        <v>39</v>
      </c>
      <c r="D463" s="283">
        <f>((D438+D443+D448+D453)*0.8)+300+100+300+150</f>
        <v>2482</v>
      </c>
      <c r="E463" s="874"/>
      <c r="F463" s="725"/>
    </row>
    <row r="464" spans="1:6">
      <c r="A464" s="284"/>
      <c r="B464" s="275" t="s">
        <v>46</v>
      </c>
      <c r="C464" s="276"/>
      <c r="D464" s="277"/>
      <c r="E464" s="865"/>
      <c r="F464" s="707">
        <f>D463*E463*$C$8</f>
        <v>0</v>
      </c>
    </row>
    <row r="465" spans="1:6">
      <c r="A465" s="284"/>
      <c r="B465" s="278" t="s">
        <v>47</v>
      </c>
      <c r="C465" s="279"/>
      <c r="D465" s="280"/>
      <c r="E465" s="866"/>
      <c r="F465" s="708">
        <f>D463*E463*$C$9</f>
        <v>0</v>
      </c>
    </row>
    <row r="466" spans="1:6">
      <c r="A466" s="284"/>
      <c r="B466" s="282"/>
      <c r="C466" s="283"/>
      <c r="D466" s="283"/>
      <c r="E466" s="875"/>
      <c r="F466" s="725"/>
    </row>
    <row r="467" spans="1:6" ht="57">
      <c r="A467" s="309" t="s">
        <v>1878</v>
      </c>
      <c r="B467" s="282" t="s">
        <v>1964</v>
      </c>
      <c r="C467" s="283"/>
      <c r="D467" s="283"/>
      <c r="E467" s="875"/>
      <c r="F467" s="725"/>
    </row>
    <row r="468" spans="1:6">
      <c r="A468" s="284"/>
      <c r="B468" s="282" t="s">
        <v>1916</v>
      </c>
      <c r="C468" s="283" t="s">
        <v>15</v>
      </c>
      <c r="D468" s="283">
        <v>50</v>
      </c>
      <c r="E468" s="874"/>
      <c r="F468" s="725"/>
    </row>
    <row r="469" spans="1:6">
      <c r="A469" s="284"/>
      <c r="B469" s="275" t="s">
        <v>46</v>
      </c>
      <c r="C469" s="276"/>
      <c r="D469" s="277"/>
      <c r="E469" s="759"/>
      <c r="F469" s="707">
        <f>D468*E468*$C$8</f>
        <v>0</v>
      </c>
    </row>
    <row r="470" spans="1:6">
      <c r="A470" s="284"/>
      <c r="B470" s="278" t="s">
        <v>47</v>
      </c>
      <c r="C470" s="279"/>
      <c r="D470" s="280"/>
      <c r="E470" s="760"/>
      <c r="F470" s="708">
        <f>D468*E468*$C$9</f>
        <v>0</v>
      </c>
    </row>
    <row r="471" spans="1:6">
      <c r="A471" s="284"/>
      <c r="B471" s="282"/>
      <c r="C471" s="283"/>
      <c r="D471" s="283"/>
      <c r="E471" s="771"/>
      <c r="F471" s="725"/>
    </row>
    <row r="472" spans="1:6" ht="57">
      <c r="A472" s="309" t="s">
        <v>1878</v>
      </c>
      <c r="B472" s="282" t="s">
        <v>1965</v>
      </c>
      <c r="C472" s="283"/>
      <c r="D472" s="283"/>
      <c r="E472" s="771"/>
      <c r="F472" s="725"/>
    </row>
    <row r="473" spans="1:6">
      <c r="A473" s="284"/>
      <c r="B473" s="282" t="s">
        <v>1916</v>
      </c>
      <c r="C473" s="283" t="s">
        <v>15</v>
      </c>
      <c r="D473" s="283">
        <v>50</v>
      </c>
      <c r="E473" s="874"/>
      <c r="F473" s="725"/>
    </row>
    <row r="474" spans="1:6">
      <c r="A474" s="284"/>
      <c r="B474" s="275" t="s">
        <v>46</v>
      </c>
      <c r="C474" s="276"/>
      <c r="D474" s="277"/>
      <c r="E474" s="865"/>
      <c r="F474" s="707">
        <f>D473*E473*$C$8</f>
        <v>0</v>
      </c>
    </row>
    <row r="475" spans="1:6">
      <c r="A475" s="284"/>
      <c r="B475" s="278" t="s">
        <v>47</v>
      </c>
      <c r="C475" s="279"/>
      <c r="D475" s="280"/>
      <c r="E475" s="866"/>
      <c r="F475" s="708">
        <f>D473*E473*$C$9</f>
        <v>0</v>
      </c>
    </row>
    <row r="476" spans="1:6">
      <c r="A476" s="284"/>
      <c r="B476" s="282"/>
      <c r="C476" s="283"/>
      <c r="D476" s="283"/>
      <c r="E476" s="875"/>
      <c r="F476" s="725"/>
    </row>
    <row r="477" spans="1:6" ht="57">
      <c r="A477" s="309" t="s">
        <v>1878</v>
      </c>
      <c r="B477" s="282" t="s">
        <v>1966</v>
      </c>
      <c r="C477" s="283"/>
      <c r="D477" s="283"/>
      <c r="E477" s="875"/>
      <c r="F477" s="725"/>
    </row>
    <row r="478" spans="1:6">
      <c r="A478" s="284"/>
      <c r="B478" s="282" t="s">
        <v>1916</v>
      </c>
      <c r="C478" s="283" t="s">
        <v>15</v>
      </c>
      <c r="D478" s="283">
        <v>50</v>
      </c>
      <c r="E478" s="874"/>
      <c r="F478" s="725"/>
    </row>
    <row r="479" spans="1:6">
      <c r="A479" s="284"/>
      <c r="B479" s="275" t="s">
        <v>46</v>
      </c>
      <c r="C479" s="276"/>
      <c r="D479" s="277"/>
      <c r="E479" s="865"/>
      <c r="F479" s="707">
        <f>D478*E478*$C$8</f>
        <v>0</v>
      </c>
    </row>
    <row r="480" spans="1:6">
      <c r="A480" s="284"/>
      <c r="B480" s="278" t="s">
        <v>47</v>
      </c>
      <c r="C480" s="279"/>
      <c r="D480" s="280"/>
      <c r="E480" s="866"/>
      <c r="F480" s="708">
        <f>D478*E478*$C$9</f>
        <v>0</v>
      </c>
    </row>
    <row r="481" spans="1:6">
      <c r="A481" s="284"/>
      <c r="B481" s="282"/>
      <c r="C481" s="283"/>
      <c r="D481" s="283"/>
      <c r="E481" s="875"/>
      <c r="F481" s="725"/>
    </row>
    <row r="482" spans="1:6" ht="57">
      <c r="A482" s="309" t="s">
        <v>1878</v>
      </c>
      <c r="B482" s="282" t="s">
        <v>1967</v>
      </c>
      <c r="C482" s="283"/>
      <c r="D482" s="283"/>
      <c r="E482" s="875"/>
      <c r="F482" s="725"/>
    </row>
    <row r="483" spans="1:6">
      <c r="A483" s="284"/>
      <c r="B483" s="282" t="s">
        <v>1916</v>
      </c>
      <c r="C483" s="283" t="s">
        <v>15</v>
      </c>
      <c r="D483" s="283">
        <v>50</v>
      </c>
      <c r="E483" s="874"/>
      <c r="F483" s="725"/>
    </row>
    <row r="484" spans="1:6">
      <c r="A484" s="284"/>
      <c r="B484" s="275" t="s">
        <v>46</v>
      </c>
      <c r="C484" s="276"/>
      <c r="D484" s="277"/>
      <c r="E484" s="759"/>
      <c r="F484" s="707">
        <f>D483*E483*$C$8</f>
        <v>0</v>
      </c>
    </row>
    <row r="485" spans="1:6">
      <c r="A485" s="284"/>
      <c r="B485" s="278" t="s">
        <v>47</v>
      </c>
      <c r="C485" s="279"/>
      <c r="D485" s="280"/>
      <c r="E485" s="760"/>
      <c r="F485" s="708">
        <f>D483*E483*$C$9</f>
        <v>0</v>
      </c>
    </row>
    <row r="486" spans="1:6">
      <c r="A486" s="284"/>
      <c r="B486" s="282"/>
      <c r="C486" s="283"/>
      <c r="D486" s="283"/>
      <c r="E486" s="771"/>
      <c r="F486" s="725"/>
    </row>
    <row r="487" spans="1:6" ht="15">
      <c r="A487" s="257" t="s">
        <v>4085</v>
      </c>
      <c r="B487" s="258" t="s">
        <v>1887</v>
      </c>
      <c r="C487" s="283"/>
      <c r="D487" s="283"/>
      <c r="E487" s="771"/>
      <c r="F487" s="725"/>
    </row>
    <row r="488" spans="1:6">
      <c r="A488" s="284"/>
      <c r="B488" s="282"/>
      <c r="C488" s="283"/>
      <c r="D488" s="283"/>
      <c r="E488" s="771"/>
      <c r="F488" s="725"/>
    </row>
    <row r="489" spans="1:6" ht="59.25">
      <c r="A489" s="309" t="s">
        <v>1878</v>
      </c>
      <c r="B489" s="282" t="s">
        <v>4707</v>
      </c>
      <c r="C489" s="283"/>
      <c r="D489" s="283"/>
      <c r="E489" s="771"/>
      <c r="F489" s="725"/>
    </row>
    <row r="490" spans="1:6" ht="42.75">
      <c r="A490" s="445"/>
      <c r="B490" s="443"/>
      <c r="C490" s="444" t="s">
        <v>7</v>
      </c>
      <c r="D490" s="273"/>
      <c r="E490" s="763" t="s">
        <v>4689</v>
      </c>
      <c r="F490" s="706"/>
    </row>
    <row r="491" spans="1:6">
      <c r="A491" s="445"/>
      <c r="B491" s="433" t="s">
        <v>46</v>
      </c>
      <c r="C491" s="434"/>
      <c r="D491" s="277"/>
      <c r="E491" s="759"/>
      <c r="F491" s="707"/>
    </row>
    <row r="492" spans="1:6">
      <c r="A492" s="445"/>
      <c r="B492" s="436" t="s">
        <v>47</v>
      </c>
      <c r="C492" s="437"/>
      <c r="D492" s="280"/>
      <c r="E492" s="760"/>
      <c r="F492" s="708"/>
    </row>
    <row r="493" spans="1:6">
      <c r="A493" s="284"/>
      <c r="B493" s="282"/>
      <c r="C493" s="283"/>
      <c r="D493" s="283"/>
      <c r="E493" s="771"/>
      <c r="F493" s="725"/>
    </row>
    <row r="494" spans="1:6" ht="102">
      <c r="A494" s="309" t="s">
        <v>1878</v>
      </c>
      <c r="B494" s="282" t="s">
        <v>4708</v>
      </c>
      <c r="C494" s="283"/>
      <c r="D494" s="283"/>
      <c r="E494" s="771"/>
      <c r="F494" s="725"/>
    </row>
    <row r="495" spans="1:6" ht="42.75">
      <c r="A495" s="445"/>
      <c r="B495" s="443"/>
      <c r="C495" s="444" t="s">
        <v>7</v>
      </c>
      <c r="D495" s="273"/>
      <c r="E495" s="763" t="s">
        <v>4689</v>
      </c>
      <c r="F495" s="706"/>
    </row>
    <row r="496" spans="1:6">
      <c r="A496" s="445"/>
      <c r="B496" s="433" t="s">
        <v>46</v>
      </c>
      <c r="C496" s="434"/>
      <c r="D496" s="277"/>
      <c r="E496" s="759"/>
      <c r="F496" s="707"/>
    </row>
    <row r="497" spans="1:6">
      <c r="A497" s="445"/>
      <c r="B497" s="436" t="s">
        <v>47</v>
      </c>
      <c r="C497" s="437"/>
      <c r="D497" s="280"/>
      <c r="E497" s="760"/>
      <c r="F497" s="708"/>
    </row>
    <row r="498" spans="1:6">
      <c r="A498" s="284"/>
      <c r="B498" s="282"/>
      <c r="C498" s="283"/>
      <c r="D498" s="283"/>
      <c r="E498" s="771"/>
      <c r="F498" s="725"/>
    </row>
    <row r="499" spans="1:6" ht="59.25">
      <c r="A499" s="462" t="s">
        <v>1878</v>
      </c>
      <c r="B499" s="282" t="s">
        <v>4709</v>
      </c>
      <c r="C499" s="264"/>
      <c r="D499" s="331"/>
      <c r="E499" s="761"/>
      <c r="F499" s="722"/>
    </row>
    <row r="500" spans="1:6" ht="42.75">
      <c r="A500" s="445"/>
      <c r="B500" s="443"/>
      <c r="C500" s="444" t="s">
        <v>7</v>
      </c>
      <c r="D500" s="273"/>
      <c r="E500" s="763" t="s">
        <v>4689</v>
      </c>
      <c r="F500" s="706"/>
    </row>
    <row r="501" spans="1:6">
      <c r="A501" s="445"/>
      <c r="B501" s="433" t="s">
        <v>46</v>
      </c>
      <c r="C501" s="434"/>
      <c r="D501" s="277"/>
      <c r="E501" s="759"/>
      <c r="F501" s="707"/>
    </row>
    <row r="502" spans="1:6">
      <c r="A502" s="445"/>
      <c r="B502" s="436" t="s">
        <v>47</v>
      </c>
      <c r="C502" s="437"/>
      <c r="D502" s="280"/>
      <c r="E502" s="760"/>
      <c r="F502" s="708"/>
    </row>
    <row r="503" spans="1:6">
      <c r="A503" s="284"/>
      <c r="B503" s="282"/>
      <c r="C503" s="283"/>
      <c r="D503" s="283"/>
      <c r="E503" s="771"/>
      <c r="F503" s="725"/>
    </row>
    <row r="504" spans="1:6" ht="73.5">
      <c r="A504" s="462" t="s">
        <v>1878</v>
      </c>
      <c r="B504" s="335" t="s">
        <v>4710</v>
      </c>
      <c r="C504" s="264"/>
      <c r="D504" s="331"/>
      <c r="E504" s="761"/>
      <c r="F504" s="722"/>
    </row>
    <row r="505" spans="1:6" ht="42.75">
      <c r="A505" s="445"/>
      <c r="B505" s="443"/>
      <c r="C505" s="444" t="s">
        <v>7</v>
      </c>
      <c r="D505" s="273"/>
      <c r="E505" s="763" t="s">
        <v>4689</v>
      </c>
      <c r="F505" s="706"/>
    </row>
    <row r="506" spans="1:6">
      <c r="A506" s="445"/>
      <c r="B506" s="433" t="s">
        <v>46</v>
      </c>
      <c r="C506" s="434"/>
      <c r="D506" s="277"/>
      <c r="E506" s="759"/>
      <c r="F506" s="707"/>
    </row>
    <row r="507" spans="1:6">
      <c r="A507" s="445"/>
      <c r="B507" s="436" t="s">
        <v>47</v>
      </c>
      <c r="C507" s="437"/>
      <c r="D507" s="280"/>
      <c r="E507" s="760"/>
      <c r="F507" s="708"/>
    </row>
    <row r="508" spans="1:6">
      <c r="A508" s="284"/>
      <c r="B508" s="282"/>
      <c r="C508" s="283"/>
      <c r="D508" s="283"/>
      <c r="E508" s="771"/>
      <c r="F508" s="725"/>
    </row>
    <row r="509" spans="1:6">
      <c r="A509" s="286"/>
      <c r="B509" s="282" t="s">
        <v>1888</v>
      </c>
      <c r="C509" s="283"/>
      <c r="D509" s="291"/>
      <c r="E509" s="762"/>
      <c r="F509" s="706"/>
    </row>
    <row r="510" spans="1:6">
      <c r="A510" s="286"/>
      <c r="B510" s="275" t="s">
        <v>46</v>
      </c>
      <c r="C510" s="276"/>
      <c r="D510" s="277"/>
      <c r="E510" s="759"/>
      <c r="F510" s="707">
        <f>F17+F25+F31+F73+F78+F83+F88+F93+F98+F108+F130+F135+F140+F145+F150+F180+F185+F194+F199+F204+F209+F214+F219+F224+F236+F241+F246+F251+F256+F261+F266+F278+F283+F288+F293+F298+F303+F308+F320+F325+F330+F335+F340+F345+F350+F362+F367+F372+F377+F382+F387+F392+F404+F409+F414+F419+F424+F429+F434+F439+F444+F449+F454+F459+F464+F469+F474+F479+F484+F491+F496+F501+F506+F397+F355+F313+F271+F229+F175+F170+F155+F125+F120+F113+F59+F54+F49+F38+F103+F160+F165+F64+F44</f>
        <v>0</v>
      </c>
    </row>
    <row r="511" spans="1:6" ht="15" thickBot="1">
      <c r="A511" s="286"/>
      <c r="B511" s="278" t="s">
        <v>47</v>
      </c>
      <c r="C511" s="279"/>
      <c r="D511" s="280"/>
      <c r="E511" s="760"/>
      <c r="F511" s="708">
        <f>F18+F26+F32+F74+F79+F84+F89+F94+F99+F109+F131+F136+F141+F146+F151+F181+F186+F195+F200+F205+F210+F215+F220+F225+F237+F242+F247+F252+F257+F262+F267+F279+F284+F289+F294+F299+F304+F309+F321+F326+F331+F336+F341+F346+F351+F363+F368+F373+F378+F383+F388+F393+F405+F410+F415+F420+F425+F430+F435+F440+F445+F450+F455+F460+F465+F470+F475+F480+F485+F492+F497+F502+F507+F398+F356+F314+F272+F230+F176+F171+F156+F126+F121+F114+F60+F55+F50+F39+F104+F161+F166+F65+F45</f>
        <v>0</v>
      </c>
    </row>
    <row r="512" spans="1:6" ht="15.75" thickBot="1">
      <c r="A512" s="427"/>
      <c r="B512" s="428" t="s">
        <v>38</v>
      </c>
      <c r="C512" s="429"/>
      <c r="D512" s="292"/>
      <c r="E512" s="784"/>
      <c r="F512" s="711">
        <f>SUM(F12:I509)</f>
        <v>0</v>
      </c>
    </row>
  </sheetData>
  <sheetProtection algorithmName="SHA-512" hashValue="pHUwr6A/Rs/dwqP/cuw8nmkRB5PzRONeJ/wei15cB322jAZ0zHNLxC953F0XOHZxDeXga4JZN4hKn9UpVf4fFg==" saltValue="ChYhttjsXg3gC1T+4UllMg==" spinCount="100000" sheet="1" objects="1" scenarios="1"/>
  <pageMargins left="0.7" right="0.7" top="0.75" bottom="0.75" header="0.3" footer="0.3"/>
  <pageSetup paperSize="9" scale="97"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0A57C-0E53-4E97-9526-FF4E55149B4E}">
  <sheetPr>
    <tabColor theme="5" tint="0.59999389629810485"/>
  </sheetPr>
  <dimension ref="A1:I210"/>
  <sheetViews>
    <sheetView view="pageBreakPreview" zoomScaleNormal="100" zoomScaleSheetLayoutView="100" workbookViewId="0">
      <pane ySplit="11" topLeftCell="A12" activePane="bottomLeft" state="frozen"/>
      <selection pane="bottomLeft" activeCell="E203" sqref="E203"/>
    </sheetView>
  </sheetViews>
  <sheetFormatPr defaultColWidth="9.140625" defaultRowHeight="14.25"/>
  <cols>
    <col min="1" max="1" width="6" style="299" customWidth="1"/>
    <col min="2" max="2" width="32.140625" style="300" customWidth="1"/>
    <col min="3" max="3" width="5.5703125" style="295" customWidth="1"/>
    <col min="4" max="4" width="11.5703125" style="296" customWidth="1"/>
    <col min="5" max="5" width="15.42578125" style="777" customWidth="1"/>
    <col min="6" max="6" width="15.42578125" style="712" customWidth="1"/>
    <col min="7" max="8" width="28.5703125" style="298" customWidth="1"/>
    <col min="9" max="9" width="17.85546875" style="298" customWidth="1"/>
    <col min="10" max="10" width="11.140625" style="298" bestFit="1" customWidth="1"/>
    <col min="11" max="16384" width="9.140625" style="298"/>
  </cols>
  <sheetData>
    <row r="1" spans="1:9" ht="45">
      <c r="A1" s="564" t="s">
        <v>4840</v>
      </c>
      <c r="B1" s="565" t="s">
        <v>1867</v>
      </c>
      <c r="C1" s="566"/>
      <c r="D1" s="567"/>
      <c r="E1" s="776"/>
      <c r="G1" s="297"/>
      <c r="H1" s="297"/>
      <c r="I1" s="297"/>
    </row>
    <row r="2" spans="1:9" ht="15">
      <c r="G2" s="301"/>
      <c r="H2" s="302"/>
      <c r="I2" s="303"/>
    </row>
    <row r="3" spans="1:9" s="1" customFormat="1" ht="16.5">
      <c r="A3" s="2"/>
      <c r="B3" s="380" t="s">
        <v>3337</v>
      </c>
      <c r="C3" s="554"/>
      <c r="E3" s="226"/>
      <c r="F3" s="670"/>
      <c r="G3" s="124"/>
    </row>
    <row r="4" spans="1:9" s="495" customFormat="1" ht="45">
      <c r="A4" s="488" t="s">
        <v>1872</v>
      </c>
      <c r="B4" s="489" t="s">
        <v>1873</v>
      </c>
      <c r="C4" s="490"/>
      <c r="D4" s="491"/>
      <c r="E4" s="778"/>
      <c r="F4" s="713"/>
      <c r="G4" s="492"/>
      <c r="H4" s="493"/>
      <c r="I4" s="494"/>
    </row>
    <row r="5" spans="1:9" s="495" customFormat="1" ht="11.25">
      <c r="A5" s="488" t="s">
        <v>1874</v>
      </c>
      <c r="B5" s="489" t="s">
        <v>1875</v>
      </c>
      <c r="C5" s="496"/>
      <c r="D5" s="497"/>
      <c r="E5" s="779"/>
      <c r="F5" s="714"/>
      <c r="G5" s="498"/>
      <c r="H5" s="493"/>
      <c r="I5" s="499"/>
    </row>
    <row r="6" spans="1:9" s="495" customFormat="1" ht="45">
      <c r="A6" s="488" t="s">
        <v>1876</v>
      </c>
      <c r="B6" s="500" t="s">
        <v>4684</v>
      </c>
      <c r="C6" s="496"/>
      <c r="D6" s="497"/>
      <c r="E6" s="779"/>
      <c r="F6" s="714"/>
      <c r="G6" s="501"/>
      <c r="H6" s="493"/>
      <c r="I6" s="494"/>
    </row>
    <row r="7" spans="1:9" s="495" customFormat="1" ht="78.75">
      <c r="A7" s="488" t="s">
        <v>4532</v>
      </c>
      <c r="B7" s="500" t="s">
        <v>4533</v>
      </c>
      <c r="C7" s="496"/>
      <c r="D7" s="497"/>
      <c r="E7" s="779"/>
      <c r="F7" s="714"/>
      <c r="G7" s="501"/>
      <c r="H7" s="493"/>
      <c r="I7" s="494"/>
    </row>
    <row r="8" spans="1:9" s="495" customFormat="1" ht="11.25">
      <c r="A8" s="488"/>
      <c r="B8" s="568" t="s">
        <v>48</v>
      </c>
      <c r="C8" s="568">
        <f>'SKUPNA rekapitulacija'!C42</f>
        <v>0.81899999999999995</v>
      </c>
      <c r="D8" s="497"/>
      <c r="E8" s="779"/>
      <c r="F8" s="714"/>
      <c r="G8" s="501"/>
      <c r="H8" s="493"/>
      <c r="I8" s="494"/>
    </row>
    <row r="9" spans="1:9" s="495" customFormat="1" ht="11.25">
      <c r="A9" s="488"/>
      <c r="B9" s="569" t="s">
        <v>49</v>
      </c>
      <c r="C9" s="569">
        <f>'SKUPNA rekapitulacija'!C52</f>
        <v>0.18099999999999999</v>
      </c>
      <c r="D9" s="497"/>
      <c r="E9" s="779"/>
      <c r="F9" s="714"/>
      <c r="G9" s="501"/>
      <c r="H9" s="493"/>
      <c r="I9" s="494"/>
    </row>
    <row r="10" spans="1:9" ht="15">
      <c r="G10" s="304"/>
      <c r="H10" s="305"/>
      <c r="I10" s="297"/>
    </row>
    <row r="11" spans="1:9" s="272" customFormat="1" ht="15.75" thickBot="1">
      <c r="A11" s="420"/>
      <c r="B11" s="421" t="s">
        <v>4531</v>
      </c>
      <c r="C11" s="420" t="s">
        <v>3</v>
      </c>
      <c r="D11" s="271" t="s">
        <v>4</v>
      </c>
      <c r="E11" s="780" t="s">
        <v>1877</v>
      </c>
      <c r="F11" s="705" t="s">
        <v>6</v>
      </c>
    </row>
    <row r="12" spans="1:9" ht="15" thickTop="1">
      <c r="D12" s="306"/>
    </row>
    <row r="13" spans="1:9" ht="15">
      <c r="A13" s="293" t="s">
        <v>1969</v>
      </c>
      <c r="B13" s="294" t="s">
        <v>154</v>
      </c>
      <c r="D13" s="306"/>
    </row>
    <row r="14" spans="1:9">
      <c r="D14" s="306"/>
    </row>
    <row r="15" spans="1:9" ht="72.75">
      <c r="A15" s="299" t="s">
        <v>1878</v>
      </c>
      <c r="B15" s="300" t="s">
        <v>4697</v>
      </c>
      <c r="D15" s="306"/>
    </row>
    <row r="16" spans="1:9" ht="28.5">
      <c r="B16" s="307"/>
      <c r="C16" s="295" t="s">
        <v>39</v>
      </c>
      <c r="D16" s="273"/>
      <c r="E16" s="763" t="s">
        <v>4689</v>
      </c>
      <c r="F16" s="706"/>
    </row>
    <row r="17" spans="1:6">
      <c r="B17" s="433" t="s">
        <v>46</v>
      </c>
      <c r="C17" s="434"/>
      <c r="D17" s="277"/>
      <c r="E17" s="759"/>
      <c r="F17" s="707"/>
    </row>
    <row r="18" spans="1:6">
      <c r="B18" s="436" t="s">
        <v>47</v>
      </c>
      <c r="C18" s="437"/>
      <c r="D18" s="280"/>
      <c r="E18" s="760"/>
      <c r="F18" s="708"/>
    </row>
    <row r="19" spans="1:6">
      <c r="D19" s="306"/>
    </row>
    <row r="20" spans="1:6" ht="201.75">
      <c r="A20" s="308" t="s">
        <v>1878</v>
      </c>
      <c r="B20" s="300" t="s">
        <v>4698</v>
      </c>
      <c r="D20" s="306"/>
    </row>
    <row r="21" spans="1:6" ht="28.5">
      <c r="B21" s="307"/>
      <c r="C21" s="295" t="s">
        <v>39</v>
      </c>
      <c r="D21" s="273"/>
      <c r="E21" s="763" t="s">
        <v>4689</v>
      </c>
      <c r="F21" s="706"/>
    </row>
    <row r="22" spans="1:6">
      <c r="B22" s="433" t="s">
        <v>46</v>
      </c>
      <c r="C22" s="434"/>
      <c r="D22" s="277"/>
      <c r="E22" s="759"/>
      <c r="F22" s="707"/>
    </row>
    <row r="23" spans="1:6">
      <c r="B23" s="436" t="s">
        <v>47</v>
      </c>
      <c r="C23" s="437"/>
      <c r="D23" s="280"/>
      <c r="E23" s="760"/>
      <c r="F23" s="708"/>
    </row>
    <row r="25" spans="1:6" ht="101.25">
      <c r="A25" s="308" t="s">
        <v>1878</v>
      </c>
      <c r="B25" s="300" t="s">
        <v>4699</v>
      </c>
      <c r="D25" s="306"/>
    </row>
    <row r="26" spans="1:6" ht="28.5">
      <c r="A26" s="445"/>
      <c r="B26" s="443"/>
      <c r="C26" s="444" t="s">
        <v>7</v>
      </c>
      <c r="D26" s="273"/>
      <c r="E26" s="763" t="s">
        <v>4689</v>
      </c>
      <c r="F26" s="706"/>
    </row>
    <row r="27" spans="1:6">
      <c r="A27" s="445"/>
      <c r="B27" s="433" t="s">
        <v>46</v>
      </c>
      <c r="C27" s="434"/>
      <c r="D27" s="277"/>
      <c r="E27" s="759"/>
      <c r="F27" s="707"/>
    </row>
    <row r="28" spans="1:6">
      <c r="A28" s="445"/>
      <c r="B28" s="436" t="s">
        <v>47</v>
      </c>
      <c r="C28" s="437"/>
      <c r="D28" s="280"/>
      <c r="E28" s="760"/>
      <c r="F28" s="708"/>
    </row>
    <row r="29" spans="1:6">
      <c r="D29" s="306"/>
    </row>
    <row r="30" spans="1:6" ht="59.25">
      <c r="A30" s="308" t="s">
        <v>1878</v>
      </c>
      <c r="B30" s="300" t="s">
        <v>4700</v>
      </c>
      <c r="D30" s="306"/>
    </row>
    <row r="31" spans="1:6" ht="28.5">
      <c r="A31" s="445"/>
      <c r="B31" s="443"/>
      <c r="C31" s="444" t="s">
        <v>7</v>
      </c>
      <c r="D31" s="273"/>
      <c r="E31" s="763" t="s">
        <v>4689</v>
      </c>
      <c r="F31" s="706"/>
    </row>
    <row r="32" spans="1:6">
      <c r="A32" s="445"/>
      <c r="B32" s="433" t="s">
        <v>46</v>
      </c>
      <c r="C32" s="434"/>
      <c r="D32" s="277"/>
      <c r="E32" s="759"/>
      <c r="F32" s="707"/>
    </row>
    <row r="33" spans="1:6">
      <c r="A33" s="445"/>
      <c r="B33" s="436" t="s">
        <v>47</v>
      </c>
      <c r="C33" s="437"/>
      <c r="D33" s="280"/>
      <c r="E33" s="760"/>
      <c r="F33" s="708"/>
    </row>
    <row r="34" spans="1:6">
      <c r="D34" s="306"/>
    </row>
    <row r="35" spans="1:6" ht="15">
      <c r="A35" s="293" t="s">
        <v>1970</v>
      </c>
      <c r="B35" s="294" t="s">
        <v>152</v>
      </c>
      <c r="D35" s="306"/>
    </row>
    <row r="36" spans="1:6">
      <c r="D36" s="306"/>
    </row>
    <row r="37" spans="1:6" ht="28.5">
      <c r="A37" s="299" t="s">
        <v>1878</v>
      </c>
      <c r="B37" s="300" t="s">
        <v>1971</v>
      </c>
      <c r="D37" s="306"/>
    </row>
    <row r="38" spans="1:6">
      <c r="B38" s="307" t="s">
        <v>1889</v>
      </c>
      <c r="C38" s="295" t="s">
        <v>39</v>
      </c>
      <c r="D38" s="306">
        <v>34</v>
      </c>
      <c r="E38" s="868"/>
      <c r="F38" s="716"/>
    </row>
    <row r="39" spans="1:6">
      <c r="B39" s="275" t="s">
        <v>46</v>
      </c>
      <c r="C39" s="276"/>
      <c r="D39" s="277"/>
      <c r="E39" s="865"/>
      <c r="F39" s="707">
        <f>D38*E38*$C$8</f>
        <v>0</v>
      </c>
    </row>
    <row r="40" spans="1:6">
      <c r="B40" s="278" t="s">
        <v>47</v>
      </c>
      <c r="C40" s="279"/>
      <c r="D40" s="280"/>
      <c r="E40" s="866"/>
      <c r="F40" s="708">
        <f>D38*E38*$C$9</f>
        <v>0</v>
      </c>
    </row>
    <row r="41" spans="1:6">
      <c r="B41" s="307"/>
      <c r="D41" s="306"/>
      <c r="E41" s="871"/>
      <c r="F41" s="716"/>
    </row>
    <row r="42" spans="1:6" ht="114">
      <c r="A42" s="299" t="s">
        <v>1878</v>
      </c>
      <c r="B42" s="300" t="s">
        <v>1972</v>
      </c>
      <c r="D42" s="306"/>
      <c r="E42" s="871"/>
    </row>
    <row r="43" spans="1:6">
      <c r="B43" s="307" t="s">
        <v>1891</v>
      </c>
      <c r="C43" s="295" t="s">
        <v>9</v>
      </c>
      <c r="D43" s="306">
        <v>2.72</v>
      </c>
      <c r="E43" s="868"/>
      <c r="F43" s="716"/>
    </row>
    <row r="44" spans="1:6">
      <c r="B44" s="275" t="s">
        <v>46</v>
      </c>
      <c r="C44" s="276"/>
      <c r="D44" s="277"/>
      <c r="E44" s="865"/>
      <c r="F44" s="707">
        <f>D43*E43*$C$8</f>
        <v>0</v>
      </c>
    </row>
    <row r="45" spans="1:6">
      <c r="B45" s="278" t="s">
        <v>47</v>
      </c>
      <c r="C45" s="279"/>
      <c r="D45" s="280"/>
      <c r="E45" s="866"/>
      <c r="F45" s="708">
        <f>D43*E43*$C$9</f>
        <v>0</v>
      </c>
    </row>
    <row r="46" spans="1:6">
      <c r="B46" s="307"/>
      <c r="D46" s="306"/>
      <c r="E46" s="871"/>
      <c r="F46" s="716"/>
    </row>
    <row r="47" spans="1:6" s="263" customFormat="1" ht="71.25">
      <c r="A47" s="274" t="s">
        <v>1878</v>
      </c>
      <c r="B47" s="281" t="s">
        <v>1892</v>
      </c>
      <c r="C47" s="259"/>
      <c r="D47" s="273"/>
      <c r="E47" s="867"/>
      <c r="F47" s="706"/>
    </row>
    <row r="48" spans="1:6" s="263" customFormat="1">
      <c r="A48" s="264"/>
      <c r="B48" s="307" t="s">
        <v>1891</v>
      </c>
      <c r="C48" s="295" t="s">
        <v>9</v>
      </c>
      <c r="D48" s="306">
        <v>14.28</v>
      </c>
      <c r="E48" s="868"/>
      <c r="F48" s="716"/>
    </row>
    <row r="49" spans="1:6" s="263" customFormat="1">
      <c r="A49" s="264"/>
      <c r="B49" s="275" t="s">
        <v>46</v>
      </c>
      <c r="C49" s="276"/>
      <c r="D49" s="277"/>
      <c r="E49" s="865"/>
      <c r="F49" s="707">
        <f>D48*E48*$C$8</f>
        <v>0</v>
      </c>
    </row>
    <row r="50" spans="1:6" s="263" customFormat="1">
      <c r="A50" s="264"/>
      <c r="B50" s="278" t="s">
        <v>47</v>
      </c>
      <c r="C50" s="279"/>
      <c r="D50" s="280"/>
      <c r="E50" s="866"/>
      <c r="F50" s="708">
        <f>D48*E48*$C$9</f>
        <v>0</v>
      </c>
    </row>
    <row r="51" spans="1:6" s="263" customFormat="1">
      <c r="A51" s="264"/>
      <c r="B51" s="281"/>
      <c r="C51" s="259"/>
      <c r="D51" s="273"/>
      <c r="E51" s="867"/>
      <c r="F51" s="706"/>
    </row>
    <row r="52" spans="1:6" s="263" customFormat="1" ht="71.25">
      <c r="A52" s="274" t="s">
        <v>1878</v>
      </c>
      <c r="B52" s="281" t="s">
        <v>1893</v>
      </c>
      <c r="C52" s="259"/>
      <c r="D52" s="273"/>
      <c r="E52" s="867"/>
      <c r="F52" s="706"/>
    </row>
    <row r="53" spans="1:6" s="263" customFormat="1">
      <c r="A53" s="264"/>
      <c r="B53" s="307" t="s">
        <v>1891</v>
      </c>
      <c r="C53" s="295" t="s">
        <v>9</v>
      </c>
      <c r="D53" s="306">
        <v>6.12</v>
      </c>
      <c r="E53" s="868"/>
      <c r="F53" s="716"/>
    </row>
    <row r="54" spans="1:6" s="263" customFormat="1">
      <c r="A54" s="264"/>
      <c r="B54" s="275" t="s">
        <v>46</v>
      </c>
      <c r="C54" s="276"/>
      <c r="D54" s="277"/>
      <c r="E54" s="865"/>
      <c r="F54" s="707">
        <f>D53*E53*$C$8</f>
        <v>0</v>
      </c>
    </row>
    <row r="55" spans="1:6" s="263" customFormat="1">
      <c r="A55" s="264"/>
      <c r="B55" s="278" t="s">
        <v>47</v>
      </c>
      <c r="C55" s="279"/>
      <c r="D55" s="280"/>
      <c r="E55" s="866"/>
      <c r="F55" s="708">
        <f>D53*E53*$C$9</f>
        <v>0</v>
      </c>
    </row>
    <row r="56" spans="1:6" s="263" customFormat="1">
      <c r="A56" s="264"/>
      <c r="B56" s="281"/>
      <c r="C56" s="259"/>
      <c r="D56" s="273"/>
      <c r="E56" s="867"/>
      <c r="F56" s="706"/>
    </row>
    <row r="57" spans="1:6" s="263" customFormat="1" ht="28.5">
      <c r="A57" s="274" t="s">
        <v>1878</v>
      </c>
      <c r="B57" s="281" t="s">
        <v>1894</v>
      </c>
      <c r="C57" s="259"/>
      <c r="D57" s="273"/>
      <c r="E57" s="867"/>
      <c r="F57" s="706"/>
    </row>
    <row r="58" spans="1:6" s="263" customFormat="1">
      <c r="A58" s="264"/>
      <c r="B58" s="307" t="s">
        <v>1895</v>
      </c>
      <c r="C58" s="295" t="s">
        <v>10</v>
      </c>
      <c r="D58" s="306">
        <v>20.399999999999999</v>
      </c>
      <c r="E58" s="868"/>
      <c r="F58" s="716"/>
    </row>
    <row r="59" spans="1:6" s="263" customFormat="1">
      <c r="A59" s="264"/>
      <c r="B59" s="275" t="s">
        <v>46</v>
      </c>
      <c r="C59" s="276"/>
      <c r="D59" s="277"/>
      <c r="E59" s="865"/>
      <c r="F59" s="707">
        <f>D58*E58*$C$8</f>
        <v>0</v>
      </c>
    </row>
    <row r="60" spans="1:6" s="263" customFormat="1">
      <c r="A60" s="264"/>
      <c r="B60" s="278" t="s">
        <v>47</v>
      </c>
      <c r="C60" s="279"/>
      <c r="D60" s="280"/>
      <c r="E60" s="866"/>
      <c r="F60" s="708">
        <f>D58*E58*$C$9</f>
        <v>0</v>
      </c>
    </row>
    <row r="61" spans="1:6" s="263" customFormat="1">
      <c r="A61" s="264"/>
      <c r="B61" s="281"/>
      <c r="C61" s="259"/>
      <c r="D61" s="273"/>
      <c r="E61" s="867"/>
      <c r="F61" s="706"/>
    </row>
    <row r="62" spans="1:6" s="263" customFormat="1" ht="57">
      <c r="A62" s="274" t="s">
        <v>1878</v>
      </c>
      <c r="B62" s="281" t="s">
        <v>1896</v>
      </c>
      <c r="C62" s="259"/>
      <c r="D62" s="273"/>
      <c r="E62" s="867"/>
      <c r="F62" s="706"/>
    </row>
    <row r="63" spans="1:6" s="263" customFormat="1">
      <c r="A63" s="264"/>
      <c r="B63" s="307" t="s">
        <v>1891</v>
      </c>
      <c r="C63" s="295" t="s">
        <v>9</v>
      </c>
      <c r="D63" s="306">
        <v>2.04</v>
      </c>
      <c r="E63" s="868"/>
      <c r="F63" s="716"/>
    </row>
    <row r="64" spans="1:6" s="263" customFormat="1">
      <c r="A64" s="264"/>
      <c r="B64" s="275" t="s">
        <v>46</v>
      </c>
      <c r="C64" s="276"/>
      <c r="D64" s="277"/>
      <c r="E64" s="865"/>
      <c r="F64" s="707">
        <f>D63*E63*$C$8</f>
        <v>0</v>
      </c>
    </row>
    <row r="65" spans="1:6" s="263" customFormat="1">
      <c r="A65" s="264"/>
      <c r="B65" s="278" t="s">
        <v>47</v>
      </c>
      <c r="C65" s="279"/>
      <c r="D65" s="280"/>
      <c r="E65" s="866"/>
      <c r="F65" s="708">
        <f>D63*E63*$C$9</f>
        <v>0</v>
      </c>
    </row>
    <row r="66" spans="1:6" s="263" customFormat="1">
      <c r="A66" s="264"/>
      <c r="C66" s="259"/>
      <c r="D66" s="273"/>
      <c r="E66" s="867"/>
      <c r="F66" s="706"/>
    </row>
    <row r="67" spans="1:6" s="263" customFormat="1" ht="85.5">
      <c r="A67" s="274" t="s">
        <v>1878</v>
      </c>
      <c r="B67" s="281" t="s">
        <v>1897</v>
      </c>
      <c r="C67" s="259"/>
      <c r="D67" s="273"/>
      <c r="E67" s="867"/>
      <c r="F67" s="706"/>
    </row>
    <row r="68" spans="1:6" s="263" customFormat="1">
      <c r="A68" s="264"/>
      <c r="B68" s="307" t="s">
        <v>1891</v>
      </c>
      <c r="C68" s="295" t="s">
        <v>9</v>
      </c>
      <c r="D68" s="306">
        <v>5.3</v>
      </c>
      <c r="E68" s="868"/>
      <c r="F68" s="716"/>
    </row>
    <row r="69" spans="1:6" s="263" customFormat="1">
      <c r="A69" s="264"/>
      <c r="B69" s="275" t="s">
        <v>46</v>
      </c>
      <c r="C69" s="276"/>
      <c r="D69" s="277"/>
      <c r="E69" s="865"/>
      <c r="F69" s="707">
        <f>D68*E68*$C$8</f>
        <v>0</v>
      </c>
    </row>
    <row r="70" spans="1:6" s="263" customFormat="1">
      <c r="A70" s="264"/>
      <c r="B70" s="278" t="s">
        <v>47</v>
      </c>
      <c r="C70" s="279"/>
      <c r="D70" s="280"/>
      <c r="E70" s="866"/>
      <c r="F70" s="708">
        <f>D68*E68*$C$9</f>
        <v>0</v>
      </c>
    </row>
    <row r="71" spans="1:6" s="263" customFormat="1">
      <c r="A71" s="264"/>
      <c r="B71" s="281"/>
      <c r="C71" s="259"/>
      <c r="D71" s="273"/>
      <c r="E71" s="867"/>
      <c r="F71" s="706"/>
    </row>
    <row r="72" spans="1:6" s="263" customFormat="1" ht="85.5">
      <c r="A72" s="274" t="s">
        <v>1878</v>
      </c>
      <c r="B72" s="281" t="s">
        <v>1898</v>
      </c>
      <c r="C72" s="259"/>
      <c r="D72" s="273"/>
      <c r="E72" s="867"/>
      <c r="F72" s="706"/>
    </row>
    <row r="73" spans="1:6" s="263" customFormat="1">
      <c r="A73" s="264"/>
      <c r="B73" s="307" t="s">
        <v>1891</v>
      </c>
      <c r="C73" s="295" t="s">
        <v>9</v>
      </c>
      <c r="D73" s="306">
        <v>1.08</v>
      </c>
      <c r="E73" s="868"/>
      <c r="F73" s="716"/>
    </row>
    <row r="74" spans="1:6" s="263" customFormat="1">
      <c r="A74" s="264"/>
      <c r="B74" s="275" t="s">
        <v>46</v>
      </c>
      <c r="C74" s="276"/>
      <c r="D74" s="277"/>
      <c r="E74" s="865"/>
      <c r="F74" s="707">
        <f>D73*E73*$C$8</f>
        <v>0</v>
      </c>
    </row>
    <row r="75" spans="1:6" s="263" customFormat="1">
      <c r="A75" s="264"/>
      <c r="B75" s="278" t="s">
        <v>47</v>
      </c>
      <c r="C75" s="279"/>
      <c r="D75" s="280"/>
      <c r="E75" s="866"/>
      <c r="F75" s="708">
        <f>D73*E73*$C$9</f>
        <v>0</v>
      </c>
    </row>
    <row r="76" spans="1:6" s="263" customFormat="1">
      <c r="A76" s="264"/>
      <c r="B76" s="281"/>
      <c r="C76" s="259"/>
      <c r="D76" s="273"/>
      <c r="E76" s="867"/>
      <c r="F76" s="706"/>
    </row>
    <row r="77" spans="1:6" s="263" customFormat="1" ht="85.5">
      <c r="A77" s="274" t="s">
        <v>1878</v>
      </c>
      <c r="B77" s="281" t="s">
        <v>1899</v>
      </c>
      <c r="C77" s="259"/>
      <c r="D77" s="273"/>
      <c r="E77" s="867"/>
      <c r="F77" s="706"/>
    </row>
    <row r="78" spans="1:6" s="263" customFormat="1">
      <c r="A78" s="264"/>
      <c r="B78" s="307" t="s">
        <v>1891</v>
      </c>
      <c r="C78" s="295" t="s">
        <v>9</v>
      </c>
      <c r="D78" s="306">
        <v>3.48</v>
      </c>
      <c r="E78" s="868"/>
      <c r="F78" s="716"/>
    </row>
    <row r="79" spans="1:6" s="263" customFormat="1">
      <c r="A79" s="264"/>
      <c r="B79" s="275" t="s">
        <v>46</v>
      </c>
      <c r="C79" s="276"/>
      <c r="D79" s="277"/>
      <c r="E79" s="865"/>
      <c r="F79" s="707">
        <f>D78*E78*$C$8</f>
        <v>0</v>
      </c>
    </row>
    <row r="80" spans="1:6" s="263" customFormat="1">
      <c r="A80" s="264"/>
      <c r="B80" s="278" t="s">
        <v>47</v>
      </c>
      <c r="C80" s="279"/>
      <c r="D80" s="280"/>
      <c r="E80" s="866"/>
      <c r="F80" s="708">
        <f>D78*E78*$C$9</f>
        <v>0</v>
      </c>
    </row>
    <row r="81" spans="1:6" s="263" customFormat="1">
      <c r="A81" s="264"/>
      <c r="B81" s="281"/>
      <c r="C81" s="259"/>
      <c r="D81" s="273"/>
      <c r="E81" s="867"/>
      <c r="F81" s="706"/>
    </row>
    <row r="82" spans="1:6" s="263" customFormat="1" ht="28.5">
      <c r="A82" s="274" t="s">
        <v>1878</v>
      </c>
      <c r="B82" s="281" t="s">
        <v>1973</v>
      </c>
      <c r="C82" s="259"/>
      <c r="D82" s="273"/>
      <c r="E82" s="867"/>
      <c r="F82" s="706"/>
    </row>
    <row r="83" spans="1:6" s="263" customFormat="1">
      <c r="A83" s="264"/>
      <c r="B83" s="307" t="s">
        <v>1895</v>
      </c>
      <c r="C83" s="295" t="s">
        <v>10</v>
      </c>
      <c r="D83" s="306">
        <v>27.2</v>
      </c>
      <c r="E83" s="868"/>
      <c r="F83" s="716"/>
    </row>
    <row r="84" spans="1:6" s="263" customFormat="1">
      <c r="A84" s="264"/>
      <c r="B84" s="275" t="s">
        <v>46</v>
      </c>
      <c r="C84" s="276"/>
      <c r="D84" s="277"/>
      <c r="E84" s="865"/>
      <c r="F84" s="707">
        <f>D83*E83*$C$8</f>
        <v>0</v>
      </c>
    </row>
    <row r="85" spans="1:6" s="263" customFormat="1">
      <c r="A85" s="264"/>
      <c r="B85" s="278" t="s">
        <v>47</v>
      </c>
      <c r="C85" s="279"/>
      <c r="D85" s="280"/>
      <c r="E85" s="866"/>
      <c r="F85" s="708">
        <f>D83*E83*$C$9</f>
        <v>0</v>
      </c>
    </row>
    <row r="86" spans="1:6" s="263" customFormat="1">
      <c r="A86" s="264"/>
      <c r="B86" s="265"/>
      <c r="C86" s="259"/>
      <c r="D86" s="273"/>
      <c r="E86" s="867"/>
      <c r="F86" s="702"/>
    </row>
    <row r="87" spans="1:6" s="263" customFormat="1" ht="171">
      <c r="A87" s="274" t="s">
        <v>1878</v>
      </c>
      <c r="B87" s="281" t="s">
        <v>1974</v>
      </c>
      <c r="C87" s="259"/>
      <c r="D87" s="273"/>
      <c r="E87" s="867"/>
      <c r="F87" s="706"/>
    </row>
    <row r="88" spans="1:6" s="263" customFormat="1">
      <c r="A88" s="264"/>
      <c r="B88" s="307" t="s">
        <v>1891</v>
      </c>
      <c r="C88" s="295" t="s">
        <v>9</v>
      </c>
      <c r="D88" s="306">
        <v>5.44</v>
      </c>
      <c r="E88" s="868"/>
      <c r="F88" s="716"/>
    </row>
    <row r="89" spans="1:6" s="263" customFormat="1">
      <c r="A89" s="264"/>
      <c r="B89" s="275" t="s">
        <v>46</v>
      </c>
      <c r="C89" s="276"/>
      <c r="D89" s="277"/>
      <c r="E89" s="865"/>
      <c r="F89" s="707">
        <f>D88*E88*$C$8</f>
        <v>0</v>
      </c>
    </row>
    <row r="90" spans="1:6" s="263" customFormat="1">
      <c r="A90" s="264"/>
      <c r="B90" s="278" t="s">
        <v>47</v>
      </c>
      <c r="C90" s="279"/>
      <c r="D90" s="280"/>
      <c r="E90" s="866"/>
      <c r="F90" s="708">
        <f>D88*E88*$C$9</f>
        <v>0</v>
      </c>
    </row>
    <row r="91" spans="1:6" s="263" customFormat="1">
      <c r="A91" s="264"/>
      <c r="B91" s="265"/>
      <c r="C91" s="259"/>
      <c r="D91" s="273"/>
      <c r="E91" s="867"/>
      <c r="F91" s="702"/>
    </row>
    <row r="92" spans="1:6" s="263" customFormat="1" ht="171">
      <c r="A92" s="274" t="s">
        <v>1878</v>
      </c>
      <c r="B92" s="281" t="s">
        <v>1975</v>
      </c>
      <c r="C92" s="259"/>
      <c r="D92" s="273"/>
      <c r="E92" s="867"/>
      <c r="F92" s="706"/>
    </row>
    <row r="93" spans="1:6" s="263" customFormat="1">
      <c r="A93" s="264"/>
      <c r="B93" s="307" t="s">
        <v>1891</v>
      </c>
      <c r="C93" s="295" t="s">
        <v>9</v>
      </c>
      <c r="D93" s="306">
        <v>5.44</v>
      </c>
      <c r="E93" s="868"/>
      <c r="F93" s="716"/>
    </row>
    <row r="94" spans="1:6" s="263" customFormat="1">
      <c r="A94" s="264"/>
      <c r="B94" s="275" t="s">
        <v>46</v>
      </c>
      <c r="C94" s="276"/>
      <c r="D94" s="277"/>
      <c r="E94" s="865"/>
      <c r="F94" s="707">
        <f>D93*E93*$C$8</f>
        <v>0</v>
      </c>
    </row>
    <row r="95" spans="1:6" s="263" customFormat="1">
      <c r="A95" s="264"/>
      <c r="B95" s="278" t="s">
        <v>47</v>
      </c>
      <c r="C95" s="279"/>
      <c r="D95" s="280"/>
      <c r="E95" s="866"/>
      <c r="F95" s="708">
        <f>D93*E93*$C$9</f>
        <v>0</v>
      </c>
    </row>
    <row r="96" spans="1:6" s="263" customFormat="1">
      <c r="A96" s="264"/>
      <c r="B96" s="265"/>
      <c r="C96" s="259"/>
      <c r="D96" s="273"/>
      <c r="E96" s="867"/>
      <c r="F96" s="702"/>
    </row>
    <row r="97" spans="1:6" s="263" customFormat="1" ht="42.75">
      <c r="A97" s="274" t="s">
        <v>1878</v>
      </c>
      <c r="B97" s="281" t="s">
        <v>1976</v>
      </c>
      <c r="C97" s="259"/>
      <c r="D97" s="273"/>
      <c r="E97" s="867"/>
      <c r="F97" s="706"/>
    </row>
    <row r="98" spans="1:6" s="263" customFormat="1">
      <c r="A98" s="264"/>
      <c r="B98" s="307" t="s">
        <v>1895</v>
      </c>
      <c r="C98" s="295" t="s">
        <v>10</v>
      </c>
      <c r="D98" s="306">
        <v>27.2</v>
      </c>
      <c r="E98" s="868"/>
      <c r="F98" s="716"/>
    </row>
    <row r="99" spans="1:6" s="263" customFormat="1">
      <c r="A99" s="264"/>
      <c r="B99" s="275" t="s">
        <v>46</v>
      </c>
      <c r="C99" s="276"/>
      <c r="D99" s="277"/>
      <c r="E99" s="865"/>
      <c r="F99" s="707">
        <f>D98*E98*$C$8</f>
        <v>0</v>
      </c>
    </row>
    <row r="100" spans="1:6" s="263" customFormat="1">
      <c r="A100" s="264"/>
      <c r="B100" s="278" t="s">
        <v>47</v>
      </c>
      <c r="C100" s="279"/>
      <c r="D100" s="280"/>
      <c r="E100" s="866"/>
      <c r="F100" s="708">
        <f>D98*E98*$C$9</f>
        <v>0</v>
      </c>
    </row>
    <row r="101" spans="1:6" s="263" customFormat="1">
      <c r="A101" s="264"/>
      <c r="B101" s="265"/>
      <c r="C101" s="259"/>
      <c r="D101" s="273"/>
      <c r="E101" s="867"/>
      <c r="F101" s="702"/>
    </row>
    <row r="102" spans="1:6" s="263" customFormat="1" ht="71.25">
      <c r="A102" s="274" t="s">
        <v>1878</v>
      </c>
      <c r="B102" s="281" t="s">
        <v>1977</v>
      </c>
      <c r="C102" s="259"/>
      <c r="D102" s="273"/>
      <c r="E102" s="867"/>
      <c r="F102" s="706"/>
    </row>
    <row r="103" spans="1:6" s="263" customFormat="1">
      <c r="A103" s="264"/>
      <c r="B103" s="307" t="s">
        <v>1895</v>
      </c>
      <c r="C103" s="295" t="s">
        <v>10</v>
      </c>
      <c r="D103" s="306">
        <v>27.2</v>
      </c>
      <c r="E103" s="868"/>
      <c r="F103" s="716"/>
    </row>
    <row r="104" spans="1:6" s="263" customFormat="1">
      <c r="A104" s="264"/>
      <c r="B104" s="275" t="s">
        <v>46</v>
      </c>
      <c r="C104" s="276"/>
      <c r="D104" s="277"/>
      <c r="E104" s="865"/>
      <c r="F104" s="707">
        <f>D103*E103*$C$8</f>
        <v>0</v>
      </c>
    </row>
    <row r="105" spans="1:6" s="263" customFormat="1">
      <c r="A105" s="264"/>
      <c r="B105" s="278" t="s">
        <v>47</v>
      </c>
      <c r="C105" s="279"/>
      <c r="D105" s="280"/>
      <c r="E105" s="866"/>
      <c r="F105" s="708">
        <f>D103*E103*$C$9</f>
        <v>0</v>
      </c>
    </row>
    <row r="106" spans="1:6" s="263" customFormat="1">
      <c r="A106" s="264"/>
      <c r="B106" s="265"/>
      <c r="C106" s="259"/>
      <c r="D106" s="273"/>
      <c r="E106" s="867"/>
      <c r="F106" s="702"/>
    </row>
    <row r="107" spans="1:6" s="263" customFormat="1" ht="42.75">
      <c r="A107" s="274" t="s">
        <v>1878</v>
      </c>
      <c r="B107" s="281" t="s">
        <v>1978</v>
      </c>
      <c r="C107" s="259"/>
      <c r="D107" s="273"/>
      <c r="E107" s="867"/>
      <c r="F107" s="706"/>
    </row>
    <row r="108" spans="1:6" s="263" customFormat="1">
      <c r="A108" s="264"/>
      <c r="B108" s="307" t="s">
        <v>1895</v>
      </c>
      <c r="C108" s="295" t="s">
        <v>10</v>
      </c>
      <c r="D108" s="306">
        <v>27.2</v>
      </c>
      <c r="E108" s="868"/>
      <c r="F108" s="716"/>
    </row>
    <row r="109" spans="1:6" s="263" customFormat="1">
      <c r="A109" s="264"/>
      <c r="B109" s="275" t="s">
        <v>46</v>
      </c>
      <c r="C109" s="276"/>
      <c r="D109" s="277"/>
      <c r="E109" s="865"/>
      <c r="F109" s="707">
        <f>D108*E108*$C$8</f>
        <v>0</v>
      </c>
    </row>
    <row r="110" spans="1:6" s="263" customFormat="1">
      <c r="A110" s="264"/>
      <c r="B110" s="278" t="s">
        <v>47</v>
      </c>
      <c r="C110" s="279"/>
      <c r="D110" s="280"/>
      <c r="E110" s="866"/>
      <c r="F110" s="708">
        <f>D108*E108*$C$9</f>
        <v>0</v>
      </c>
    </row>
    <row r="111" spans="1:6" s="263" customFormat="1">
      <c r="A111" s="264"/>
      <c r="B111" s="265"/>
      <c r="C111" s="259"/>
      <c r="D111" s="273"/>
      <c r="E111" s="867"/>
      <c r="F111" s="702"/>
    </row>
    <row r="112" spans="1:6" s="263" customFormat="1" ht="57">
      <c r="A112" s="274" t="s">
        <v>1878</v>
      </c>
      <c r="B112" s="265" t="s">
        <v>1901</v>
      </c>
      <c r="C112" s="259"/>
      <c r="D112" s="273"/>
      <c r="E112" s="867"/>
      <c r="F112" s="702"/>
    </row>
    <row r="113" spans="1:6" s="263" customFormat="1">
      <c r="A113" s="264"/>
      <c r="B113" s="307" t="s">
        <v>1889</v>
      </c>
      <c r="C113" s="295" t="s">
        <v>39</v>
      </c>
      <c r="D113" s="306">
        <v>144</v>
      </c>
      <c r="E113" s="868"/>
      <c r="F113" s="716"/>
    </row>
    <row r="114" spans="1:6" s="263" customFormat="1">
      <c r="A114" s="264"/>
      <c r="B114" s="275" t="s">
        <v>46</v>
      </c>
      <c r="C114" s="276"/>
      <c r="D114" s="277"/>
      <c r="E114" s="865"/>
      <c r="F114" s="707">
        <f>D113*E113*$C$8</f>
        <v>0</v>
      </c>
    </row>
    <row r="115" spans="1:6" s="263" customFormat="1">
      <c r="A115" s="264"/>
      <c r="B115" s="278" t="s">
        <v>47</v>
      </c>
      <c r="C115" s="279"/>
      <c r="D115" s="280"/>
      <c r="E115" s="760"/>
      <c r="F115" s="708">
        <f>D113*E113*$C$9</f>
        <v>0</v>
      </c>
    </row>
    <row r="116" spans="1:6" s="263" customFormat="1">
      <c r="A116" s="264"/>
      <c r="B116" s="265"/>
      <c r="C116" s="259"/>
      <c r="D116" s="273"/>
      <c r="E116" s="758"/>
      <c r="F116" s="706"/>
    </row>
    <row r="117" spans="1:6" s="263" customFormat="1" ht="116.25">
      <c r="A117" s="274" t="s">
        <v>1878</v>
      </c>
      <c r="B117" s="265" t="s">
        <v>4900</v>
      </c>
      <c r="C117" s="259"/>
      <c r="D117" s="273"/>
      <c r="E117" s="758"/>
      <c r="F117" s="702"/>
    </row>
    <row r="118" spans="1:6" s="263" customFormat="1" ht="28.5">
      <c r="A118" s="422"/>
      <c r="B118" s="423"/>
      <c r="C118" s="424" t="s">
        <v>39</v>
      </c>
      <c r="D118" s="273"/>
      <c r="E118" s="763" t="s">
        <v>4689</v>
      </c>
      <c r="F118" s="716"/>
    </row>
    <row r="119" spans="1:6" s="263" customFormat="1">
      <c r="A119" s="422"/>
      <c r="B119" s="275" t="s">
        <v>46</v>
      </c>
      <c r="C119" s="276"/>
      <c r="D119" s="277"/>
      <c r="E119" s="759"/>
      <c r="F119" s="707"/>
    </row>
    <row r="120" spans="1:6" s="263" customFormat="1">
      <c r="A120" s="422"/>
      <c r="B120" s="278" t="s">
        <v>47</v>
      </c>
      <c r="C120" s="279"/>
      <c r="D120" s="280"/>
      <c r="E120" s="760"/>
      <c r="F120" s="708"/>
    </row>
    <row r="121" spans="1:6" s="263" customFormat="1">
      <c r="A121" s="422"/>
      <c r="B121" s="423"/>
      <c r="C121" s="424"/>
      <c r="D121" s="273"/>
      <c r="E121" s="324"/>
      <c r="F121" s="709"/>
    </row>
    <row r="122" spans="1:6" s="263" customFormat="1" ht="71.25">
      <c r="A122" s="274" t="s">
        <v>1878</v>
      </c>
      <c r="B122" s="281" t="s">
        <v>1904</v>
      </c>
      <c r="C122" s="259"/>
      <c r="D122" s="273"/>
      <c r="E122" s="758"/>
      <c r="F122" s="706"/>
    </row>
    <row r="123" spans="1:6" s="263" customFormat="1">
      <c r="A123" s="264"/>
      <c r="B123" s="307" t="s">
        <v>1891</v>
      </c>
      <c r="C123" s="295" t="s">
        <v>9</v>
      </c>
      <c r="D123" s="306">
        <f>D129*1*1*1.5</f>
        <v>3</v>
      </c>
      <c r="E123" s="868"/>
      <c r="F123" s="716"/>
    </row>
    <row r="124" spans="1:6" s="263" customFormat="1">
      <c r="A124" s="422"/>
      <c r="B124" s="275" t="s">
        <v>46</v>
      </c>
      <c r="C124" s="276"/>
      <c r="D124" s="277"/>
      <c r="E124" s="865"/>
      <c r="F124" s="707">
        <f>D123*E123*$C$8</f>
        <v>0</v>
      </c>
    </row>
    <row r="125" spans="1:6" s="263" customFormat="1">
      <c r="A125" s="422"/>
      <c r="B125" s="278" t="s">
        <v>47</v>
      </c>
      <c r="C125" s="279"/>
      <c r="D125" s="280"/>
      <c r="E125" s="866"/>
      <c r="F125" s="708">
        <f>D123*E123*$C$9</f>
        <v>0</v>
      </c>
    </row>
    <row r="126" spans="1:6" s="263" customFormat="1">
      <c r="A126" s="422"/>
      <c r="B126" s="423"/>
      <c r="C126" s="424"/>
      <c r="D126" s="273"/>
      <c r="E126" s="324"/>
      <c r="F126" s="709"/>
    </row>
    <row r="127" spans="1:6" s="263" customFormat="1" ht="114">
      <c r="A127" s="309" t="s">
        <v>1878</v>
      </c>
      <c r="B127" s="282" t="s">
        <v>1979</v>
      </c>
      <c r="C127" s="283"/>
      <c r="D127" s="273"/>
      <c r="E127" s="877"/>
      <c r="F127" s="706"/>
    </row>
    <row r="128" spans="1:6" s="263" customFormat="1" ht="42.75">
      <c r="A128" s="285"/>
      <c r="B128" s="282" t="s">
        <v>1906</v>
      </c>
      <c r="C128" s="283"/>
      <c r="D128" s="273"/>
      <c r="E128" s="877"/>
      <c r="F128" s="706"/>
    </row>
    <row r="129" spans="1:6" s="263" customFormat="1">
      <c r="A129" s="284"/>
      <c r="B129" s="300" t="s">
        <v>1879</v>
      </c>
      <c r="C129" s="295" t="s">
        <v>7</v>
      </c>
      <c r="D129" s="306">
        <v>2</v>
      </c>
      <c r="E129" s="868"/>
      <c r="F129" s="716"/>
    </row>
    <row r="130" spans="1:6" s="263" customFormat="1">
      <c r="A130" s="264"/>
      <c r="B130" s="275" t="s">
        <v>46</v>
      </c>
      <c r="C130" s="276"/>
      <c r="D130" s="277"/>
      <c r="E130" s="865"/>
      <c r="F130" s="707">
        <f>D129*E129*$C$8</f>
        <v>0</v>
      </c>
    </row>
    <row r="131" spans="1:6" s="263" customFormat="1">
      <c r="A131" s="264"/>
      <c r="B131" s="278" t="s">
        <v>47</v>
      </c>
      <c r="C131" s="279"/>
      <c r="D131" s="280"/>
      <c r="E131" s="866"/>
      <c r="F131" s="708">
        <f>D129*E129*$C$9</f>
        <v>0</v>
      </c>
    </row>
    <row r="132" spans="1:6" s="263" customFormat="1">
      <c r="A132" s="422"/>
      <c r="B132" s="423"/>
      <c r="C132" s="424"/>
      <c r="D132" s="273"/>
      <c r="E132" s="324"/>
      <c r="F132" s="709"/>
    </row>
    <row r="133" spans="1:6" s="263" customFormat="1" ht="114">
      <c r="A133" s="309" t="s">
        <v>1878</v>
      </c>
      <c r="B133" s="282" t="s">
        <v>1979</v>
      </c>
      <c r="C133" s="283"/>
      <c r="D133" s="273"/>
      <c r="E133" s="877"/>
      <c r="F133" s="706"/>
    </row>
    <row r="134" spans="1:6" s="263" customFormat="1" ht="42.75">
      <c r="A134" s="285"/>
      <c r="B134" s="282" t="s">
        <v>1980</v>
      </c>
      <c r="C134" s="283"/>
      <c r="D134" s="273"/>
      <c r="E134" s="877"/>
      <c r="F134" s="706"/>
    </row>
    <row r="135" spans="1:6" s="263" customFormat="1">
      <c r="A135" s="284"/>
      <c r="B135" s="300" t="s">
        <v>1879</v>
      </c>
      <c r="C135" s="295" t="s">
        <v>7</v>
      </c>
      <c r="D135" s="306">
        <v>2</v>
      </c>
      <c r="E135" s="868"/>
      <c r="F135" s="716"/>
    </row>
    <row r="136" spans="1:6" s="263" customFormat="1">
      <c r="A136" s="264"/>
      <c r="B136" s="275" t="s">
        <v>46</v>
      </c>
      <c r="C136" s="276"/>
      <c r="D136" s="277"/>
      <c r="E136" s="865"/>
      <c r="F136" s="707">
        <f>D135*E135*$C$8</f>
        <v>0</v>
      </c>
    </row>
    <row r="137" spans="1:6" s="263" customFormat="1">
      <c r="A137" s="264"/>
      <c r="B137" s="278" t="s">
        <v>47</v>
      </c>
      <c r="C137" s="279"/>
      <c r="D137" s="280"/>
      <c r="E137" s="866"/>
      <c r="F137" s="708">
        <f>D135*E135*$C$9</f>
        <v>0</v>
      </c>
    </row>
    <row r="138" spans="1:6" s="263" customFormat="1">
      <c r="A138" s="284"/>
      <c r="B138" s="282"/>
      <c r="C138" s="283"/>
      <c r="D138" s="273"/>
      <c r="E138" s="877"/>
      <c r="F138" s="706"/>
    </row>
    <row r="139" spans="1:6" s="263" customFormat="1" ht="71.25">
      <c r="A139" s="309" t="s">
        <v>1878</v>
      </c>
      <c r="B139" s="282" t="s">
        <v>1981</v>
      </c>
      <c r="C139" s="283"/>
      <c r="D139" s="273"/>
      <c r="E139" s="877"/>
      <c r="F139" s="706"/>
    </row>
    <row r="140" spans="1:6" s="263" customFormat="1" ht="128.25">
      <c r="A140" s="285"/>
      <c r="B140" s="282" t="s">
        <v>1982</v>
      </c>
      <c r="C140" s="283"/>
      <c r="D140" s="273"/>
      <c r="E140" s="877"/>
      <c r="F140" s="706"/>
    </row>
    <row r="141" spans="1:6" s="263" customFormat="1">
      <c r="A141" s="284"/>
      <c r="B141" s="300" t="s">
        <v>1879</v>
      </c>
      <c r="C141" s="295" t="s">
        <v>7</v>
      </c>
      <c r="D141" s="306">
        <v>1</v>
      </c>
      <c r="E141" s="868"/>
      <c r="F141" s="716"/>
    </row>
    <row r="142" spans="1:6" s="263" customFormat="1">
      <c r="A142" s="284"/>
      <c r="B142" s="275" t="s">
        <v>46</v>
      </c>
      <c r="C142" s="276"/>
      <c r="D142" s="277"/>
      <c r="E142" s="865"/>
      <c r="F142" s="707">
        <f>D141*E141*$C$8</f>
        <v>0</v>
      </c>
    </row>
    <row r="143" spans="1:6" s="263" customFormat="1">
      <c r="A143" s="284"/>
      <c r="B143" s="278" t="s">
        <v>47</v>
      </c>
      <c r="C143" s="279"/>
      <c r="D143" s="280"/>
      <c r="E143" s="866"/>
      <c r="F143" s="708">
        <f>D141*E141*$C$9</f>
        <v>0</v>
      </c>
    </row>
    <row r="144" spans="1:6" s="263" customFormat="1">
      <c r="A144" s="284"/>
      <c r="B144" s="282"/>
      <c r="C144" s="283"/>
      <c r="D144" s="273"/>
      <c r="E144" s="877"/>
      <c r="F144" s="706"/>
    </row>
    <row r="145" spans="1:6" s="263" customFormat="1" ht="85.5">
      <c r="A145" s="274" t="s">
        <v>1878</v>
      </c>
      <c r="B145" s="281" t="s">
        <v>1919</v>
      </c>
      <c r="C145" s="259"/>
      <c r="D145" s="273"/>
      <c r="E145" s="867"/>
      <c r="F145" s="706"/>
    </row>
    <row r="146" spans="1:6" s="263" customFormat="1">
      <c r="A146" s="264"/>
      <c r="B146" s="307" t="s">
        <v>1891</v>
      </c>
      <c r="C146" s="295" t="s">
        <v>9</v>
      </c>
      <c r="D146" s="306">
        <f>1*1*1.5</f>
        <v>1.5</v>
      </c>
      <c r="E146" s="868"/>
      <c r="F146" s="716"/>
    </row>
    <row r="147" spans="1:6" s="263" customFormat="1">
      <c r="A147" s="264"/>
      <c r="B147" s="275" t="s">
        <v>46</v>
      </c>
      <c r="C147" s="276"/>
      <c r="D147" s="277"/>
      <c r="E147" s="865"/>
      <c r="F147" s="707">
        <f>D146*E146*$C$8</f>
        <v>0</v>
      </c>
    </row>
    <row r="148" spans="1:6" s="263" customFormat="1">
      <c r="A148" s="264"/>
      <c r="B148" s="278" t="s">
        <v>47</v>
      </c>
      <c r="C148" s="279"/>
      <c r="D148" s="280"/>
      <c r="E148" s="866"/>
      <c r="F148" s="708">
        <f>D146*E146*$C$9</f>
        <v>0</v>
      </c>
    </row>
    <row r="149" spans="1:6" s="263" customFormat="1">
      <c r="A149" s="284"/>
      <c r="B149" s="282"/>
      <c r="C149" s="283"/>
      <c r="D149" s="273"/>
      <c r="E149" s="877"/>
      <c r="F149" s="706"/>
    </row>
    <row r="150" spans="1:6" s="263" customFormat="1" ht="114">
      <c r="A150" s="309" t="s">
        <v>1878</v>
      </c>
      <c r="B150" s="282" t="s">
        <v>1979</v>
      </c>
      <c r="C150" s="283"/>
      <c r="D150" s="273"/>
      <c r="E150" s="877"/>
      <c r="F150" s="706"/>
    </row>
    <row r="151" spans="1:6" s="263" customFormat="1" ht="42.75">
      <c r="A151" s="285"/>
      <c r="B151" s="282" t="s">
        <v>1980</v>
      </c>
      <c r="C151" s="283"/>
      <c r="D151" s="273"/>
      <c r="E151" s="877"/>
      <c r="F151" s="706"/>
    </row>
    <row r="152" spans="1:6" s="263" customFormat="1">
      <c r="A152" s="284"/>
      <c r="B152" s="300" t="s">
        <v>1879</v>
      </c>
      <c r="C152" s="295" t="s">
        <v>7</v>
      </c>
      <c r="D152" s="306">
        <v>1</v>
      </c>
      <c r="E152" s="868"/>
      <c r="F152" s="716"/>
    </row>
    <row r="153" spans="1:6" s="263" customFormat="1">
      <c r="A153" s="264"/>
      <c r="B153" s="275" t="s">
        <v>46</v>
      </c>
      <c r="C153" s="276"/>
      <c r="D153" s="277"/>
      <c r="E153" s="865"/>
      <c r="F153" s="707">
        <f>D152*E152*$C$8</f>
        <v>0</v>
      </c>
    </row>
    <row r="154" spans="1:6" s="263" customFormat="1">
      <c r="A154" s="264"/>
      <c r="B154" s="278" t="s">
        <v>47</v>
      </c>
      <c r="C154" s="279"/>
      <c r="D154" s="280"/>
      <c r="E154" s="866"/>
      <c r="F154" s="708">
        <f>D152*E152*$C$9</f>
        <v>0</v>
      </c>
    </row>
    <row r="155" spans="1:6" s="263" customFormat="1">
      <c r="A155" s="284"/>
      <c r="B155" s="282"/>
      <c r="C155" s="283"/>
      <c r="D155" s="273"/>
      <c r="E155" s="877"/>
      <c r="F155" s="706"/>
    </row>
    <row r="156" spans="1:6" s="263" customFormat="1" ht="15">
      <c r="A156" s="293" t="s">
        <v>1983</v>
      </c>
      <c r="B156" s="294" t="s">
        <v>1907</v>
      </c>
      <c r="C156" s="283"/>
      <c r="D156" s="273"/>
      <c r="E156" s="877"/>
      <c r="F156" s="706"/>
    </row>
    <row r="157" spans="1:6" s="263" customFormat="1">
      <c r="A157" s="284"/>
      <c r="B157" s="282"/>
      <c r="C157" s="283"/>
      <c r="D157" s="273"/>
      <c r="E157" s="877"/>
      <c r="F157" s="706"/>
    </row>
    <row r="158" spans="1:6" s="263" customFormat="1" ht="57">
      <c r="A158" s="309" t="s">
        <v>1878</v>
      </c>
      <c r="B158" s="282" t="s">
        <v>1984</v>
      </c>
      <c r="C158" s="283"/>
      <c r="D158" s="273"/>
      <c r="E158" s="877"/>
      <c r="F158" s="706"/>
    </row>
    <row r="159" spans="1:6" s="263" customFormat="1" ht="99.75">
      <c r="A159" s="309"/>
      <c r="B159" s="282" t="s">
        <v>1985</v>
      </c>
      <c r="C159" s="283"/>
      <c r="D159" s="273"/>
      <c r="E159" s="877"/>
      <c r="F159" s="706"/>
    </row>
    <row r="160" spans="1:6" s="263" customFormat="1">
      <c r="A160" s="285"/>
      <c r="B160" s="300" t="s">
        <v>1879</v>
      </c>
      <c r="C160" s="295" t="s">
        <v>7</v>
      </c>
      <c r="D160" s="306">
        <v>1</v>
      </c>
      <c r="E160" s="868"/>
      <c r="F160" s="716"/>
    </row>
    <row r="161" spans="1:6" s="263" customFormat="1">
      <c r="A161" s="285"/>
      <c r="B161" s="275" t="s">
        <v>46</v>
      </c>
      <c r="C161" s="276"/>
      <c r="D161" s="277"/>
      <c r="E161" s="865"/>
      <c r="F161" s="707">
        <f>D160*E160*$C$8</f>
        <v>0</v>
      </c>
    </row>
    <row r="162" spans="1:6" s="263" customFormat="1">
      <c r="A162" s="285"/>
      <c r="B162" s="278" t="s">
        <v>47</v>
      </c>
      <c r="C162" s="279"/>
      <c r="D162" s="280"/>
      <c r="E162" s="866"/>
      <c r="F162" s="708">
        <f>D160*E160*$C$9</f>
        <v>0</v>
      </c>
    </row>
    <row r="163" spans="1:6" s="263" customFormat="1">
      <c r="A163" s="285"/>
      <c r="B163" s="282"/>
      <c r="C163" s="283"/>
      <c r="D163" s="273"/>
      <c r="E163" s="877"/>
      <c r="F163" s="706"/>
    </row>
    <row r="164" spans="1:6" s="263" customFormat="1" ht="57">
      <c r="A164" s="309" t="s">
        <v>1878</v>
      </c>
      <c r="B164" s="282" t="s">
        <v>1986</v>
      </c>
      <c r="C164" s="283"/>
      <c r="D164" s="273"/>
      <c r="E164" s="877"/>
      <c r="F164" s="706"/>
    </row>
    <row r="165" spans="1:6" s="263" customFormat="1">
      <c r="A165" s="309"/>
      <c r="B165" s="300" t="s">
        <v>1879</v>
      </c>
      <c r="C165" s="295" t="s">
        <v>7</v>
      </c>
      <c r="D165" s="306">
        <v>1</v>
      </c>
      <c r="E165" s="868"/>
      <c r="F165" s="716"/>
    </row>
    <row r="166" spans="1:6" s="263" customFormat="1">
      <c r="A166" s="309"/>
      <c r="B166" s="275" t="s">
        <v>46</v>
      </c>
      <c r="C166" s="276"/>
      <c r="D166" s="277"/>
      <c r="E166" s="865"/>
      <c r="F166" s="707">
        <f>D165*E165*$C$8</f>
        <v>0</v>
      </c>
    </row>
    <row r="167" spans="1:6" s="263" customFormat="1">
      <c r="A167" s="309"/>
      <c r="B167" s="278" t="s">
        <v>47</v>
      </c>
      <c r="C167" s="279"/>
      <c r="D167" s="280"/>
      <c r="E167" s="866"/>
      <c r="F167" s="708">
        <f>D165*E165*$C$9</f>
        <v>0</v>
      </c>
    </row>
    <row r="168" spans="1:6" s="263" customFormat="1">
      <c r="A168" s="309"/>
      <c r="B168" s="282"/>
      <c r="C168" s="283"/>
      <c r="D168" s="273"/>
      <c r="E168" s="877"/>
      <c r="F168" s="706"/>
    </row>
    <row r="169" spans="1:6" s="263" customFormat="1" ht="57">
      <c r="A169" s="309" t="s">
        <v>1878</v>
      </c>
      <c r="B169" s="282" t="s">
        <v>1987</v>
      </c>
      <c r="C169" s="283"/>
      <c r="D169" s="273"/>
      <c r="E169" s="877"/>
      <c r="F169" s="706"/>
    </row>
    <row r="170" spans="1:6" s="263" customFormat="1">
      <c r="A170" s="309"/>
      <c r="B170" s="300" t="s">
        <v>1879</v>
      </c>
      <c r="C170" s="295" t="s">
        <v>7</v>
      </c>
      <c r="D170" s="306">
        <v>1</v>
      </c>
      <c r="E170" s="868"/>
      <c r="F170" s="716"/>
    </row>
    <row r="171" spans="1:6" s="263" customFormat="1">
      <c r="A171" s="309"/>
      <c r="B171" s="275" t="s">
        <v>46</v>
      </c>
      <c r="C171" s="276"/>
      <c r="D171" s="277"/>
      <c r="E171" s="865"/>
      <c r="F171" s="707">
        <f>D170*E170*$C$8</f>
        <v>0</v>
      </c>
    </row>
    <row r="172" spans="1:6" s="263" customFormat="1">
      <c r="A172" s="309"/>
      <c r="B172" s="278" t="s">
        <v>47</v>
      </c>
      <c r="C172" s="279"/>
      <c r="D172" s="280"/>
      <c r="E172" s="866"/>
      <c r="F172" s="708">
        <f>D170*E170*$C$9</f>
        <v>0</v>
      </c>
    </row>
    <row r="173" spans="1:6" s="263" customFormat="1">
      <c r="A173" s="309"/>
      <c r="B173" s="282"/>
      <c r="C173" s="283"/>
      <c r="D173" s="273"/>
      <c r="E173" s="877"/>
      <c r="F173" s="706"/>
    </row>
    <row r="174" spans="1:6" s="263" customFormat="1" ht="28.5">
      <c r="A174" s="309" t="s">
        <v>1878</v>
      </c>
      <c r="B174" s="282" t="s">
        <v>4522</v>
      </c>
      <c r="C174" s="283"/>
      <c r="D174" s="273"/>
      <c r="E174" s="877"/>
      <c r="F174" s="706"/>
    </row>
    <row r="175" spans="1:6" s="263" customFormat="1" ht="85.5">
      <c r="A175" s="309"/>
      <c r="B175" s="282" t="s">
        <v>4086</v>
      </c>
      <c r="C175" s="283"/>
      <c r="D175" s="273"/>
      <c r="E175" s="877"/>
      <c r="F175" s="706"/>
    </row>
    <row r="176" spans="1:6" s="263" customFormat="1">
      <c r="A176" s="309"/>
      <c r="B176" s="300" t="s">
        <v>1889</v>
      </c>
      <c r="C176" s="295" t="s">
        <v>39</v>
      </c>
      <c r="D176" s="306">
        <f>2*65</f>
        <v>130</v>
      </c>
      <c r="E176" s="868"/>
      <c r="F176" s="716"/>
    </row>
    <row r="177" spans="1:6" s="263" customFormat="1">
      <c r="A177" s="309"/>
      <c r="B177" s="275" t="s">
        <v>46</v>
      </c>
      <c r="C177" s="276"/>
      <c r="D177" s="277"/>
      <c r="E177" s="865"/>
      <c r="F177" s="707">
        <f>D176*E176*$C$8</f>
        <v>0</v>
      </c>
    </row>
    <row r="178" spans="1:6" s="263" customFormat="1">
      <c r="A178" s="309"/>
      <c r="B178" s="278" t="s">
        <v>47</v>
      </c>
      <c r="C178" s="279"/>
      <c r="D178" s="280"/>
      <c r="E178" s="866"/>
      <c r="F178" s="708">
        <f>D176*E176*$C$9</f>
        <v>0</v>
      </c>
    </row>
    <row r="179" spans="1:6" s="263" customFormat="1">
      <c r="A179" s="309"/>
      <c r="B179" s="282"/>
      <c r="C179" s="283"/>
      <c r="D179" s="273"/>
      <c r="E179" s="877"/>
      <c r="F179" s="706"/>
    </row>
    <row r="180" spans="1:6" s="263" customFormat="1" ht="28.5">
      <c r="A180" s="309" t="s">
        <v>1878</v>
      </c>
      <c r="B180" s="282" t="s">
        <v>4522</v>
      </c>
      <c r="C180" s="283"/>
      <c r="D180" s="273"/>
      <c r="E180" s="877"/>
      <c r="F180" s="706"/>
    </row>
    <row r="181" spans="1:6" s="263" customFormat="1" ht="71.25">
      <c r="A181" s="309"/>
      <c r="B181" s="282" t="s">
        <v>4087</v>
      </c>
      <c r="C181" s="283"/>
      <c r="D181" s="273"/>
      <c r="E181" s="877"/>
      <c r="F181" s="706"/>
    </row>
    <row r="182" spans="1:6" s="263" customFormat="1">
      <c r="A182" s="309"/>
      <c r="B182" s="300" t="s">
        <v>1889</v>
      </c>
      <c r="C182" s="295" t="s">
        <v>39</v>
      </c>
      <c r="D182" s="306">
        <f>37+81</f>
        <v>118</v>
      </c>
      <c r="E182" s="868"/>
      <c r="F182" s="716"/>
    </row>
    <row r="183" spans="1:6" s="263" customFormat="1">
      <c r="A183" s="309"/>
      <c r="B183" s="278" t="s">
        <v>47</v>
      </c>
      <c r="C183" s="279"/>
      <c r="D183" s="280"/>
      <c r="E183" s="866"/>
      <c r="F183" s="708">
        <f>D182*E182</f>
        <v>0</v>
      </c>
    </row>
    <row r="184" spans="1:6" s="263" customFormat="1">
      <c r="A184" s="309"/>
      <c r="B184" s="282"/>
      <c r="C184" s="283"/>
      <c r="D184" s="273"/>
      <c r="E184" s="877"/>
      <c r="F184" s="706"/>
    </row>
    <row r="185" spans="1:6" s="263" customFormat="1" ht="42.75">
      <c r="A185" s="309" t="s">
        <v>1878</v>
      </c>
      <c r="B185" s="282" t="s">
        <v>1915</v>
      </c>
      <c r="C185" s="283"/>
      <c r="D185" s="273"/>
      <c r="E185" s="877"/>
      <c r="F185" s="706"/>
    </row>
    <row r="186" spans="1:6" s="263" customFormat="1">
      <c r="A186" s="309"/>
      <c r="B186" s="282" t="s">
        <v>1916</v>
      </c>
      <c r="C186" s="283" t="s">
        <v>15</v>
      </c>
      <c r="D186" s="273">
        <v>2</v>
      </c>
      <c r="E186" s="878"/>
      <c r="F186" s="716"/>
    </row>
    <row r="187" spans="1:6" s="263" customFormat="1">
      <c r="A187" s="309"/>
      <c r="B187" s="275" t="s">
        <v>46</v>
      </c>
      <c r="C187" s="276"/>
      <c r="D187" s="277"/>
      <c r="E187" s="759"/>
      <c r="F187" s="707">
        <f>D186*E186*$C$8</f>
        <v>0</v>
      </c>
    </row>
    <row r="188" spans="1:6" s="263" customFormat="1">
      <c r="A188" s="309"/>
      <c r="B188" s="278" t="s">
        <v>47</v>
      </c>
      <c r="C188" s="279"/>
      <c r="D188" s="280"/>
      <c r="E188" s="760"/>
      <c r="F188" s="708">
        <f>D186*E186*$C$9</f>
        <v>0</v>
      </c>
    </row>
    <row r="189" spans="1:6" s="263" customFormat="1">
      <c r="A189" s="309"/>
      <c r="B189" s="282"/>
      <c r="C189" s="283"/>
      <c r="D189" s="273"/>
      <c r="E189" s="762"/>
      <c r="F189" s="706"/>
    </row>
    <row r="190" spans="1:6" s="263" customFormat="1" ht="72.75">
      <c r="A190" s="445" t="s">
        <v>1878</v>
      </c>
      <c r="B190" s="443" t="s">
        <v>4701</v>
      </c>
      <c r="C190" s="444"/>
      <c r="D190" s="306"/>
      <c r="E190" s="781"/>
      <c r="F190" s="716"/>
    </row>
    <row r="191" spans="1:6" s="263" customFormat="1" ht="28.5">
      <c r="A191" s="445"/>
      <c r="B191" s="443" t="s">
        <v>1889</v>
      </c>
      <c r="C191" s="444" t="s">
        <v>39</v>
      </c>
      <c r="D191" s="273"/>
      <c r="E191" s="763" t="s">
        <v>4689</v>
      </c>
      <c r="F191" s="706"/>
    </row>
    <row r="192" spans="1:6" s="263" customFormat="1">
      <c r="A192" s="445"/>
      <c r="B192" s="433" t="s">
        <v>46</v>
      </c>
      <c r="C192" s="434"/>
      <c r="D192" s="277"/>
      <c r="E192" s="759"/>
      <c r="F192" s="707"/>
    </row>
    <row r="193" spans="1:6" s="263" customFormat="1">
      <c r="A193" s="445"/>
      <c r="B193" s="436" t="s">
        <v>47</v>
      </c>
      <c r="C193" s="437"/>
      <c r="D193" s="280"/>
      <c r="E193" s="760"/>
      <c r="F193" s="708"/>
    </row>
    <row r="194" spans="1:6" s="263" customFormat="1">
      <c r="A194" s="309"/>
      <c r="B194" s="282"/>
      <c r="C194" s="283"/>
      <c r="D194" s="273"/>
      <c r="E194" s="762"/>
      <c r="F194" s="706"/>
    </row>
    <row r="195" spans="1:6" s="263" customFormat="1" ht="15">
      <c r="A195" s="293" t="s">
        <v>1988</v>
      </c>
      <c r="B195" s="294" t="s">
        <v>1887</v>
      </c>
      <c r="C195" s="283"/>
      <c r="D195" s="273"/>
      <c r="E195" s="762"/>
      <c r="F195" s="706"/>
    </row>
    <row r="196" spans="1:6" s="263" customFormat="1">
      <c r="A196" s="309"/>
      <c r="B196" s="282"/>
      <c r="C196" s="283"/>
      <c r="D196" s="273"/>
      <c r="E196" s="762"/>
      <c r="F196" s="706"/>
    </row>
    <row r="197" spans="1:6" s="263" customFormat="1" ht="59.25">
      <c r="A197" s="309" t="s">
        <v>1878</v>
      </c>
      <c r="B197" s="282" t="s">
        <v>4711</v>
      </c>
      <c r="C197" s="283"/>
      <c r="D197" s="273"/>
      <c r="E197" s="762"/>
      <c r="F197" s="706"/>
    </row>
    <row r="198" spans="1:6" ht="41.25" customHeight="1">
      <c r="A198" s="445"/>
      <c r="B198" s="443"/>
      <c r="C198" s="444" t="s">
        <v>7</v>
      </c>
      <c r="D198" s="273"/>
      <c r="E198" s="763" t="s">
        <v>4689</v>
      </c>
      <c r="F198" s="706"/>
    </row>
    <row r="199" spans="1:6">
      <c r="A199" s="445"/>
      <c r="B199" s="433" t="s">
        <v>46</v>
      </c>
      <c r="C199" s="434"/>
      <c r="D199" s="277"/>
      <c r="E199" s="759"/>
      <c r="F199" s="707"/>
    </row>
    <row r="200" spans="1:6">
      <c r="A200" s="445"/>
      <c r="B200" s="436" t="s">
        <v>47</v>
      </c>
      <c r="C200" s="437"/>
      <c r="D200" s="280"/>
      <c r="E200" s="760"/>
      <c r="F200" s="708"/>
    </row>
    <row r="201" spans="1:6" s="263" customFormat="1">
      <c r="A201" s="309"/>
      <c r="B201" s="282"/>
      <c r="C201" s="283"/>
      <c r="D201" s="336"/>
      <c r="E201" s="762"/>
      <c r="F201" s="716"/>
    </row>
    <row r="202" spans="1:6" s="263" customFormat="1" ht="73.5">
      <c r="A202" s="462" t="s">
        <v>1878</v>
      </c>
      <c r="B202" s="335" t="s">
        <v>4710</v>
      </c>
      <c r="C202" s="264"/>
      <c r="D202" s="331"/>
      <c r="E202" s="761"/>
      <c r="F202" s="722"/>
    </row>
    <row r="203" spans="1:6" ht="41.25" customHeight="1">
      <c r="A203" s="445"/>
      <c r="B203" s="443"/>
      <c r="C203" s="444" t="s">
        <v>7</v>
      </c>
      <c r="D203" s="273"/>
      <c r="E203" s="763" t="s">
        <v>4689</v>
      </c>
      <c r="F203" s="706"/>
    </row>
    <row r="204" spans="1:6">
      <c r="A204" s="445"/>
      <c r="B204" s="433" t="s">
        <v>46</v>
      </c>
      <c r="C204" s="434"/>
      <c r="D204" s="277"/>
      <c r="E204" s="759"/>
      <c r="F204" s="707"/>
    </row>
    <row r="205" spans="1:6">
      <c r="A205" s="445"/>
      <c r="B205" s="436" t="s">
        <v>47</v>
      </c>
      <c r="C205" s="437"/>
      <c r="D205" s="280"/>
      <c r="E205" s="760"/>
      <c r="F205" s="708"/>
    </row>
    <row r="206" spans="1:6" s="263" customFormat="1" ht="15" thickBot="1">
      <c r="A206" s="310"/>
      <c r="B206" s="288"/>
      <c r="C206" s="289"/>
      <c r="D206" s="311"/>
      <c r="E206" s="764"/>
      <c r="F206" s="720"/>
    </row>
    <row r="207" spans="1:6" s="263" customFormat="1">
      <c r="A207" s="286"/>
      <c r="B207" s="282" t="s">
        <v>1888</v>
      </c>
      <c r="C207" s="283"/>
      <c r="D207" s="291"/>
      <c r="E207" s="762"/>
      <c r="F207" s="706"/>
    </row>
    <row r="208" spans="1:6" s="263" customFormat="1">
      <c r="A208" s="286"/>
      <c r="B208" s="275" t="s">
        <v>46</v>
      </c>
      <c r="C208" s="276"/>
      <c r="D208" s="277"/>
      <c r="E208" s="759"/>
      <c r="F208" s="707">
        <f>F17+F22+F27+F32+F39+F44+F49+F54+F59+F64+F69+F74+F79+F84+F89+F94+F99+F104+F109+F114+F119+F124+F130+F136+F142+F147+F153+F161+F166+F171+F177+F187+F192+F199+F204</f>
        <v>0</v>
      </c>
    </row>
    <row r="209" spans="1:6" s="263" customFormat="1" ht="15" thickBot="1">
      <c r="A209" s="286"/>
      <c r="B209" s="278" t="s">
        <v>47</v>
      </c>
      <c r="C209" s="279"/>
      <c r="D209" s="280"/>
      <c r="E209" s="760"/>
      <c r="F209" s="708">
        <f>F18+F23+F28+F33+F40+F45+F50+F55+F60+F65+F70+F75+F80+F85+F90+F95+F100+F105+F110+F115+F120+F125+F131+F137+F143+F148+F154+F162+F167+F172+F178+F183+F188+F193+F200+F205</f>
        <v>0</v>
      </c>
    </row>
    <row r="210" spans="1:6" ht="15.75" thickBot="1">
      <c r="A210" s="453"/>
      <c r="B210" s="454" t="s">
        <v>38</v>
      </c>
      <c r="C210" s="455"/>
      <c r="D210" s="312"/>
      <c r="E210" s="782"/>
      <c r="F210" s="721">
        <f>SUM(F12:F206)</f>
        <v>0</v>
      </c>
    </row>
  </sheetData>
  <sheetProtection algorithmName="SHA-512" hashValue="1S4VRxddOLslJ3MVSzu3i6GGDUXJ02FP4YJe8KCFLszHgGOQef4AYitWe39s/Wb6ceke50tuOkgNJ5IPmuPfZA==" saltValue="Dc+swU/5rJiRrymLsYYGhg==" spinCount="100000" sheet="1" objects="1" scenarios="1"/>
  <pageMargins left="0.7" right="0.7" top="0.75" bottom="0.75" header="0.3" footer="0.3"/>
  <pageSetup paperSize="9" scale="97" orientation="portrait" r:id="rId1"/>
  <rowBreaks count="1" manualBreakCount="1">
    <brk id="194"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F58C1-F13A-4458-9980-7D5DA720925A}">
  <sheetPr>
    <tabColor theme="9" tint="0.39997558519241921"/>
  </sheetPr>
  <dimension ref="A1:I79"/>
  <sheetViews>
    <sheetView view="pageBreakPreview" zoomScaleNormal="100" zoomScaleSheetLayoutView="100" workbookViewId="0">
      <selection activeCell="J60" sqref="J60"/>
    </sheetView>
  </sheetViews>
  <sheetFormatPr defaultRowHeight="16.5"/>
  <cols>
    <col min="1" max="1" width="12.42578125" style="1" customWidth="1"/>
    <col min="2" max="2" width="14" style="1" customWidth="1"/>
    <col min="3" max="3" width="9" style="1" customWidth="1"/>
    <col min="4" max="4" width="9.140625" style="1"/>
    <col min="5" max="5" width="6.85546875" style="1" customWidth="1"/>
    <col min="6" max="6" width="8.42578125" style="1" customWidth="1"/>
    <col min="7" max="7" width="7.42578125" style="1" customWidth="1"/>
    <col min="8" max="8" width="6.42578125" style="1" customWidth="1"/>
    <col min="9" max="9" width="13.85546875" style="7" customWidth="1"/>
    <col min="10" max="10" width="17.42578125" customWidth="1"/>
  </cols>
  <sheetData>
    <row r="1" spans="1:9">
      <c r="A1" s="21" t="s">
        <v>22</v>
      </c>
      <c r="B1" s="24" t="s">
        <v>36</v>
      </c>
      <c r="C1" s="25"/>
      <c r="D1" s="25"/>
      <c r="E1" s="25"/>
      <c r="F1" s="25"/>
      <c r="G1" s="25"/>
      <c r="H1" s="25"/>
      <c r="I1" s="27"/>
    </row>
    <row r="2" spans="1:9">
      <c r="A2" s="22"/>
      <c r="B2" s="3" t="s">
        <v>37</v>
      </c>
      <c r="I2" s="28"/>
    </row>
    <row r="3" spans="1:9">
      <c r="A3" s="22"/>
      <c r="B3" s="3" t="s">
        <v>25</v>
      </c>
      <c r="I3" s="28"/>
    </row>
    <row r="4" spans="1:9">
      <c r="A4" s="22"/>
      <c r="B4" s="3"/>
      <c r="I4" s="28"/>
    </row>
    <row r="5" spans="1:9">
      <c r="A5" s="22"/>
      <c r="B5" s="3" t="s">
        <v>44</v>
      </c>
      <c r="I5" s="28"/>
    </row>
    <row r="6" spans="1:9">
      <c r="A6" s="22"/>
      <c r="B6" s="3" t="s">
        <v>148</v>
      </c>
      <c r="I6" s="28"/>
    </row>
    <row r="7" spans="1:9">
      <c r="A7" s="23"/>
      <c r="B7" s="12" t="s">
        <v>149</v>
      </c>
      <c r="C7" s="26"/>
      <c r="D7" s="26"/>
      <c r="E7" s="26"/>
      <c r="F7" s="26"/>
      <c r="G7" s="26"/>
      <c r="H7" s="26"/>
      <c r="I7" s="29"/>
    </row>
    <row r="8" spans="1:9">
      <c r="B8" s="3"/>
    </row>
    <row r="9" spans="1:9">
      <c r="A9" s="16" t="s">
        <v>0</v>
      </c>
      <c r="B9" s="20" t="s">
        <v>4847</v>
      </c>
      <c r="C9" s="14"/>
      <c r="D9" s="14"/>
      <c r="E9" s="14"/>
      <c r="F9" s="14"/>
      <c r="G9" s="14"/>
      <c r="H9" s="14"/>
      <c r="I9" s="15"/>
    </row>
    <row r="10" spans="1:9">
      <c r="B10" s="3"/>
    </row>
    <row r="11" spans="1:9">
      <c r="A11" s="16" t="s">
        <v>1</v>
      </c>
      <c r="B11" s="20" t="s">
        <v>43</v>
      </c>
      <c r="C11" s="14"/>
      <c r="D11" s="14"/>
      <c r="E11" s="14"/>
      <c r="F11" s="14"/>
      <c r="G11" s="14"/>
      <c r="H11" s="14"/>
      <c r="I11" s="15"/>
    </row>
    <row r="14" spans="1:9" ht="20.25">
      <c r="B14" s="17" t="s">
        <v>150</v>
      </c>
      <c r="C14" s="18"/>
      <c r="D14" s="18"/>
      <c r="E14" s="18"/>
      <c r="F14" s="18"/>
      <c r="G14" s="18"/>
      <c r="H14" s="18"/>
      <c r="I14" s="19"/>
    </row>
    <row r="16" spans="1:9" ht="33">
      <c r="A16" s="536" t="s">
        <v>4635</v>
      </c>
      <c r="B16" s="96" t="s">
        <v>4636</v>
      </c>
      <c r="C16" s="18"/>
      <c r="D16" s="18"/>
      <c r="E16" s="18"/>
      <c r="F16" s="18"/>
      <c r="G16" s="18"/>
      <c r="H16" s="18"/>
      <c r="I16" s="533" t="s">
        <v>4637</v>
      </c>
    </row>
    <row r="18" spans="1:9">
      <c r="A18" s="8" t="s">
        <v>151</v>
      </c>
      <c r="B18" s="96" t="s">
        <v>152</v>
      </c>
      <c r="C18" s="18"/>
      <c r="D18" s="18"/>
      <c r="E18" s="18"/>
      <c r="F18" s="18"/>
      <c r="G18" s="18"/>
      <c r="H18" s="18"/>
      <c r="I18" s="19"/>
    </row>
    <row r="19" spans="1:9">
      <c r="A19" s="8"/>
      <c r="B19" s="3"/>
    </row>
    <row r="20" spans="1:9">
      <c r="A20" s="537" t="s">
        <v>153</v>
      </c>
      <c r="B20" s="1" t="s">
        <v>154</v>
      </c>
      <c r="I20" s="534">
        <f>'A|Pripravljalna d.'!F44</f>
        <v>0</v>
      </c>
    </row>
    <row r="21" spans="1:9">
      <c r="A21" s="537" t="s">
        <v>155</v>
      </c>
      <c r="B21" s="1" t="s">
        <v>8</v>
      </c>
      <c r="I21" s="534">
        <f>'A|Zemeljska d.'!F63</f>
        <v>0</v>
      </c>
    </row>
    <row r="22" spans="1:9">
      <c r="A22" s="537" t="s">
        <v>4902</v>
      </c>
      <c r="B22" s="1" t="s">
        <v>45</v>
      </c>
      <c r="I22" s="534">
        <f>'A|Varovanje gradbene jame'!F67</f>
        <v>0</v>
      </c>
    </row>
    <row r="23" spans="1:9">
      <c r="A23" s="537" t="s">
        <v>4901</v>
      </c>
      <c r="B23" s="1" t="s">
        <v>1734</v>
      </c>
      <c r="I23" s="534">
        <f>'A|Betonerska d.'!F299</f>
        <v>0</v>
      </c>
    </row>
    <row r="24" spans="1:9">
      <c r="A24" s="537" t="s">
        <v>1735</v>
      </c>
      <c r="B24" s="1" t="s">
        <v>1736</v>
      </c>
      <c r="I24" s="534">
        <f>'A|Opaž-tesarska d.'!F212</f>
        <v>0</v>
      </c>
    </row>
    <row r="25" spans="1:9">
      <c r="A25" s="537" t="s">
        <v>4903</v>
      </c>
      <c r="B25" s="1" t="s">
        <v>156</v>
      </c>
      <c r="I25" s="534">
        <f>'A|Zidarska d.'!F293</f>
        <v>0</v>
      </c>
    </row>
    <row r="26" spans="1:9">
      <c r="A26" s="537" t="s">
        <v>4904</v>
      </c>
      <c r="B26" s="1" t="s">
        <v>157</v>
      </c>
      <c r="I26" s="534">
        <f>'A|Fasada'!F292</f>
        <v>0</v>
      </c>
    </row>
    <row r="27" spans="1:9">
      <c r="A27" s="97"/>
      <c r="B27" s="96" t="s">
        <v>158</v>
      </c>
      <c r="C27" s="98"/>
      <c r="D27" s="98"/>
      <c r="E27" s="98"/>
      <c r="F27" s="98"/>
      <c r="G27" s="98"/>
      <c r="H27" s="98"/>
      <c r="I27" s="99">
        <f>SUM(I20:I26)</f>
        <v>0</v>
      </c>
    </row>
    <row r="28" spans="1:9">
      <c r="A28" s="97"/>
    </row>
    <row r="29" spans="1:9">
      <c r="A29" s="8" t="s">
        <v>159</v>
      </c>
      <c r="B29" s="96" t="s">
        <v>160</v>
      </c>
      <c r="C29" s="18"/>
      <c r="D29" s="18"/>
      <c r="E29" s="18"/>
      <c r="F29" s="18"/>
      <c r="G29" s="18"/>
      <c r="H29" s="18"/>
      <c r="I29" s="19"/>
    </row>
    <row r="30" spans="1:9">
      <c r="A30" s="8"/>
      <c r="B30" s="3"/>
    </row>
    <row r="31" spans="1:9">
      <c r="A31" s="537" t="s">
        <v>161</v>
      </c>
      <c r="B31" s="1" t="s">
        <v>162</v>
      </c>
      <c r="I31" s="534">
        <f>'B|Krovsko kleparska d.'!F287</f>
        <v>0</v>
      </c>
    </row>
    <row r="32" spans="1:9">
      <c r="A32" s="537" t="s">
        <v>163</v>
      </c>
      <c r="B32" s="1" t="s">
        <v>164</v>
      </c>
      <c r="I32" s="534">
        <f>'B|Ključavničarska d.'!F449</f>
        <v>0</v>
      </c>
    </row>
    <row r="33" spans="1:9">
      <c r="A33" s="537" t="s">
        <v>165</v>
      </c>
      <c r="B33" s="1" t="s">
        <v>1178</v>
      </c>
      <c r="I33" s="534">
        <f>'B|PVE stekleni paneli'!F410</f>
        <v>0</v>
      </c>
    </row>
    <row r="34" spans="1:9">
      <c r="A34" s="537" t="s">
        <v>167</v>
      </c>
      <c r="B34" s="1" t="s">
        <v>166</v>
      </c>
      <c r="I34" s="534">
        <f>'B|Stavbno pohi.'!F912</f>
        <v>0</v>
      </c>
    </row>
    <row r="35" spans="1:9">
      <c r="A35" s="537" t="s">
        <v>169</v>
      </c>
      <c r="B35" s="1" t="s">
        <v>168</v>
      </c>
      <c r="I35" s="534">
        <f>'B|Estrih'!F126</f>
        <v>0</v>
      </c>
    </row>
    <row r="36" spans="1:9">
      <c r="A36" s="537" t="s">
        <v>171</v>
      </c>
      <c r="B36" s="1" t="s">
        <v>170</v>
      </c>
      <c r="I36" s="534">
        <f>'B|Tlakarska d.'!F68</f>
        <v>0</v>
      </c>
    </row>
    <row r="37" spans="1:9">
      <c r="A37" s="537" t="s">
        <v>173</v>
      </c>
      <c r="B37" s="1" t="s">
        <v>172</v>
      </c>
      <c r="I37" s="534">
        <f>'B|Keramičarska d.'!F92</f>
        <v>0</v>
      </c>
    </row>
    <row r="38" spans="1:9">
      <c r="A38" s="537" t="s">
        <v>175</v>
      </c>
      <c r="B38" s="1" t="s">
        <v>174</v>
      </c>
      <c r="I38" s="534">
        <f>'B|Slikopleskarska d.'!F94</f>
        <v>0</v>
      </c>
    </row>
    <row r="39" spans="1:9">
      <c r="A39" s="537" t="s">
        <v>1737</v>
      </c>
      <c r="B39" s="1" t="s">
        <v>176</v>
      </c>
      <c r="I39" s="534">
        <f>'B|Montažerska d. '!F192</f>
        <v>0</v>
      </c>
    </row>
    <row r="40" spans="1:9">
      <c r="A40" s="537" t="s">
        <v>1738</v>
      </c>
      <c r="B40" s="1" t="s">
        <v>1338</v>
      </c>
      <c r="I40" s="534">
        <f>'B|Dvigalo'!F198</f>
        <v>0</v>
      </c>
    </row>
    <row r="41" spans="1:9">
      <c r="A41" s="3"/>
      <c r="B41" s="96" t="s">
        <v>177</v>
      </c>
      <c r="C41" s="98"/>
      <c r="D41" s="98"/>
      <c r="E41" s="98"/>
      <c r="F41" s="98"/>
      <c r="G41" s="98"/>
      <c r="H41" s="98"/>
      <c r="I41" s="99">
        <f>SUM(I31:I40)</f>
        <v>0</v>
      </c>
    </row>
    <row r="42" spans="1:9">
      <c r="A42" s="97"/>
    </row>
    <row r="43" spans="1:9">
      <c r="A43" s="8" t="s">
        <v>178</v>
      </c>
      <c r="B43" s="96" t="s">
        <v>1739</v>
      </c>
      <c r="C43" s="18"/>
      <c r="D43" s="18"/>
      <c r="E43" s="18"/>
      <c r="F43" s="18"/>
      <c r="G43" s="18"/>
      <c r="H43" s="18"/>
      <c r="I43" s="19"/>
    </row>
    <row r="44" spans="1:9">
      <c r="A44" s="8"/>
      <c r="B44" s="3"/>
    </row>
    <row r="45" spans="1:9">
      <c r="A45" s="537" t="s">
        <v>179</v>
      </c>
      <c r="B45" s="1" t="s">
        <v>1740</v>
      </c>
      <c r="I45" s="534">
        <f>'C1|ZUKA-Utrjene p.'!F169</f>
        <v>0</v>
      </c>
    </row>
    <row r="46" spans="1:9">
      <c r="A46" s="537" t="s">
        <v>1756</v>
      </c>
      <c r="B46" s="1" t="s">
        <v>1741</v>
      </c>
      <c r="I46" s="534">
        <f>'C2|ZUKA-Kanalizacija'!F179</f>
        <v>0</v>
      </c>
    </row>
    <row r="47" spans="1:9">
      <c r="A47" s="3"/>
      <c r="B47" s="96" t="s">
        <v>1742</v>
      </c>
      <c r="C47" s="98"/>
      <c r="D47" s="98"/>
      <c r="E47" s="98"/>
      <c r="F47" s="98"/>
      <c r="G47" s="98"/>
      <c r="H47" s="98"/>
      <c r="I47" s="99">
        <f>I45+I46</f>
        <v>0</v>
      </c>
    </row>
    <row r="48" spans="1:9">
      <c r="A48" s="3"/>
      <c r="B48" s="3"/>
      <c r="C48" s="3"/>
      <c r="D48" s="3"/>
      <c r="E48" s="3"/>
      <c r="F48" s="3"/>
      <c r="G48" s="3"/>
      <c r="H48" s="3"/>
      <c r="I48" s="9"/>
    </row>
    <row r="49" spans="1:9">
      <c r="A49" s="8" t="s">
        <v>180</v>
      </c>
      <c r="B49" s="96" t="s">
        <v>181</v>
      </c>
      <c r="C49" s="18"/>
      <c r="D49" s="18"/>
      <c r="E49" s="18"/>
      <c r="F49" s="18"/>
      <c r="G49" s="18"/>
      <c r="H49" s="18"/>
      <c r="I49" s="19"/>
    </row>
    <row r="50" spans="1:9">
      <c r="A50" s="537" t="str">
        <f>'D1|EI-Priprav. in splošna d.'!A1</f>
        <v>D/1.0</v>
      </c>
      <c r="B50" s="354" t="str">
        <f>'D1|EI-Priprav. in splošna d.'!B1</f>
        <v>NNELI - PRIPRAVLJALNA IN SPLOŠNA DELA</v>
      </c>
      <c r="C50" s="3"/>
      <c r="D50" s="3"/>
      <c r="E50" s="3"/>
      <c r="F50" s="3"/>
      <c r="G50" s="3"/>
      <c r="H50" s="3"/>
      <c r="I50" s="534">
        <f>'D1|EI-Priprav. in splošna d.'!F122</f>
        <v>0</v>
      </c>
    </row>
    <row r="51" spans="1:9">
      <c r="A51" s="537" t="str">
        <f>'D2|EI-Prestavilo voda SNO'!A1</f>
        <v>D/2.0</v>
      </c>
      <c r="B51" s="354" t="str">
        <f>'D2|EI-Prestavilo voda SNO'!B1</f>
        <v>NNELI - PRESTAVILO OBSTOJEČEGA VODA SNO</v>
      </c>
      <c r="C51" s="3"/>
      <c r="D51" s="3"/>
      <c r="E51" s="3"/>
      <c r="F51" s="3"/>
      <c r="G51" s="3"/>
      <c r="H51" s="3"/>
      <c r="I51" s="534">
        <f>'D2|EI-Prestavilo voda SNO'!F160</f>
        <v>0</v>
      </c>
    </row>
    <row r="52" spans="1:9">
      <c r="A52" s="537" t="str">
        <f>'D3|EI-Prestavilo voda TKO'!A1</f>
        <v>D/3.0</v>
      </c>
      <c r="B52" s="354" t="str">
        <f>'D3|EI-Prestavilo voda TKO'!B1</f>
        <v>NNELI - PRESTAVILO OBSTOJEČEGA VODA TKO</v>
      </c>
      <c r="C52" s="3"/>
      <c r="D52" s="3"/>
      <c r="E52" s="3"/>
      <c r="F52" s="3"/>
      <c r="G52" s="3"/>
      <c r="H52" s="3"/>
      <c r="I52" s="534">
        <f>'D3|EI-Prestavilo voda TKO'!F149</f>
        <v>0</v>
      </c>
    </row>
    <row r="53" spans="1:9">
      <c r="A53" s="537" t="str">
        <f>'D4|EI - FVE TECHUB'!A1</f>
        <v>D/4.0</v>
      </c>
      <c r="B53" s="354" t="str">
        <f>'D4|EI - FVE TECHUB'!B1</f>
        <v>NNELI - FOTOVOLTAIČNA ELEKTRARNA FVE TECHUB ZA SAMOSOKRBO Z EE IZ OVE</v>
      </c>
      <c r="C53" s="3"/>
      <c r="D53" s="3"/>
      <c r="E53" s="3"/>
      <c r="F53" s="3"/>
      <c r="G53" s="3"/>
      <c r="H53" s="3"/>
      <c r="I53" s="534">
        <f>'D4|EI - FVE TECHUB'!F512</f>
        <v>0</v>
      </c>
    </row>
    <row r="54" spans="1:9">
      <c r="A54" s="537" t="str">
        <f>'D5|EI-Priklop na GJI (NNO, TKO)'!A1</f>
        <v>D/5.0</v>
      </c>
      <c r="B54" s="354" t="str">
        <f>'D5|EI-Priklop na GJI (NNO, TKO)'!B1</f>
        <v>NNELI - PRIKLOP NA GJI - NN OMREŽJE IN TK OMREŽJE</v>
      </c>
      <c r="C54" s="3"/>
      <c r="D54" s="3"/>
      <c r="E54" s="3"/>
      <c r="F54" s="3"/>
      <c r="G54" s="3"/>
      <c r="H54" s="3"/>
      <c r="I54" s="534">
        <f>'D5|EI-Priklop na GJI (NNO, TKO)'!F210</f>
        <v>0</v>
      </c>
    </row>
    <row r="55" spans="1:9">
      <c r="A55" s="537" t="str">
        <f>'D6|EI - Komunikacija'!A1</f>
        <v>D/6.0</v>
      </c>
      <c r="B55" s="354" t="str">
        <f>'D6|EI - Komunikacija'!B1</f>
        <v>NNELI - KOMUNIKACIJA</v>
      </c>
      <c r="C55" s="3"/>
      <c r="D55" s="3"/>
      <c r="E55" s="3"/>
      <c r="F55" s="3"/>
      <c r="G55" s="3"/>
      <c r="H55" s="3"/>
      <c r="I55" s="534">
        <f>'D6|EI - Komunikacija'!F435</f>
        <v>0</v>
      </c>
    </row>
    <row r="56" spans="1:9">
      <c r="A56" s="537" t="str">
        <f>'D7|EI - TEHNIČNO VAROVANJE'!A1</f>
        <v>D/7.0</v>
      </c>
      <c r="B56" s="354" t="str">
        <f>'D7|EI - TEHNIČNO VAROVANJE'!B1</f>
        <v>NNELI - TEHNIČNO VAROVANJE</v>
      </c>
      <c r="C56" s="3"/>
      <c r="D56" s="3"/>
      <c r="E56" s="3"/>
      <c r="F56" s="3"/>
      <c r="G56" s="3"/>
      <c r="H56" s="3"/>
      <c r="I56" s="534">
        <f>'D7|EI - TEHNIČNO VAROVANJE'!F744</f>
        <v>0</v>
      </c>
    </row>
    <row r="57" spans="1:9">
      <c r="A57" s="537" t="str">
        <f>'D8|EI - OPRH + CNS'!A1</f>
        <v>D/8.0</v>
      </c>
      <c r="B57" s="354" t="str">
        <f>'D8|EI - OPRH + CNS'!B1</f>
        <v>NNELI - OGREVANJE, PREZRAČEVANJE IN HLAJENJE TER CENTRALNI NADZORNI SISITEM</v>
      </c>
      <c r="C57" s="3"/>
      <c r="D57" s="3"/>
      <c r="E57" s="3"/>
      <c r="F57" s="3"/>
      <c r="G57" s="3"/>
      <c r="H57" s="3"/>
      <c r="I57" s="534">
        <f>'D8|EI - OPRH + CNS'!F2015</f>
        <v>0</v>
      </c>
    </row>
    <row r="58" spans="1:9">
      <c r="A58" s="537" t="str">
        <f>'D9|EI - SPLOŠNE INŠTALACIJE'!A1</f>
        <v>D/9.0</v>
      </c>
      <c r="B58" s="354" t="str">
        <f>'D9|EI - SPLOŠNE INŠTALACIJE'!B1</f>
        <v>NNELI - SPLOŠNE INŠTALACIJE MOČI IN RAZSVETLJAVE</v>
      </c>
      <c r="C58" s="3"/>
      <c r="D58" s="3"/>
      <c r="E58" s="3"/>
      <c r="F58" s="3"/>
      <c r="G58" s="3"/>
      <c r="H58" s="3"/>
      <c r="I58" s="534">
        <f>'D9|EI - SPLOŠNE INŠTALACIJE'!F2685</f>
        <v>0</v>
      </c>
    </row>
    <row r="59" spans="1:9">
      <c r="A59" s="3"/>
      <c r="B59" s="96" t="s">
        <v>182</v>
      </c>
      <c r="C59" s="98"/>
      <c r="D59" s="98"/>
      <c r="E59" s="98"/>
      <c r="F59" s="98"/>
      <c r="G59" s="98"/>
      <c r="H59" s="98"/>
      <c r="I59" s="99">
        <f>SUM(I50:I58)</f>
        <v>0</v>
      </c>
    </row>
    <row r="60" spans="1:9">
      <c r="A60" s="3"/>
      <c r="B60" s="3"/>
      <c r="C60" s="3"/>
      <c r="D60" s="3"/>
      <c r="E60" s="3"/>
      <c r="F60" s="3"/>
      <c r="G60" s="3"/>
      <c r="H60" s="3"/>
      <c r="I60" s="9"/>
    </row>
    <row r="61" spans="1:9">
      <c r="A61" s="8" t="s">
        <v>2455</v>
      </c>
      <c r="B61" s="96" t="s">
        <v>183</v>
      </c>
      <c r="C61" s="18"/>
      <c r="D61" s="18"/>
      <c r="E61" s="18"/>
      <c r="F61" s="18"/>
      <c r="G61" s="18"/>
      <c r="H61" s="18"/>
      <c r="I61" s="19"/>
    </row>
    <row r="62" spans="1:9">
      <c r="A62" s="537" t="s">
        <v>184</v>
      </c>
      <c r="B62" s="1" t="s">
        <v>3236</v>
      </c>
      <c r="C62" s="3"/>
      <c r="D62" s="3"/>
      <c r="E62" s="3"/>
      <c r="F62" s="3"/>
      <c r="G62" s="3"/>
      <c r="H62" s="3"/>
      <c r="I62" s="534">
        <f>'E1|S-01 Vodovodni priključek'!G127</f>
        <v>0</v>
      </c>
    </row>
    <row r="63" spans="1:9">
      <c r="A63" s="537" t="s">
        <v>185</v>
      </c>
      <c r="B63" s="1" t="s">
        <v>3237</v>
      </c>
      <c r="C63" s="3"/>
      <c r="D63" s="3"/>
      <c r="E63" s="3"/>
      <c r="F63" s="3"/>
      <c r="G63" s="3"/>
      <c r="H63" s="3"/>
      <c r="I63" s="534">
        <f>'E2|S-02 Toplovodni priključek'!G91</f>
        <v>0</v>
      </c>
    </row>
    <row r="64" spans="1:9">
      <c r="A64" s="537" t="s">
        <v>186</v>
      </c>
      <c r="B64" s="1" t="s">
        <v>3238</v>
      </c>
      <c r="C64" s="3"/>
      <c r="D64" s="3"/>
      <c r="E64" s="3"/>
      <c r="F64" s="3"/>
      <c r="G64" s="3"/>
      <c r="H64" s="3"/>
      <c r="I64" s="534">
        <f>'E3|S-03 Strojnica'!G632</f>
        <v>0</v>
      </c>
    </row>
    <row r="65" spans="1:9">
      <c r="A65" s="537" t="s">
        <v>187</v>
      </c>
      <c r="B65" s="1" t="s">
        <v>3239</v>
      </c>
      <c r="C65" s="3"/>
      <c r="D65" s="3"/>
      <c r="E65" s="3"/>
      <c r="F65" s="3"/>
      <c r="G65" s="3"/>
      <c r="H65" s="3"/>
      <c r="I65" s="534">
        <f>'E4|S-04 Vodovod'!G296</f>
        <v>0</v>
      </c>
    </row>
    <row r="66" spans="1:9">
      <c r="A66" s="537" t="s">
        <v>188</v>
      </c>
      <c r="B66" s="1" t="s">
        <v>1741</v>
      </c>
      <c r="C66" s="3"/>
      <c r="D66" s="3"/>
      <c r="E66" s="3"/>
      <c r="F66" s="3"/>
      <c r="G66" s="3"/>
      <c r="H66" s="3"/>
      <c r="I66" s="534">
        <f>'E5|S-05 Kanalizacija'!G112</f>
        <v>0</v>
      </c>
    </row>
    <row r="67" spans="1:9">
      <c r="A67" s="537" t="s">
        <v>189</v>
      </c>
      <c r="B67" s="1" t="s">
        <v>3240</v>
      </c>
      <c r="C67" s="3"/>
      <c r="D67" s="3"/>
      <c r="E67" s="3"/>
      <c r="F67" s="3"/>
      <c r="G67" s="3"/>
      <c r="H67" s="3"/>
      <c r="I67" s="534">
        <f>'E6|S-06 Ogrevanje in hlajenje'!G607</f>
        <v>0</v>
      </c>
    </row>
    <row r="68" spans="1:9">
      <c r="A68" s="537" t="s">
        <v>190</v>
      </c>
      <c r="B68" s="1" t="s">
        <v>3241</v>
      </c>
      <c r="C68" s="3"/>
      <c r="D68" s="3"/>
      <c r="E68" s="3"/>
      <c r="F68" s="3"/>
      <c r="G68" s="3"/>
      <c r="H68" s="3"/>
      <c r="I68" s="534">
        <f>'E7|S-07 Prezr in tehnični pl '!G1143</f>
        <v>0</v>
      </c>
    </row>
    <row r="69" spans="1:9">
      <c r="A69" s="3"/>
      <c r="B69" s="96" t="s">
        <v>191</v>
      </c>
      <c r="C69" s="98"/>
      <c r="D69" s="98"/>
      <c r="E69" s="98"/>
      <c r="F69" s="98"/>
      <c r="G69" s="98"/>
      <c r="H69" s="98"/>
      <c r="I69" s="99">
        <f>SUM(I62:I68)</f>
        <v>0</v>
      </c>
    </row>
    <row r="71" spans="1:9">
      <c r="A71" s="536" t="s">
        <v>2455</v>
      </c>
      <c r="B71" s="96" t="s">
        <v>4638</v>
      </c>
      <c r="C71" s="18"/>
      <c r="D71" s="18"/>
      <c r="E71" s="18"/>
      <c r="F71" s="18"/>
      <c r="G71" s="18"/>
      <c r="H71" s="580">
        <v>0.03</v>
      </c>
      <c r="I71" s="99">
        <f>(I27+I41+I47+I59+I69)*0.03</f>
        <v>0</v>
      </c>
    </row>
    <row r="73" spans="1:9">
      <c r="A73" s="11"/>
      <c r="B73" s="1009" t="s">
        <v>4835</v>
      </c>
      <c r="C73" s="1009"/>
      <c r="D73" s="1009"/>
      <c r="E73" s="1009"/>
      <c r="F73" s="1009"/>
      <c r="G73" s="1009"/>
      <c r="H73" s="1009"/>
      <c r="I73" s="524">
        <f>I41+I27+I47+I59+I69+I71</f>
        <v>0</v>
      </c>
    </row>
    <row r="74" spans="1:9">
      <c r="A74" s="3"/>
      <c r="B74" s="523" t="s">
        <v>4639</v>
      </c>
      <c r="C74" s="3"/>
      <c r="D74" s="3"/>
      <c r="E74" s="3"/>
      <c r="F74" s="3"/>
      <c r="G74" s="3"/>
      <c r="H74" s="3"/>
      <c r="I74" s="535">
        <v>0</v>
      </c>
    </row>
    <row r="75" spans="1:9">
      <c r="A75" s="3"/>
      <c r="B75" s="1" t="s">
        <v>4640</v>
      </c>
      <c r="C75" s="3"/>
      <c r="D75" s="3"/>
      <c r="E75" s="3"/>
      <c r="F75" s="3"/>
      <c r="G75" s="3"/>
      <c r="H75" s="3"/>
      <c r="I75" s="9">
        <f>ROUND(-I73*I74,2)</f>
        <v>0</v>
      </c>
    </row>
    <row r="76" spans="1:9">
      <c r="A76" s="11"/>
      <c r="B76" s="525" t="s">
        <v>4641</v>
      </c>
      <c r="C76" s="526"/>
      <c r="D76" s="526"/>
      <c r="E76" s="526"/>
      <c r="F76" s="526"/>
      <c r="G76" s="526"/>
      <c r="H76" s="526"/>
      <c r="I76" s="527">
        <f>I73+I75</f>
        <v>0</v>
      </c>
    </row>
    <row r="77" spans="1:9">
      <c r="A77" s="11"/>
      <c r="B77" s="3"/>
      <c r="C77" s="11"/>
      <c r="D77" s="11"/>
      <c r="E77" s="11"/>
      <c r="F77" s="11"/>
      <c r="G77" s="11"/>
      <c r="H77" s="11"/>
      <c r="I77" s="13"/>
    </row>
    <row r="78" spans="1:9">
      <c r="A78" s="11"/>
      <c r="B78" s="530" t="s">
        <v>4642</v>
      </c>
      <c r="C78" s="244"/>
      <c r="D78" s="244"/>
      <c r="E78" s="244"/>
      <c r="F78" s="244"/>
      <c r="H78" s="531">
        <v>0.22</v>
      </c>
      <c r="I78" s="532">
        <f>I76*H78</f>
        <v>0</v>
      </c>
    </row>
    <row r="79" spans="1:9">
      <c r="A79" s="11"/>
      <c r="B79" s="528" t="s">
        <v>4643</v>
      </c>
      <c r="C79" s="529"/>
      <c r="D79" s="529"/>
      <c r="E79" s="529"/>
      <c r="F79" s="529"/>
      <c r="G79" s="529"/>
      <c r="H79" s="1010">
        <f>SUM(I76+I78)</f>
        <v>0</v>
      </c>
      <c r="I79" s="1010"/>
    </row>
  </sheetData>
  <sheetProtection algorithmName="SHA-512" hashValue="7dZlJZacmBJqv7gPgJFHofD3aoi4UvuAEe1KOW/VQkixSQxg70cRDhZKgILLPoI3WRB632u/pjT82Tu/OL00wA==" saltValue="qKZTQhZOHbMFO6kfxSiPdA==" spinCount="100000" sheet="1" objects="1" scenarios="1"/>
  <mergeCells count="2">
    <mergeCell ref="B73:H73"/>
    <mergeCell ref="H79:I79"/>
  </mergeCells>
  <phoneticPr fontId="45" type="noConversion"/>
  <pageMargins left="0.7" right="0.7" top="0.75" bottom="0.75" header="0.3" footer="0.3"/>
  <pageSetup paperSize="9" scale="99" orientation="portrait" r:id="rId1"/>
  <headerFooter>
    <oddHeader>&amp;LTehnološki park Velenje - TecHUB</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37FD8-FB5F-4D39-9E2B-D4AFE82EFFCB}">
  <sheetPr>
    <tabColor theme="5" tint="0.59999389629810485"/>
  </sheetPr>
  <dimension ref="A1:I435"/>
  <sheetViews>
    <sheetView view="pageBreakPreview" zoomScaleNormal="100" zoomScaleSheetLayoutView="100" workbookViewId="0">
      <pane ySplit="11" topLeftCell="A12" activePane="bottomLeft" state="frozen"/>
      <selection pane="bottomLeft" activeCell="E428" sqref="E428"/>
    </sheetView>
  </sheetViews>
  <sheetFormatPr defaultRowHeight="14.25"/>
  <cols>
    <col min="1" max="1" width="7.42578125" style="264" bestFit="1" customWidth="1"/>
    <col min="2" max="2" width="32.140625" style="265" customWidth="1"/>
    <col min="3" max="3" width="5.5703125" style="259" customWidth="1"/>
    <col min="4" max="4" width="11.5703125" style="337" customWidth="1"/>
    <col min="5" max="5" width="14.85546875" style="767" customWidth="1"/>
    <col min="6" max="6" width="14.85546875" style="702" customWidth="1"/>
    <col min="7" max="8" width="28.5703125" style="263" customWidth="1"/>
    <col min="9" max="9" width="17.85546875" style="263" customWidth="1"/>
    <col min="10" max="10" width="12.42578125" style="263" bestFit="1" customWidth="1"/>
    <col min="11" max="256" width="9.140625" style="263"/>
    <col min="257" max="257" width="7.42578125" style="263" bestFit="1" customWidth="1"/>
    <col min="258" max="258" width="32.140625" style="263" customWidth="1"/>
    <col min="259" max="259" width="5.5703125" style="263" customWidth="1"/>
    <col min="260" max="260" width="11.5703125" style="263" customWidth="1"/>
    <col min="261" max="262" width="14.85546875" style="263" customWidth="1"/>
    <col min="263" max="265" width="0" style="263" hidden="1" customWidth="1"/>
    <col min="266" max="266" width="12.42578125" style="263" bestFit="1" customWidth="1"/>
    <col min="267" max="512" width="9.140625" style="263"/>
    <col min="513" max="513" width="7.42578125" style="263" bestFit="1" customWidth="1"/>
    <col min="514" max="514" width="32.140625" style="263" customWidth="1"/>
    <col min="515" max="515" width="5.5703125" style="263" customWidth="1"/>
    <col min="516" max="516" width="11.5703125" style="263" customWidth="1"/>
    <col min="517" max="518" width="14.85546875" style="263" customWidth="1"/>
    <col min="519" max="521" width="0" style="263" hidden="1" customWidth="1"/>
    <col min="522" max="522" width="12.42578125" style="263" bestFit="1" customWidth="1"/>
    <col min="523" max="768" width="9.140625" style="263"/>
    <col min="769" max="769" width="7.42578125" style="263" bestFit="1" customWidth="1"/>
    <col min="770" max="770" width="32.140625" style="263" customWidth="1"/>
    <col min="771" max="771" width="5.5703125" style="263" customWidth="1"/>
    <col min="772" max="772" width="11.5703125" style="263" customWidth="1"/>
    <col min="773" max="774" width="14.85546875" style="263" customWidth="1"/>
    <col min="775" max="777" width="0" style="263" hidden="1" customWidth="1"/>
    <col min="778" max="778" width="12.42578125" style="263" bestFit="1" customWidth="1"/>
    <col min="779" max="1024" width="9.140625" style="263"/>
    <col min="1025" max="1025" width="7.42578125" style="263" bestFit="1" customWidth="1"/>
    <col min="1026" max="1026" width="32.140625" style="263" customWidth="1"/>
    <col min="1027" max="1027" width="5.5703125" style="263" customWidth="1"/>
    <col min="1028" max="1028" width="11.5703125" style="263" customWidth="1"/>
    <col min="1029" max="1030" width="14.85546875" style="263" customWidth="1"/>
    <col min="1031" max="1033" width="0" style="263" hidden="1" customWidth="1"/>
    <col min="1034" max="1034" width="12.42578125" style="263" bestFit="1" customWidth="1"/>
    <col min="1035" max="1280" width="9.140625" style="263"/>
    <col min="1281" max="1281" width="7.42578125" style="263" bestFit="1" customWidth="1"/>
    <col min="1282" max="1282" width="32.140625" style="263" customWidth="1"/>
    <col min="1283" max="1283" width="5.5703125" style="263" customWidth="1"/>
    <col min="1284" max="1284" width="11.5703125" style="263" customWidth="1"/>
    <col min="1285" max="1286" width="14.85546875" style="263" customWidth="1"/>
    <col min="1287" max="1289" width="0" style="263" hidden="1" customWidth="1"/>
    <col min="1290" max="1290" width="12.42578125" style="263" bestFit="1" customWidth="1"/>
    <col min="1291" max="1536" width="9.140625" style="263"/>
    <col min="1537" max="1537" width="7.42578125" style="263" bestFit="1" customWidth="1"/>
    <col min="1538" max="1538" width="32.140625" style="263" customWidth="1"/>
    <col min="1539" max="1539" width="5.5703125" style="263" customWidth="1"/>
    <col min="1540" max="1540" width="11.5703125" style="263" customWidth="1"/>
    <col min="1541" max="1542" width="14.85546875" style="263" customWidth="1"/>
    <col min="1543" max="1545" width="0" style="263" hidden="1" customWidth="1"/>
    <col min="1546" max="1546" width="12.42578125" style="263" bestFit="1" customWidth="1"/>
    <col min="1547" max="1792" width="9.140625" style="263"/>
    <col min="1793" max="1793" width="7.42578125" style="263" bestFit="1" customWidth="1"/>
    <col min="1794" max="1794" width="32.140625" style="263" customWidth="1"/>
    <col min="1795" max="1795" width="5.5703125" style="263" customWidth="1"/>
    <col min="1796" max="1796" width="11.5703125" style="263" customWidth="1"/>
    <col min="1797" max="1798" width="14.85546875" style="263" customWidth="1"/>
    <col min="1799" max="1801" width="0" style="263" hidden="1" customWidth="1"/>
    <col min="1802" max="1802" width="12.42578125" style="263" bestFit="1" customWidth="1"/>
    <col min="1803" max="2048" width="9.140625" style="263"/>
    <col min="2049" max="2049" width="7.42578125" style="263" bestFit="1" customWidth="1"/>
    <col min="2050" max="2050" width="32.140625" style="263" customWidth="1"/>
    <col min="2051" max="2051" width="5.5703125" style="263" customWidth="1"/>
    <col min="2052" max="2052" width="11.5703125" style="263" customWidth="1"/>
    <col min="2053" max="2054" width="14.85546875" style="263" customWidth="1"/>
    <col min="2055" max="2057" width="0" style="263" hidden="1" customWidth="1"/>
    <col min="2058" max="2058" width="12.42578125" style="263" bestFit="1" customWidth="1"/>
    <col min="2059" max="2304" width="9.140625" style="263"/>
    <col min="2305" max="2305" width="7.42578125" style="263" bestFit="1" customWidth="1"/>
    <col min="2306" max="2306" width="32.140625" style="263" customWidth="1"/>
    <col min="2307" max="2307" width="5.5703125" style="263" customWidth="1"/>
    <col min="2308" max="2308" width="11.5703125" style="263" customWidth="1"/>
    <col min="2309" max="2310" width="14.85546875" style="263" customWidth="1"/>
    <col min="2311" max="2313" width="0" style="263" hidden="1" customWidth="1"/>
    <col min="2314" max="2314" width="12.42578125" style="263" bestFit="1" customWidth="1"/>
    <col min="2315" max="2560" width="9.140625" style="263"/>
    <col min="2561" max="2561" width="7.42578125" style="263" bestFit="1" customWidth="1"/>
    <col min="2562" max="2562" width="32.140625" style="263" customWidth="1"/>
    <col min="2563" max="2563" width="5.5703125" style="263" customWidth="1"/>
    <col min="2564" max="2564" width="11.5703125" style="263" customWidth="1"/>
    <col min="2565" max="2566" width="14.85546875" style="263" customWidth="1"/>
    <col min="2567" max="2569" width="0" style="263" hidden="1" customWidth="1"/>
    <col min="2570" max="2570" width="12.42578125" style="263" bestFit="1" customWidth="1"/>
    <col min="2571" max="2816" width="9.140625" style="263"/>
    <col min="2817" max="2817" width="7.42578125" style="263" bestFit="1" customWidth="1"/>
    <col min="2818" max="2818" width="32.140625" style="263" customWidth="1"/>
    <col min="2819" max="2819" width="5.5703125" style="263" customWidth="1"/>
    <col min="2820" max="2820" width="11.5703125" style="263" customWidth="1"/>
    <col min="2821" max="2822" width="14.85546875" style="263" customWidth="1"/>
    <col min="2823" max="2825" width="0" style="263" hidden="1" customWidth="1"/>
    <col min="2826" max="2826" width="12.42578125" style="263" bestFit="1" customWidth="1"/>
    <col min="2827" max="3072" width="9.140625" style="263"/>
    <col min="3073" max="3073" width="7.42578125" style="263" bestFit="1" customWidth="1"/>
    <col min="3074" max="3074" width="32.140625" style="263" customWidth="1"/>
    <col min="3075" max="3075" width="5.5703125" style="263" customWidth="1"/>
    <col min="3076" max="3076" width="11.5703125" style="263" customWidth="1"/>
    <col min="3077" max="3078" width="14.85546875" style="263" customWidth="1"/>
    <col min="3079" max="3081" width="0" style="263" hidden="1" customWidth="1"/>
    <col min="3082" max="3082" width="12.42578125" style="263" bestFit="1" customWidth="1"/>
    <col min="3083" max="3328" width="9.140625" style="263"/>
    <col min="3329" max="3329" width="7.42578125" style="263" bestFit="1" customWidth="1"/>
    <col min="3330" max="3330" width="32.140625" style="263" customWidth="1"/>
    <col min="3331" max="3331" width="5.5703125" style="263" customWidth="1"/>
    <col min="3332" max="3332" width="11.5703125" style="263" customWidth="1"/>
    <col min="3333" max="3334" width="14.85546875" style="263" customWidth="1"/>
    <col min="3335" max="3337" width="0" style="263" hidden="1" customWidth="1"/>
    <col min="3338" max="3338" width="12.42578125" style="263" bestFit="1" customWidth="1"/>
    <col min="3339" max="3584" width="9.140625" style="263"/>
    <col min="3585" max="3585" width="7.42578125" style="263" bestFit="1" customWidth="1"/>
    <col min="3586" max="3586" width="32.140625" style="263" customWidth="1"/>
    <col min="3587" max="3587" width="5.5703125" style="263" customWidth="1"/>
    <col min="3588" max="3588" width="11.5703125" style="263" customWidth="1"/>
    <col min="3589" max="3590" width="14.85546875" style="263" customWidth="1"/>
    <col min="3591" max="3593" width="0" style="263" hidden="1" customWidth="1"/>
    <col min="3594" max="3594" width="12.42578125" style="263" bestFit="1" customWidth="1"/>
    <col min="3595" max="3840" width="9.140625" style="263"/>
    <col min="3841" max="3841" width="7.42578125" style="263" bestFit="1" customWidth="1"/>
    <col min="3842" max="3842" width="32.140625" style="263" customWidth="1"/>
    <col min="3843" max="3843" width="5.5703125" style="263" customWidth="1"/>
    <col min="3844" max="3844" width="11.5703125" style="263" customWidth="1"/>
    <col min="3845" max="3846" width="14.85546875" style="263" customWidth="1"/>
    <col min="3847" max="3849" width="0" style="263" hidden="1" customWidth="1"/>
    <col min="3850" max="3850" width="12.42578125" style="263" bestFit="1" customWidth="1"/>
    <col min="3851" max="4096" width="9.140625" style="263"/>
    <col min="4097" max="4097" width="7.42578125" style="263" bestFit="1" customWidth="1"/>
    <col min="4098" max="4098" width="32.140625" style="263" customWidth="1"/>
    <col min="4099" max="4099" width="5.5703125" style="263" customWidth="1"/>
    <col min="4100" max="4100" width="11.5703125" style="263" customWidth="1"/>
    <col min="4101" max="4102" width="14.85546875" style="263" customWidth="1"/>
    <col min="4103" max="4105" width="0" style="263" hidden="1" customWidth="1"/>
    <col min="4106" max="4106" width="12.42578125" style="263" bestFit="1" customWidth="1"/>
    <col min="4107" max="4352" width="9.140625" style="263"/>
    <col min="4353" max="4353" width="7.42578125" style="263" bestFit="1" customWidth="1"/>
    <col min="4354" max="4354" width="32.140625" style="263" customWidth="1"/>
    <col min="4355" max="4355" width="5.5703125" style="263" customWidth="1"/>
    <col min="4356" max="4356" width="11.5703125" style="263" customWidth="1"/>
    <col min="4357" max="4358" width="14.85546875" style="263" customWidth="1"/>
    <col min="4359" max="4361" width="0" style="263" hidden="1" customWidth="1"/>
    <col min="4362" max="4362" width="12.42578125" style="263" bestFit="1" customWidth="1"/>
    <col min="4363" max="4608" width="9.140625" style="263"/>
    <col min="4609" max="4609" width="7.42578125" style="263" bestFit="1" customWidth="1"/>
    <col min="4610" max="4610" width="32.140625" style="263" customWidth="1"/>
    <col min="4611" max="4611" width="5.5703125" style="263" customWidth="1"/>
    <col min="4612" max="4612" width="11.5703125" style="263" customWidth="1"/>
    <col min="4613" max="4614" width="14.85546875" style="263" customWidth="1"/>
    <col min="4615" max="4617" width="0" style="263" hidden="1" customWidth="1"/>
    <col min="4618" max="4618" width="12.42578125" style="263" bestFit="1" customWidth="1"/>
    <col min="4619" max="4864" width="9.140625" style="263"/>
    <col min="4865" max="4865" width="7.42578125" style="263" bestFit="1" customWidth="1"/>
    <col min="4866" max="4866" width="32.140625" style="263" customWidth="1"/>
    <col min="4867" max="4867" width="5.5703125" style="263" customWidth="1"/>
    <col min="4868" max="4868" width="11.5703125" style="263" customWidth="1"/>
    <col min="4869" max="4870" width="14.85546875" style="263" customWidth="1"/>
    <col min="4871" max="4873" width="0" style="263" hidden="1" customWidth="1"/>
    <col min="4874" max="4874" width="12.42578125" style="263" bestFit="1" customWidth="1"/>
    <col min="4875" max="5120" width="9.140625" style="263"/>
    <col min="5121" max="5121" width="7.42578125" style="263" bestFit="1" customWidth="1"/>
    <col min="5122" max="5122" width="32.140625" style="263" customWidth="1"/>
    <col min="5123" max="5123" width="5.5703125" style="263" customWidth="1"/>
    <col min="5124" max="5124" width="11.5703125" style="263" customWidth="1"/>
    <col min="5125" max="5126" width="14.85546875" style="263" customWidth="1"/>
    <col min="5127" max="5129" width="0" style="263" hidden="1" customWidth="1"/>
    <col min="5130" max="5130" width="12.42578125" style="263" bestFit="1" customWidth="1"/>
    <col min="5131" max="5376" width="9.140625" style="263"/>
    <col min="5377" max="5377" width="7.42578125" style="263" bestFit="1" customWidth="1"/>
    <col min="5378" max="5378" width="32.140625" style="263" customWidth="1"/>
    <col min="5379" max="5379" width="5.5703125" style="263" customWidth="1"/>
    <col min="5380" max="5380" width="11.5703125" style="263" customWidth="1"/>
    <col min="5381" max="5382" width="14.85546875" style="263" customWidth="1"/>
    <col min="5383" max="5385" width="0" style="263" hidden="1" customWidth="1"/>
    <col min="5386" max="5386" width="12.42578125" style="263" bestFit="1" customWidth="1"/>
    <col min="5387" max="5632" width="9.140625" style="263"/>
    <col min="5633" max="5633" width="7.42578125" style="263" bestFit="1" customWidth="1"/>
    <col min="5634" max="5634" width="32.140625" style="263" customWidth="1"/>
    <col min="5635" max="5635" width="5.5703125" style="263" customWidth="1"/>
    <col min="5636" max="5636" width="11.5703125" style="263" customWidth="1"/>
    <col min="5637" max="5638" width="14.85546875" style="263" customWidth="1"/>
    <col min="5639" max="5641" width="0" style="263" hidden="1" customWidth="1"/>
    <col min="5642" max="5642" width="12.42578125" style="263" bestFit="1" customWidth="1"/>
    <col min="5643" max="5888" width="9.140625" style="263"/>
    <col min="5889" max="5889" width="7.42578125" style="263" bestFit="1" customWidth="1"/>
    <col min="5890" max="5890" width="32.140625" style="263" customWidth="1"/>
    <col min="5891" max="5891" width="5.5703125" style="263" customWidth="1"/>
    <col min="5892" max="5892" width="11.5703125" style="263" customWidth="1"/>
    <col min="5893" max="5894" width="14.85546875" style="263" customWidth="1"/>
    <col min="5895" max="5897" width="0" style="263" hidden="1" customWidth="1"/>
    <col min="5898" max="5898" width="12.42578125" style="263" bestFit="1" customWidth="1"/>
    <col min="5899" max="6144" width="9.140625" style="263"/>
    <col min="6145" max="6145" width="7.42578125" style="263" bestFit="1" customWidth="1"/>
    <col min="6146" max="6146" width="32.140625" style="263" customWidth="1"/>
    <col min="6147" max="6147" width="5.5703125" style="263" customWidth="1"/>
    <col min="6148" max="6148" width="11.5703125" style="263" customWidth="1"/>
    <col min="6149" max="6150" width="14.85546875" style="263" customWidth="1"/>
    <col min="6151" max="6153" width="0" style="263" hidden="1" customWidth="1"/>
    <col min="6154" max="6154" width="12.42578125" style="263" bestFit="1" customWidth="1"/>
    <col min="6155" max="6400" width="9.140625" style="263"/>
    <col min="6401" max="6401" width="7.42578125" style="263" bestFit="1" customWidth="1"/>
    <col min="6402" max="6402" width="32.140625" style="263" customWidth="1"/>
    <col min="6403" max="6403" width="5.5703125" style="263" customWidth="1"/>
    <col min="6404" max="6404" width="11.5703125" style="263" customWidth="1"/>
    <col min="6405" max="6406" width="14.85546875" style="263" customWidth="1"/>
    <col min="6407" max="6409" width="0" style="263" hidden="1" customWidth="1"/>
    <col min="6410" max="6410" width="12.42578125" style="263" bestFit="1" customWidth="1"/>
    <col min="6411" max="6656" width="9.140625" style="263"/>
    <col min="6657" max="6657" width="7.42578125" style="263" bestFit="1" customWidth="1"/>
    <col min="6658" max="6658" width="32.140625" style="263" customWidth="1"/>
    <col min="6659" max="6659" width="5.5703125" style="263" customWidth="1"/>
    <col min="6660" max="6660" width="11.5703125" style="263" customWidth="1"/>
    <col min="6661" max="6662" width="14.85546875" style="263" customWidth="1"/>
    <col min="6663" max="6665" width="0" style="263" hidden="1" customWidth="1"/>
    <col min="6666" max="6666" width="12.42578125" style="263" bestFit="1" customWidth="1"/>
    <col min="6667" max="6912" width="9.140625" style="263"/>
    <col min="6913" max="6913" width="7.42578125" style="263" bestFit="1" customWidth="1"/>
    <col min="6914" max="6914" width="32.140625" style="263" customWidth="1"/>
    <col min="6915" max="6915" width="5.5703125" style="263" customWidth="1"/>
    <col min="6916" max="6916" width="11.5703125" style="263" customWidth="1"/>
    <col min="6917" max="6918" width="14.85546875" style="263" customWidth="1"/>
    <col min="6919" max="6921" width="0" style="263" hidden="1" customWidth="1"/>
    <col min="6922" max="6922" width="12.42578125" style="263" bestFit="1" customWidth="1"/>
    <col min="6923" max="7168" width="9.140625" style="263"/>
    <col min="7169" max="7169" width="7.42578125" style="263" bestFit="1" customWidth="1"/>
    <col min="7170" max="7170" width="32.140625" style="263" customWidth="1"/>
    <col min="7171" max="7171" width="5.5703125" style="263" customWidth="1"/>
    <col min="7172" max="7172" width="11.5703125" style="263" customWidth="1"/>
    <col min="7173" max="7174" width="14.85546875" style="263" customWidth="1"/>
    <col min="7175" max="7177" width="0" style="263" hidden="1" customWidth="1"/>
    <col min="7178" max="7178" width="12.42578125" style="263" bestFit="1" customWidth="1"/>
    <col min="7179" max="7424" width="9.140625" style="263"/>
    <col min="7425" max="7425" width="7.42578125" style="263" bestFit="1" customWidth="1"/>
    <col min="7426" max="7426" width="32.140625" style="263" customWidth="1"/>
    <col min="7427" max="7427" width="5.5703125" style="263" customWidth="1"/>
    <col min="7428" max="7428" width="11.5703125" style="263" customWidth="1"/>
    <col min="7429" max="7430" width="14.85546875" style="263" customWidth="1"/>
    <col min="7431" max="7433" width="0" style="263" hidden="1" customWidth="1"/>
    <col min="7434" max="7434" width="12.42578125" style="263" bestFit="1" customWidth="1"/>
    <col min="7435" max="7680" width="9.140625" style="263"/>
    <col min="7681" max="7681" width="7.42578125" style="263" bestFit="1" customWidth="1"/>
    <col min="7682" max="7682" width="32.140625" style="263" customWidth="1"/>
    <col min="7683" max="7683" width="5.5703125" style="263" customWidth="1"/>
    <col min="7684" max="7684" width="11.5703125" style="263" customWidth="1"/>
    <col min="7685" max="7686" width="14.85546875" style="263" customWidth="1"/>
    <col min="7687" max="7689" width="0" style="263" hidden="1" customWidth="1"/>
    <col min="7690" max="7690" width="12.42578125" style="263" bestFit="1" customWidth="1"/>
    <col min="7691" max="7936" width="9.140625" style="263"/>
    <col min="7937" max="7937" width="7.42578125" style="263" bestFit="1" customWidth="1"/>
    <col min="7938" max="7938" width="32.140625" style="263" customWidth="1"/>
    <col min="7939" max="7939" width="5.5703125" style="263" customWidth="1"/>
    <col min="7940" max="7940" width="11.5703125" style="263" customWidth="1"/>
    <col min="7941" max="7942" width="14.85546875" style="263" customWidth="1"/>
    <col min="7943" max="7945" width="0" style="263" hidden="1" customWidth="1"/>
    <col min="7946" max="7946" width="12.42578125" style="263" bestFit="1" customWidth="1"/>
    <col min="7947" max="8192" width="9.140625" style="263"/>
    <col min="8193" max="8193" width="7.42578125" style="263" bestFit="1" customWidth="1"/>
    <col min="8194" max="8194" width="32.140625" style="263" customWidth="1"/>
    <col min="8195" max="8195" width="5.5703125" style="263" customWidth="1"/>
    <col min="8196" max="8196" width="11.5703125" style="263" customWidth="1"/>
    <col min="8197" max="8198" width="14.85546875" style="263" customWidth="1"/>
    <col min="8199" max="8201" width="0" style="263" hidden="1" customWidth="1"/>
    <col min="8202" max="8202" width="12.42578125" style="263" bestFit="1" customWidth="1"/>
    <col min="8203" max="8448" width="9.140625" style="263"/>
    <col min="8449" max="8449" width="7.42578125" style="263" bestFit="1" customWidth="1"/>
    <col min="8450" max="8450" width="32.140625" style="263" customWidth="1"/>
    <col min="8451" max="8451" width="5.5703125" style="263" customWidth="1"/>
    <col min="8452" max="8452" width="11.5703125" style="263" customWidth="1"/>
    <col min="8453" max="8454" width="14.85546875" style="263" customWidth="1"/>
    <col min="8455" max="8457" width="0" style="263" hidden="1" customWidth="1"/>
    <col min="8458" max="8458" width="12.42578125" style="263" bestFit="1" customWidth="1"/>
    <col min="8459" max="8704" width="9.140625" style="263"/>
    <col min="8705" max="8705" width="7.42578125" style="263" bestFit="1" customWidth="1"/>
    <col min="8706" max="8706" width="32.140625" style="263" customWidth="1"/>
    <col min="8707" max="8707" width="5.5703125" style="263" customWidth="1"/>
    <col min="8708" max="8708" width="11.5703125" style="263" customWidth="1"/>
    <col min="8709" max="8710" width="14.85546875" style="263" customWidth="1"/>
    <col min="8711" max="8713" width="0" style="263" hidden="1" customWidth="1"/>
    <col min="8714" max="8714" width="12.42578125" style="263" bestFit="1" customWidth="1"/>
    <col min="8715" max="8960" width="9.140625" style="263"/>
    <col min="8961" max="8961" width="7.42578125" style="263" bestFit="1" customWidth="1"/>
    <col min="8962" max="8962" width="32.140625" style="263" customWidth="1"/>
    <col min="8963" max="8963" width="5.5703125" style="263" customWidth="1"/>
    <col min="8964" max="8964" width="11.5703125" style="263" customWidth="1"/>
    <col min="8965" max="8966" width="14.85546875" style="263" customWidth="1"/>
    <col min="8967" max="8969" width="0" style="263" hidden="1" customWidth="1"/>
    <col min="8970" max="8970" width="12.42578125" style="263" bestFit="1" customWidth="1"/>
    <col min="8971" max="9216" width="9.140625" style="263"/>
    <col min="9217" max="9217" width="7.42578125" style="263" bestFit="1" customWidth="1"/>
    <col min="9218" max="9218" width="32.140625" style="263" customWidth="1"/>
    <col min="9219" max="9219" width="5.5703125" style="263" customWidth="1"/>
    <col min="9220" max="9220" width="11.5703125" style="263" customWidth="1"/>
    <col min="9221" max="9222" width="14.85546875" style="263" customWidth="1"/>
    <col min="9223" max="9225" width="0" style="263" hidden="1" customWidth="1"/>
    <col min="9226" max="9226" width="12.42578125" style="263" bestFit="1" customWidth="1"/>
    <col min="9227" max="9472" width="9.140625" style="263"/>
    <col min="9473" max="9473" width="7.42578125" style="263" bestFit="1" customWidth="1"/>
    <col min="9474" max="9474" width="32.140625" style="263" customWidth="1"/>
    <col min="9475" max="9475" width="5.5703125" style="263" customWidth="1"/>
    <col min="9476" max="9476" width="11.5703125" style="263" customWidth="1"/>
    <col min="9477" max="9478" width="14.85546875" style="263" customWidth="1"/>
    <col min="9479" max="9481" width="0" style="263" hidden="1" customWidth="1"/>
    <col min="9482" max="9482" width="12.42578125" style="263" bestFit="1" customWidth="1"/>
    <col min="9483" max="9728" width="9.140625" style="263"/>
    <col min="9729" max="9729" width="7.42578125" style="263" bestFit="1" customWidth="1"/>
    <col min="9730" max="9730" width="32.140625" style="263" customWidth="1"/>
    <col min="9731" max="9731" width="5.5703125" style="263" customWidth="1"/>
    <col min="9732" max="9732" width="11.5703125" style="263" customWidth="1"/>
    <col min="9733" max="9734" width="14.85546875" style="263" customWidth="1"/>
    <col min="9735" max="9737" width="0" style="263" hidden="1" customWidth="1"/>
    <col min="9738" max="9738" width="12.42578125" style="263" bestFit="1" customWidth="1"/>
    <col min="9739" max="9984" width="9.140625" style="263"/>
    <col min="9985" max="9985" width="7.42578125" style="263" bestFit="1" customWidth="1"/>
    <col min="9986" max="9986" width="32.140625" style="263" customWidth="1"/>
    <col min="9987" max="9987" width="5.5703125" style="263" customWidth="1"/>
    <col min="9988" max="9988" width="11.5703125" style="263" customWidth="1"/>
    <col min="9989" max="9990" width="14.85546875" style="263" customWidth="1"/>
    <col min="9991" max="9993" width="0" style="263" hidden="1" customWidth="1"/>
    <col min="9994" max="9994" width="12.42578125" style="263" bestFit="1" customWidth="1"/>
    <col min="9995" max="10240" width="9.140625" style="263"/>
    <col min="10241" max="10241" width="7.42578125" style="263" bestFit="1" customWidth="1"/>
    <col min="10242" max="10242" width="32.140625" style="263" customWidth="1"/>
    <col min="10243" max="10243" width="5.5703125" style="263" customWidth="1"/>
    <col min="10244" max="10244" width="11.5703125" style="263" customWidth="1"/>
    <col min="10245" max="10246" width="14.85546875" style="263" customWidth="1"/>
    <col min="10247" max="10249" width="0" style="263" hidden="1" customWidth="1"/>
    <col min="10250" max="10250" width="12.42578125" style="263" bestFit="1" customWidth="1"/>
    <col min="10251" max="10496" width="9.140625" style="263"/>
    <col min="10497" max="10497" width="7.42578125" style="263" bestFit="1" customWidth="1"/>
    <col min="10498" max="10498" width="32.140625" style="263" customWidth="1"/>
    <col min="10499" max="10499" width="5.5703125" style="263" customWidth="1"/>
    <col min="10500" max="10500" width="11.5703125" style="263" customWidth="1"/>
    <col min="10501" max="10502" width="14.85546875" style="263" customWidth="1"/>
    <col min="10503" max="10505" width="0" style="263" hidden="1" customWidth="1"/>
    <col min="10506" max="10506" width="12.42578125" style="263" bestFit="1" customWidth="1"/>
    <col min="10507" max="10752" width="9.140625" style="263"/>
    <col min="10753" max="10753" width="7.42578125" style="263" bestFit="1" customWidth="1"/>
    <col min="10754" max="10754" width="32.140625" style="263" customWidth="1"/>
    <col min="10755" max="10755" width="5.5703125" style="263" customWidth="1"/>
    <col min="10756" max="10756" width="11.5703125" style="263" customWidth="1"/>
    <col min="10757" max="10758" width="14.85546875" style="263" customWidth="1"/>
    <col min="10759" max="10761" width="0" style="263" hidden="1" customWidth="1"/>
    <col min="10762" max="10762" width="12.42578125" style="263" bestFit="1" customWidth="1"/>
    <col min="10763" max="11008" width="9.140625" style="263"/>
    <col min="11009" max="11009" width="7.42578125" style="263" bestFit="1" customWidth="1"/>
    <col min="11010" max="11010" width="32.140625" style="263" customWidth="1"/>
    <col min="11011" max="11011" width="5.5703125" style="263" customWidth="1"/>
    <col min="11012" max="11012" width="11.5703125" style="263" customWidth="1"/>
    <col min="11013" max="11014" width="14.85546875" style="263" customWidth="1"/>
    <col min="11015" max="11017" width="0" style="263" hidden="1" customWidth="1"/>
    <col min="11018" max="11018" width="12.42578125" style="263" bestFit="1" customWidth="1"/>
    <col min="11019" max="11264" width="9.140625" style="263"/>
    <col min="11265" max="11265" width="7.42578125" style="263" bestFit="1" customWidth="1"/>
    <col min="11266" max="11266" width="32.140625" style="263" customWidth="1"/>
    <col min="11267" max="11267" width="5.5703125" style="263" customWidth="1"/>
    <col min="11268" max="11268" width="11.5703125" style="263" customWidth="1"/>
    <col min="11269" max="11270" width="14.85546875" style="263" customWidth="1"/>
    <col min="11271" max="11273" width="0" style="263" hidden="1" customWidth="1"/>
    <col min="11274" max="11274" width="12.42578125" style="263" bestFit="1" customWidth="1"/>
    <col min="11275" max="11520" width="9.140625" style="263"/>
    <col min="11521" max="11521" width="7.42578125" style="263" bestFit="1" customWidth="1"/>
    <col min="11522" max="11522" width="32.140625" style="263" customWidth="1"/>
    <col min="11523" max="11523" width="5.5703125" style="263" customWidth="1"/>
    <col min="11524" max="11524" width="11.5703125" style="263" customWidth="1"/>
    <col min="11525" max="11526" width="14.85546875" style="263" customWidth="1"/>
    <col min="11527" max="11529" width="0" style="263" hidden="1" customWidth="1"/>
    <col min="11530" max="11530" width="12.42578125" style="263" bestFit="1" customWidth="1"/>
    <col min="11531" max="11776" width="9.140625" style="263"/>
    <col min="11777" max="11777" width="7.42578125" style="263" bestFit="1" customWidth="1"/>
    <col min="11778" max="11778" width="32.140625" style="263" customWidth="1"/>
    <col min="11779" max="11779" width="5.5703125" style="263" customWidth="1"/>
    <col min="11780" max="11780" width="11.5703125" style="263" customWidth="1"/>
    <col min="11781" max="11782" width="14.85546875" style="263" customWidth="1"/>
    <col min="11783" max="11785" width="0" style="263" hidden="1" customWidth="1"/>
    <col min="11786" max="11786" width="12.42578125" style="263" bestFit="1" customWidth="1"/>
    <col min="11787" max="12032" width="9.140625" style="263"/>
    <col min="12033" max="12033" width="7.42578125" style="263" bestFit="1" customWidth="1"/>
    <col min="12034" max="12034" width="32.140625" style="263" customWidth="1"/>
    <col min="12035" max="12035" width="5.5703125" style="263" customWidth="1"/>
    <col min="12036" max="12036" width="11.5703125" style="263" customWidth="1"/>
    <col min="12037" max="12038" width="14.85546875" style="263" customWidth="1"/>
    <col min="12039" max="12041" width="0" style="263" hidden="1" customWidth="1"/>
    <col min="12042" max="12042" width="12.42578125" style="263" bestFit="1" customWidth="1"/>
    <col min="12043" max="12288" width="9.140625" style="263"/>
    <col min="12289" max="12289" width="7.42578125" style="263" bestFit="1" customWidth="1"/>
    <col min="12290" max="12290" width="32.140625" style="263" customWidth="1"/>
    <col min="12291" max="12291" width="5.5703125" style="263" customWidth="1"/>
    <col min="12292" max="12292" width="11.5703125" style="263" customWidth="1"/>
    <col min="12293" max="12294" width="14.85546875" style="263" customWidth="1"/>
    <col min="12295" max="12297" width="0" style="263" hidden="1" customWidth="1"/>
    <col min="12298" max="12298" width="12.42578125" style="263" bestFit="1" customWidth="1"/>
    <col min="12299" max="12544" width="9.140625" style="263"/>
    <col min="12545" max="12545" width="7.42578125" style="263" bestFit="1" customWidth="1"/>
    <col min="12546" max="12546" width="32.140625" style="263" customWidth="1"/>
    <col min="12547" max="12547" width="5.5703125" style="263" customWidth="1"/>
    <col min="12548" max="12548" width="11.5703125" style="263" customWidth="1"/>
    <col min="12549" max="12550" width="14.85546875" style="263" customWidth="1"/>
    <col min="12551" max="12553" width="0" style="263" hidden="1" customWidth="1"/>
    <col min="12554" max="12554" width="12.42578125" style="263" bestFit="1" customWidth="1"/>
    <col min="12555" max="12800" width="9.140625" style="263"/>
    <col min="12801" max="12801" width="7.42578125" style="263" bestFit="1" customWidth="1"/>
    <col min="12802" max="12802" width="32.140625" style="263" customWidth="1"/>
    <col min="12803" max="12803" width="5.5703125" style="263" customWidth="1"/>
    <col min="12804" max="12804" width="11.5703125" style="263" customWidth="1"/>
    <col min="12805" max="12806" width="14.85546875" style="263" customWidth="1"/>
    <col min="12807" max="12809" width="0" style="263" hidden="1" customWidth="1"/>
    <col min="12810" max="12810" width="12.42578125" style="263" bestFit="1" customWidth="1"/>
    <col min="12811" max="13056" width="9.140625" style="263"/>
    <col min="13057" max="13057" width="7.42578125" style="263" bestFit="1" customWidth="1"/>
    <col min="13058" max="13058" width="32.140625" style="263" customWidth="1"/>
    <col min="13059" max="13059" width="5.5703125" style="263" customWidth="1"/>
    <col min="13060" max="13060" width="11.5703125" style="263" customWidth="1"/>
    <col min="13061" max="13062" width="14.85546875" style="263" customWidth="1"/>
    <col min="13063" max="13065" width="0" style="263" hidden="1" customWidth="1"/>
    <col min="13066" max="13066" width="12.42578125" style="263" bestFit="1" customWidth="1"/>
    <col min="13067" max="13312" width="9.140625" style="263"/>
    <col min="13313" max="13313" width="7.42578125" style="263" bestFit="1" customWidth="1"/>
    <col min="13314" max="13314" width="32.140625" style="263" customWidth="1"/>
    <col min="13315" max="13315" width="5.5703125" style="263" customWidth="1"/>
    <col min="13316" max="13316" width="11.5703125" style="263" customWidth="1"/>
    <col min="13317" max="13318" width="14.85546875" style="263" customWidth="1"/>
    <col min="13319" max="13321" width="0" style="263" hidden="1" customWidth="1"/>
    <col min="13322" max="13322" width="12.42578125" style="263" bestFit="1" customWidth="1"/>
    <col min="13323" max="13568" width="9.140625" style="263"/>
    <col min="13569" max="13569" width="7.42578125" style="263" bestFit="1" customWidth="1"/>
    <col min="13570" max="13570" width="32.140625" style="263" customWidth="1"/>
    <col min="13571" max="13571" width="5.5703125" style="263" customWidth="1"/>
    <col min="13572" max="13572" width="11.5703125" style="263" customWidth="1"/>
    <col min="13573" max="13574" width="14.85546875" style="263" customWidth="1"/>
    <col min="13575" max="13577" width="0" style="263" hidden="1" customWidth="1"/>
    <col min="13578" max="13578" width="12.42578125" style="263" bestFit="1" customWidth="1"/>
    <col min="13579" max="13824" width="9.140625" style="263"/>
    <col min="13825" max="13825" width="7.42578125" style="263" bestFit="1" customWidth="1"/>
    <col min="13826" max="13826" width="32.140625" style="263" customWidth="1"/>
    <col min="13827" max="13827" width="5.5703125" style="263" customWidth="1"/>
    <col min="13828" max="13828" width="11.5703125" style="263" customWidth="1"/>
    <col min="13829" max="13830" width="14.85546875" style="263" customWidth="1"/>
    <col min="13831" max="13833" width="0" style="263" hidden="1" customWidth="1"/>
    <col min="13834" max="13834" width="12.42578125" style="263" bestFit="1" customWidth="1"/>
    <col min="13835" max="14080" width="9.140625" style="263"/>
    <col min="14081" max="14081" width="7.42578125" style="263" bestFit="1" customWidth="1"/>
    <col min="14082" max="14082" width="32.140625" style="263" customWidth="1"/>
    <col min="14083" max="14083" width="5.5703125" style="263" customWidth="1"/>
    <col min="14084" max="14084" width="11.5703125" style="263" customWidth="1"/>
    <col min="14085" max="14086" width="14.85546875" style="263" customWidth="1"/>
    <col min="14087" max="14089" width="0" style="263" hidden="1" customWidth="1"/>
    <col min="14090" max="14090" width="12.42578125" style="263" bestFit="1" customWidth="1"/>
    <col min="14091" max="14336" width="9.140625" style="263"/>
    <col min="14337" max="14337" width="7.42578125" style="263" bestFit="1" customWidth="1"/>
    <col min="14338" max="14338" width="32.140625" style="263" customWidth="1"/>
    <col min="14339" max="14339" width="5.5703125" style="263" customWidth="1"/>
    <col min="14340" max="14340" width="11.5703125" style="263" customWidth="1"/>
    <col min="14341" max="14342" width="14.85546875" style="263" customWidth="1"/>
    <col min="14343" max="14345" width="0" style="263" hidden="1" customWidth="1"/>
    <col min="14346" max="14346" width="12.42578125" style="263" bestFit="1" customWidth="1"/>
    <col min="14347" max="14592" width="9.140625" style="263"/>
    <col min="14593" max="14593" width="7.42578125" style="263" bestFit="1" customWidth="1"/>
    <col min="14594" max="14594" width="32.140625" style="263" customWidth="1"/>
    <col min="14595" max="14595" width="5.5703125" style="263" customWidth="1"/>
    <col min="14596" max="14596" width="11.5703125" style="263" customWidth="1"/>
    <col min="14597" max="14598" width="14.85546875" style="263" customWidth="1"/>
    <col min="14599" max="14601" width="0" style="263" hidden="1" customWidth="1"/>
    <col min="14602" max="14602" width="12.42578125" style="263" bestFit="1" customWidth="1"/>
    <col min="14603" max="14848" width="9.140625" style="263"/>
    <col min="14849" max="14849" width="7.42578125" style="263" bestFit="1" customWidth="1"/>
    <col min="14850" max="14850" width="32.140625" style="263" customWidth="1"/>
    <col min="14851" max="14851" width="5.5703125" style="263" customWidth="1"/>
    <col min="14852" max="14852" width="11.5703125" style="263" customWidth="1"/>
    <col min="14853" max="14854" width="14.85546875" style="263" customWidth="1"/>
    <col min="14855" max="14857" width="0" style="263" hidden="1" customWidth="1"/>
    <col min="14858" max="14858" width="12.42578125" style="263" bestFit="1" customWidth="1"/>
    <col min="14859" max="15104" width="9.140625" style="263"/>
    <col min="15105" max="15105" width="7.42578125" style="263" bestFit="1" customWidth="1"/>
    <col min="15106" max="15106" width="32.140625" style="263" customWidth="1"/>
    <col min="15107" max="15107" width="5.5703125" style="263" customWidth="1"/>
    <col min="15108" max="15108" width="11.5703125" style="263" customWidth="1"/>
    <col min="15109" max="15110" width="14.85546875" style="263" customWidth="1"/>
    <col min="15111" max="15113" width="0" style="263" hidden="1" customWidth="1"/>
    <col min="15114" max="15114" width="12.42578125" style="263" bestFit="1" customWidth="1"/>
    <col min="15115" max="15360" width="9.140625" style="263"/>
    <col min="15361" max="15361" width="7.42578125" style="263" bestFit="1" customWidth="1"/>
    <col min="15362" max="15362" width="32.140625" style="263" customWidth="1"/>
    <col min="15363" max="15363" width="5.5703125" style="263" customWidth="1"/>
    <col min="15364" max="15364" width="11.5703125" style="263" customWidth="1"/>
    <col min="15365" max="15366" width="14.85546875" style="263" customWidth="1"/>
    <col min="15367" max="15369" width="0" style="263" hidden="1" customWidth="1"/>
    <col min="15370" max="15370" width="12.42578125" style="263" bestFit="1" customWidth="1"/>
    <col min="15371" max="15616" width="9.140625" style="263"/>
    <col min="15617" max="15617" width="7.42578125" style="263" bestFit="1" customWidth="1"/>
    <col min="15618" max="15618" width="32.140625" style="263" customWidth="1"/>
    <col min="15619" max="15619" width="5.5703125" style="263" customWidth="1"/>
    <col min="15620" max="15620" width="11.5703125" style="263" customWidth="1"/>
    <col min="15621" max="15622" width="14.85546875" style="263" customWidth="1"/>
    <col min="15623" max="15625" width="0" style="263" hidden="1" customWidth="1"/>
    <col min="15626" max="15626" width="12.42578125" style="263" bestFit="1" customWidth="1"/>
    <col min="15627" max="15872" width="9.140625" style="263"/>
    <col min="15873" max="15873" width="7.42578125" style="263" bestFit="1" customWidth="1"/>
    <col min="15874" max="15874" width="32.140625" style="263" customWidth="1"/>
    <col min="15875" max="15875" width="5.5703125" style="263" customWidth="1"/>
    <col min="15876" max="15876" width="11.5703125" style="263" customWidth="1"/>
    <col min="15877" max="15878" width="14.85546875" style="263" customWidth="1"/>
    <col min="15879" max="15881" width="0" style="263" hidden="1" customWidth="1"/>
    <col min="15882" max="15882" width="12.42578125" style="263" bestFit="1" customWidth="1"/>
    <col min="15883" max="16128" width="9.140625" style="263"/>
    <col min="16129" max="16129" width="7.42578125" style="263" bestFit="1" customWidth="1"/>
    <col min="16130" max="16130" width="32.140625" style="263" customWidth="1"/>
    <col min="16131" max="16131" width="5.5703125" style="263" customWidth="1"/>
    <col min="16132" max="16132" width="11.5703125" style="263" customWidth="1"/>
    <col min="16133" max="16134" width="14.85546875" style="263" customWidth="1"/>
    <col min="16135" max="16137" width="0" style="263" hidden="1" customWidth="1"/>
    <col min="16138" max="16138" width="12.42578125" style="263" bestFit="1" customWidth="1"/>
    <col min="16139" max="16384" width="9.140625" style="263"/>
  </cols>
  <sheetData>
    <row r="1" spans="1:9" ht="15">
      <c r="A1" s="558" t="s">
        <v>4841</v>
      </c>
      <c r="B1" s="559" t="s">
        <v>1868</v>
      </c>
      <c r="C1" s="560"/>
      <c r="D1" s="570"/>
      <c r="E1" s="766"/>
      <c r="G1" s="261"/>
      <c r="H1" s="261"/>
      <c r="I1" s="261"/>
    </row>
    <row r="2" spans="1:9" ht="15">
      <c r="G2" s="266"/>
      <c r="H2" s="267"/>
      <c r="I2" s="268"/>
    </row>
    <row r="3" spans="1:9" s="1" customFormat="1" ht="16.5">
      <c r="A3" s="2"/>
      <c r="B3" s="380" t="s">
        <v>3337</v>
      </c>
      <c r="C3" s="554"/>
      <c r="E3" s="226"/>
      <c r="F3" s="670"/>
      <c r="G3" s="124"/>
    </row>
    <row r="4" spans="1:9" s="509" customFormat="1" ht="45">
      <c r="A4" s="502" t="s">
        <v>1872</v>
      </c>
      <c r="B4" s="503" t="s">
        <v>1873</v>
      </c>
      <c r="C4" s="504"/>
      <c r="D4" s="517"/>
      <c r="E4" s="768"/>
      <c r="F4" s="703"/>
      <c r="G4" s="506"/>
      <c r="H4" s="507"/>
      <c r="I4" s="508"/>
    </row>
    <row r="5" spans="1:9" s="509" customFormat="1" ht="11.25">
      <c r="A5" s="502" t="s">
        <v>1874</v>
      </c>
      <c r="B5" s="503" t="s">
        <v>1875</v>
      </c>
      <c r="C5" s="510"/>
      <c r="D5" s="518"/>
      <c r="E5" s="769"/>
      <c r="F5" s="704"/>
      <c r="G5" s="512"/>
      <c r="H5" s="507"/>
      <c r="I5" s="513"/>
    </row>
    <row r="6" spans="1:9" s="509" customFormat="1" ht="45">
      <c r="A6" s="502" t="s">
        <v>1876</v>
      </c>
      <c r="B6" s="514" t="s">
        <v>4684</v>
      </c>
      <c r="C6" s="510"/>
      <c r="D6" s="518"/>
      <c r="E6" s="769"/>
      <c r="F6" s="704"/>
      <c r="G6" s="515"/>
      <c r="H6" s="507"/>
      <c r="I6" s="508"/>
    </row>
    <row r="7" spans="1:9" s="509" customFormat="1" ht="78.75">
      <c r="A7" s="502" t="s">
        <v>4532</v>
      </c>
      <c r="B7" s="514" t="s">
        <v>4533</v>
      </c>
      <c r="C7" s="510"/>
      <c r="D7" s="511"/>
      <c r="E7" s="756"/>
      <c r="F7" s="704"/>
      <c r="G7" s="515"/>
      <c r="H7" s="507"/>
      <c r="I7" s="508"/>
    </row>
    <row r="8" spans="1:9" s="509" customFormat="1" ht="11.25">
      <c r="A8" s="502"/>
      <c r="B8" s="571" t="s">
        <v>48</v>
      </c>
      <c r="C8" s="562">
        <f>'SKUPNA rekapitulacija'!C42</f>
        <v>0.81899999999999995</v>
      </c>
      <c r="D8" s="518"/>
      <c r="E8" s="769"/>
      <c r="F8" s="704"/>
      <c r="G8" s="515"/>
      <c r="H8" s="507"/>
      <c r="I8" s="508"/>
    </row>
    <row r="9" spans="1:9" s="509" customFormat="1" ht="11.25">
      <c r="A9" s="502"/>
      <c r="B9" s="572" t="s">
        <v>49</v>
      </c>
      <c r="C9" s="563">
        <f>'SKUPNA rekapitulacija'!C52</f>
        <v>0.18099999999999999</v>
      </c>
      <c r="D9" s="518"/>
      <c r="E9" s="769"/>
      <c r="F9" s="704"/>
      <c r="G9" s="519"/>
      <c r="H9" s="507"/>
      <c r="I9" s="508"/>
    </row>
    <row r="10" spans="1:9" ht="15">
      <c r="G10" s="269"/>
      <c r="H10" s="270"/>
      <c r="I10" s="261"/>
    </row>
    <row r="11" spans="1:9" ht="15.75" thickBot="1">
      <c r="A11" s="465"/>
      <c r="B11" s="421" t="s">
        <v>4531</v>
      </c>
      <c r="C11" s="466" t="s">
        <v>3</v>
      </c>
      <c r="D11" s="338" t="s">
        <v>4</v>
      </c>
      <c r="E11" s="770" t="s">
        <v>1877</v>
      </c>
      <c r="F11" s="727" t="s">
        <v>6</v>
      </c>
    </row>
    <row r="12" spans="1:9" ht="15" thickTop="1"/>
    <row r="13" spans="1:9" s="319" customFormat="1" ht="30">
      <c r="A13" s="315" t="s">
        <v>1989</v>
      </c>
      <c r="B13" s="258" t="s">
        <v>1990</v>
      </c>
      <c r="C13" s="317"/>
      <c r="D13" s="339"/>
      <c r="E13" s="775"/>
      <c r="F13" s="724"/>
    </row>
    <row r="14" spans="1:9">
      <c r="A14" s="320"/>
    </row>
    <row r="15" spans="1:9" ht="15">
      <c r="A15" s="315" t="s">
        <v>1991</v>
      </c>
      <c r="B15" s="258" t="s">
        <v>1992</v>
      </c>
    </row>
    <row r="16" spans="1:9" ht="142.5">
      <c r="A16" s="320"/>
      <c r="B16" s="265" t="s">
        <v>1993</v>
      </c>
    </row>
    <row r="17" spans="1:6">
      <c r="A17" s="320"/>
    </row>
    <row r="18" spans="1:6" ht="142.5">
      <c r="A18" s="320" t="s">
        <v>1878</v>
      </c>
      <c r="B18" s="265" t="s">
        <v>4534</v>
      </c>
    </row>
    <row r="19" spans="1:6">
      <c r="A19" s="320"/>
      <c r="B19" s="282" t="s">
        <v>1889</v>
      </c>
      <c r="C19" s="283" t="s">
        <v>39</v>
      </c>
      <c r="D19" s="332">
        <v>110</v>
      </c>
      <c r="E19" s="874"/>
      <c r="F19" s="725"/>
    </row>
    <row r="20" spans="1:6">
      <c r="A20" s="320"/>
      <c r="B20" s="275" t="s">
        <v>46</v>
      </c>
      <c r="C20" s="276"/>
      <c r="D20" s="333"/>
      <c r="E20" s="865"/>
      <c r="F20" s="707">
        <f>D19*E19</f>
        <v>0</v>
      </c>
    </row>
    <row r="21" spans="1:6">
      <c r="A21" s="320"/>
      <c r="E21" s="876"/>
    </row>
    <row r="22" spans="1:6" ht="142.5">
      <c r="A22" s="320" t="s">
        <v>1878</v>
      </c>
      <c r="B22" s="265" t="s">
        <v>4535</v>
      </c>
      <c r="E22" s="876"/>
    </row>
    <row r="23" spans="1:6">
      <c r="A23" s="320"/>
      <c r="B23" s="282" t="s">
        <v>1889</v>
      </c>
      <c r="C23" s="283" t="s">
        <v>39</v>
      </c>
      <c r="D23" s="332">
        <v>110</v>
      </c>
      <c r="E23" s="874"/>
      <c r="F23" s="725"/>
    </row>
    <row r="24" spans="1:6">
      <c r="A24" s="320"/>
      <c r="B24" s="275" t="s">
        <v>46</v>
      </c>
      <c r="C24" s="276"/>
      <c r="D24" s="333"/>
      <c r="E24" s="865"/>
      <c r="F24" s="707">
        <f>D23*E23*$C$8</f>
        <v>0</v>
      </c>
    </row>
    <row r="25" spans="1:6">
      <c r="A25" s="320"/>
      <c r="B25" s="278" t="s">
        <v>47</v>
      </c>
      <c r="C25" s="279"/>
      <c r="D25" s="334"/>
      <c r="E25" s="866"/>
      <c r="F25" s="708">
        <f>D23*E23*$C$9</f>
        <v>0</v>
      </c>
    </row>
    <row r="26" spans="1:6">
      <c r="A26" s="320"/>
      <c r="E26" s="876"/>
    </row>
    <row r="27" spans="1:6" ht="142.5">
      <c r="A27" s="320" t="s">
        <v>1878</v>
      </c>
      <c r="B27" s="265" t="s">
        <v>4536</v>
      </c>
      <c r="E27" s="876"/>
    </row>
    <row r="28" spans="1:6">
      <c r="A28" s="320"/>
      <c r="B28" s="282" t="s">
        <v>1889</v>
      </c>
      <c r="C28" s="283" t="s">
        <v>39</v>
      </c>
      <c r="D28" s="332">
        <v>650</v>
      </c>
      <c r="E28" s="874"/>
      <c r="F28" s="725"/>
    </row>
    <row r="29" spans="1:6">
      <c r="A29" s="320"/>
      <c r="B29" s="275" t="s">
        <v>46</v>
      </c>
      <c r="C29" s="276"/>
      <c r="D29" s="333"/>
      <c r="E29" s="865"/>
      <c r="F29" s="707">
        <f>D28*E28</f>
        <v>0</v>
      </c>
    </row>
    <row r="30" spans="1:6">
      <c r="A30" s="320"/>
      <c r="E30" s="876"/>
    </row>
    <row r="31" spans="1:6" ht="142.5">
      <c r="A31" s="320" t="s">
        <v>1878</v>
      </c>
      <c r="B31" s="265" t="s">
        <v>4536</v>
      </c>
      <c r="E31" s="876"/>
    </row>
    <row r="32" spans="1:6">
      <c r="A32" s="320"/>
      <c r="B32" s="282" t="s">
        <v>1889</v>
      </c>
      <c r="C32" s="283" t="s">
        <v>39</v>
      </c>
      <c r="D32" s="332">
        <v>250</v>
      </c>
      <c r="E32" s="874"/>
      <c r="F32" s="725"/>
    </row>
    <row r="33" spans="1:6">
      <c r="A33" s="320"/>
      <c r="B33" s="278" t="s">
        <v>47</v>
      </c>
      <c r="C33" s="279"/>
      <c r="D33" s="334"/>
      <c r="E33" s="866"/>
      <c r="F33" s="708">
        <f>D32*E32</f>
        <v>0</v>
      </c>
    </row>
    <row r="34" spans="1:6">
      <c r="A34" s="320"/>
      <c r="E34" s="876"/>
    </row>
    <row r="35" spans="1:6" ht="99.75">
      <c r="A35" s="320" t="s">
        <v>1878</v>
      </c>
      <c r="B35" s="265" t="s">
        <v>4088</v>
      </c>
      <c r="E35" s="876"/>
    </row>
    <row r="36" spans="1:6">
      <c r="A36" s="320"/>
      <c r="B36" s="282" t="s">
        <v>1879</v>
      </c>
      <c r="C36" s="283" t="s">
        <v>7</v>
      </c>
      <c r="D36" s="332">
        <v>2</v>
      </c>
      <c r="E36" s="874"/>
      <c r="F36" s="725"/>
    </row>
    <row r="37" spans="1:6">
      <c r="A37" s="320"/>
      <c r="B37" s="275" t="s">
        <v>46</v>
      </c>
      <c r="C37" s="276"/>
      <c r="D37" s="333"/>
      <c r="E37" s="865"/>
      <c r="F37" s="707">
        <f>D36*E36*$C$8</f>
        <v>0</v>
      </c>
    </row>
    <row r="38" spans="1:6">
      <c r="A38" s="320"/>
      <c r="B38" s="278" t="s">
        <v>47</v>
      </c>
      <c r="C38" s="279"/>
      <c r="D38" s="334"/>
      <c r="E38" s="866"/>
      <c r="F38" s="708">
        <f>D36*E36*$C$9</f>
        <v>0</v>
      </c>
    </row>
    <row r="39" spans="1:6">
      <c r="A39" s="320"/>
      <c r="E39" s="876"/>
    </row>
    <row r="40" spans="1:6" ht="99.75">
      <c r="A40" s="320" t="s">
        <v>1878</v>
      </c>
      <c r="B40" s="265" t="s">
        <v>4089</v>
      </c>
      <c r="E40" s="876"/>
    </row>
    <row r="41" spans="1:6">
      <c r="A41" s="320"/>
      <c r="B41" s="282" t="s">
        <v>1879</v>
      </c>
      <c r="C41" s="283" t="s">
        <v>7</v>
      </c>
      <c r="D41" s="332">
        <v>2</v>
      </c>
      <c r="E41" s="874"/>
      <c r="F41" s="725"/>
    </row>
    <row r="42" spans="1:6">
      <c r="A42" s="320"/>
      <c r="B42" s="275" t="s">
        <v>46</v>
      </c>
      <c r="C42" s="276"/>
      <c r="D42" s="333"/>
      <c r="E42" s="865"/>
      <c r="F42" s="707">
        <f>D41*E41*$C$8</f>
        <v>0</v>
      </c>
    </row>
    <row r="43" spans="1:6">
      <c r="A43" s="320"/>
      <c r="B43" s="278" t="s">
        <v>47</v>
      </c>
      <c r="C43" s="279"/>
      <c r="D43" s="334"/>
      <c r="E43" s="866"/>
      <c r="F43" s="708">
        <f>D41*E41*$C$9</f>
        <v>0</v>
      </c>
    </row>
    <row r="44" spans="1:6">
      <c r="A44" s="320"/>
      <c r="E44" s="876"/>
    </row>
    <row r="45" spans="1:6" ht="99.75">
      <c r="A45" s="320" t="s">
        <v>1878</v>
      </c>
      <c r="B45" s="265" t="s">
        <v>4090</v>
      </c>
      <c r="E45" s="876"/>
    </row>
    <row r="46" spans="1:6">
      <c r="A46" s="320"/>
      <c r="B46" s="282" t="s">
        <v>1879</v>
      </c>
      <c r="C46" s="283" t="s">
        <v>7</v>
      </c>
      <c r="D46" s="332">
        <v>18</v>
      </c>
      <c r="E46" s="874"/>
      <c r="F46" s="725"/>
    </row>
    <row r="47" spans="1:6">
      <c r="A47" s="320"/>
      <c r="B47" s="275" t="s">
        <v>46</v>
      </c>
      <c r="C47" s="276"/>
      <c r="D47" s="333"/>
      <c r="E47" s="865"/>
      <c r="F47" s="707">
        <f>D46*E46*$C$8</f>
        <v>0</v>
      </c>
    </row>
    <row r="48" spans="1:6">
      <c r="A48" s="320"/>
      <c r="B48" s="278" t="s">
        <v>47</v>
      </c>
      <c r="C48" s="279"/>
      <c r="D48" s="334"/>
      <c r="E48" s="866"/>
      <c r="F48" s="708">
        <f>D46*E46*$C$9</f>
        <v>0</v>
      </c>
    </row>
    <row r="49" spans="1:6">
      <c r="A49" s="320"/>
      <c r="E49" s="876"/>
    </row>
    <row r="50" spans="1:6" ht="30">
      <c r="A50" s="315" t="s">
        <v>1994</v>
      </c>
      <c r="B50" s="258" t="s">
        <v>1995</v>
      </c>
      <c r="E50" s="876"/>
    </row>
    <row r="51" spans="1:6" ht="57">
      <c r="A51" s="315"/>
      <c r="B51" s="265" t="s">
        <v>1996</v>
      </c>
      <c r="E51" s="876"/>
    </row>
    <row r="52" spans="1:6">
      <c r="A52" s="320"/>
      <c r="E52" s="876"/>
    </row>
    <row r="53" spans="1:6" ht="57">
      <c r="A53" s="320" t="s">
        <v>1878</v>
      </c>
      <c r="B53" s="265" t="s">
        <v>1997</v>
      </c>
      <c r="E53" s="876"/>
    </row>
    <row r="54" spans="1:6" ht="28.5">
      <c r="A54" s="320"/>
      <c r="B54" s="282" t="s">
        <v>1998</v>
      </c>
      <c r="E54" s="876"/>
    </row>
    <row r="55" spans="1:6">
      <c r="A55" s="320"/>
      <c r="B55" s="282" t="s">
        <v>1889</v>
      </c>
      <c r="C55" s="283" t="s">
        <v>39</v>
      </c>
      <c r="D55" s="332">
        <f>D65*70</f>
        <v>8120</v>
      </c>
      <c r="E55" s="874"/>
      <c r="F55" s="725"/>
    </row>
    <row r="56" spans="1:6">
      <c r="A56" s="320"/>
      <c r="B56" s="275" t="s">
        <v>46</v>
      </c>
      <c r="C56" s="276"/>
      <c r="D56" s="333"/>
      <c r="E56" s="865"/>
      <c r="F56" s="707">
        <f>D55*E55</f>
        <v>0</v>
      </c>
    </row>
    <row r="57" spans="1:6">
      <c r="A57" s="320"/>
      <c r="E57" s="876"/>
    </row>
    <row r="58" spans="1:6" ht="57">
      <c r="A58" s="320" t="s">
        <v>1878</v>
      </c>
      <c r="B58" s="265" t="s">
        <v>1997</v>
      </c>
      <c r="E58" s="876"/>
    </row>
    <row r="59" spans="1:6" ht="42.75">
      <c r="A59" s="320"/>
      <c r="B59" s="282" t="s">
        <v>1999</v>
      </c>
      <c r="E59" s="876"/>
    </row>
    <row r="60" spans="1:6">
      <c r="A60" s="320"/>
      <c r="B60" s="282" t="s">
        <v>1889</v>
      </c>
      <c r="C60" s="283" t="s">
        <v>39</v>
      </c>
      <c r="D60" s="332">
        <f>D75*70</f>
        <v>2800</v>
      </c>
      <c r="E60" s="874"/>
      <c r="F60" s="725"/>
    </row>
    <row r="61" spans="1:6">
      <c r="A61" s="320"/>
      <c r="B61" s="278" t="s">
        <v>47</v>
      </c>
      <c r="C61" s="279"/>
      <c r="D61" s="334"/>
      <c r="E61" s="866"/>
      <c r="F61" s="708">
        <f>D60*E60</f>
        <v>0</v>
      </c>
    </row>
    <row r="62" spans="1:6">
      <c r="A62" s="320"/>
      <c r="E62" s="876"/>
    </row>
    <row r="63" spans="1:6" ht="156.75">
      <c r="A63" s="340" t="s">
        <v>1878</v>
      </c>
      <c r="B63" s="467" t="s">
        <v>2000</v>
      </c>
      <c r="D63" s="260"/>
      <c r="E63" s="876"/>
    </row>
    <row r="64" spans="1:6" ht="28.5">
      <c r="A64" s="340"/>
      <c r="B64" s="282" t="s">
        <v>1998</v>
      </c>
      <c r="D64" s="260"/>
      <c r="E64" s="876"/>
    </row>
    <row r="65" spans="1:6">
      <c r="A65" s="341"/>
      <c r="B65" s="467" t="s">
        <v>2001</v>
      </c>
      <c r="C65" s="468" t="s">
        <v>15</v>
      </c>
      <c r="D65" s="323">
        <v>116</v>
      </c>
      <c r="E65" s="753"/>
    </row>
    <row r="66" spans="1:6">
      <c r="A66" s="320"/>
      <c r="B66" s="275" t="s">
        <v>46</v>
      </c>
      <c r="C66" s="276"/>
      <c r="D66" s="333"/>
      <c r="E66" s="865"/>
      <c r="F66" s="707">
        <f>D65*E65</f>
        <v>0</v>
      </c>
    </row>
    <row r="67" spans="1:6">
      <c r="A67" s="320"/>
      <c r="E67" s="876"/>
    </row>
    <row r="68" spans="1:6" ht="57">
      <c r="A68" s="320" t="s">
        <v>1878</v>
      </c>
      <c r="B68" s="265" t="s">
        <v>2002</v>
      </c>
      <c r="E68" s="876"/>
    </row>
    <row r="69" spans="1:6" ht="28.5">
      <c r="A69" s="320"/>
      <c r="B69" s="282" t="s">
        <v>1998</v>
      </c>
      <c r="E69" s="876"/>
    </row>
    <row r="70" spans="1:6">
      <c r="A70" s="320"/>
      <c r="B70" s="467" t="s">
        <v>2001</v>
      </c>
      <c r="C70" s="468" t="s">
        <v>15</v>
      </c>
      <c r="D70" s="323">
        <f>D65</f>
        <v>116</v>
      </c>
      <c r="E70" s="753"/>
    </row>
    <row r="71" spans="1:6">
      <c r="A71" s="320"/>
      <c r="B71" s="275" t="s">
        <v>46</v>
      </c>
      <c r="C71" s="276"/>
      <c r="D71" s="333"/>
      <c r="E71" s="865"/>
      <c r="F71" s="707">
        <f>D70*E70</f>
        <v>0</v>
      </c>
    </row>
    <row r="72" spans="1:6">
      <c r="A72" s="340"/>
      <c r="B72" s="282"/>
      <c r="D72" s="260"/>
      <c r="E72" s="876"/>
    </row>
    <row r="73" spans="1:6" ht="156.75">
      <c r="A73" s="340" t="s">
        <v>1878</v>
      </c>
      <c r="B73" s="467" t="s">
        <v>2000</v>
      </c>
      <c r="D73" s="260"/>
      <c r="E73" s="876"/>
    </row>
    <row r="74" spans="1:6" ht="42.75">
      <c r="A74" s="340"/>
      <c r="B74" s="282" t="s">
        <v>1999</v>
      </c>
      <c r="D74" s="260"/>
      <c r="E74" s="876"/>
    </row>
    <row r="75" spans="1:6">
      <c r="A75" s="341"/>
      <c r="B75" s="467" t="s">
        <v>2001</v>
      </c>
      <c r="C75" s="468" t="s">
        <v>15</v>
      </c>
      <c r="D75" s="323">
        <v>40</v>
      </c>
      <c r="E75" s="753"/>
    </row>
    <row r="76" spans="1:6">
      <c r="A76" s="320"/>
      <c r="B76" s="278" t="s">
        <v>47</v>
      </c>
      <c r="C76" s="279"/>
      <c r="D76" s="334"/>
      <c r="E76" s="866"/>
      <c r="F76" s="708">
        <f>D75*E75</f>
        <v>0</v>
      </c>
    </row>
    <row r="77" spans="1:6">
      <c r="A77" s="320"/>
      <c r="E77" s="876"/>
    </row>
    <row r="78" spans="1:6" ht="57">
      <c r="A78" s="320" t="s">
        <v>1878</v>
      </c>
      <c r="B78" s="265" t="s">
        <v>2003</v>
      </c>
      <c r="E78" s="876"/>
    </row>
    <row r="79" spans="1:6" ht="42.75">
      <c r="A79" s="320"/>
      <c r="B79" s="282" t="s">
        <v>1999</v>
      </c>
      <c r="E79" s="876"/>
    </row>
    <row r="80" spans="1:6">
      <c r="A80" s="320"/>
      <c r="B80" s="467" t="s">
        <v>2001</v>
      </c>
      <c r="C80" s="468" t="s">
        <v>15</v>
      </c>
      <c r="D80" s="323">
        <f>D75</f>
        <v>40</v>
      </c>
      <c r="E80" s="753"/>
    </row>
    <row r="81" spans="1:6">
      <c r="A81" s="320"/>
      <c r="B81" s="278" t="s">
        <v>47</v>
      </c>
      <c r="C81" s="279"/>
      <c r="D81" s="334"/>
      <c r="E81" s="866"/>
      <c r="F81" s="708">
        <f>D80*E80</f>
        <v>0</v>
      </c>
    </row>
    <row r="82" spans="1:6">
      <c r="A82" s="320"/>
      <c r="E82" s="876"/>
    </row>
    <row r="83" spans="1:6" ht="15">
      <c r="A83" s="315" t="s">
        <v>2004</v>
      </c>
      <c r="B83" s="258" t="s">
        <v>2005</v>
      </c>
      <c r="E83" s="876"/>
    </row>
    <row r="84" spans="1:6">
      <c r="A84" s="320"/>
      <c r="E84" s="876"/>
    </row>
    <row r="85" spans="1:6" ht="30">
      <c r="A85" s="315" t="s">
        <v>2006</v>
      </c>
      <c r="B85" s="258" t="s">
        <v>2007</v>
      </c>
      <c r="E85" s="876"/>
    </row>
    <row r="86" spans="1:6" ht="15">
      <c r="A86" s="315"/>
      <c r="B86" s="258"/>
      <c r="E86" s="876"/>
    </row>
    <row r="87" spans="1:6" ht="199.5">
      <c r="A87" s="320" t="s">
        <v>1878</v>
      </c>
      <c r="B87" s="265" t="s">
        <v>2008</v>
      </c>
      <c r="E87" s="876"/>
    </row>
    <row r="88" spans="1:6">
      <c r="A88" s="320"/>
      <c r="B88" s="282" t="s">
        <v>1879</v>
      </c>
      <c r="C88" s="283" t="s">
        <v>7</v>
      </c>
      <c r="D88" s="332">
        <v>1</v>
      </c>
      <c r="E88" s="874"/>
      <c r="F88" s="725"/>
    </row>
    <row r="89" spans="1:6">
      <c r="A89" s="320"/>
      <c r="B89" s="275" t="s">
        <v>46</v>
      </c>
      <c r="C89" s="276"/>
      <c r="D89" s="333"/>
      <c r="E89" s="865"/>
      <c r="F89" s="707">
        <f>D88*E88*$C$8</f>
        <v>0</v>
      </c>
    </row>
    <row r="90" spans="1:6">
      <c r="A90" s="320"/>
      <c r="B90" s="278" t="s">
        <v>47</v>
      </c>
      <c r="C90" s="279"/>
      <c r="D90" s="334"/>
      <c r="E90" s="866"/>
      <c r="F90" s="708">
        <f>D88*E88*$C$9</f>
        <v>0</v>
      </c>
    </row>
    <row r="91" spans="1:6">
      <c r="A91" s="320"/>
      <c r="E91" s="876"/>
    </row>
    <row r="92" spans="1:6" ht="199.5">
      <c r="A92" s="320" t="s">
        <v>1878</v>
      </c>
      <c r="B92" s="265" t="s">
        <v>2009</v>
      </c>
      <c r="E92" s="876"/>
    </row>
    <row r="93" spans="1:6">
      <c r="A93" s="320"/>
      <c r="B93" s="282" t="s">
        <v>1879</v>
      </c>
      <c r="C93" s="283" t="s">
        <v>7</v>
      </c>
      <c r="D93" s="332">
        <v>1</v>
      </c>
      <c r="E93" s="874"/>
      <c r="F93" s="725"/>
    </row>
    <row r="94" spans="1:6">
      <c r="A94" s="320"/>
      <c r="B94" s="275" t="s">
        <v>46</v>
      </c>
      <c r="C94" s="276"/>
      <c r="D94" s="333"/>
      <c r="E94" s="865"/>
      <c r="F94" s="707">
        <f>D93*E93*$C$8</f>
        <v>0</v>
      </c>
    </row>
    <row r="95" spans="1:6">
      <c r="A95" s="320"/>
      <c r="B95" s="278" t="s">
        <v>47</v>
      </c>
      <c r="C95" s="279"/>
      <c r="D95" s="334"/>
      <c r="E95" s="866"/>
      <c r="F95" s="708">
        <f>D93*E93*$C$9</f>
        <v>0</v>
      </c>
    </row>
    <row r="96" spans="1:6">
      <c r="A96" s="320"/>
      <c r="E96" s="876"/>
    </row>
    <row r="97" spans="1:6" ht="57">
      <c r="A97" s="320" t="s">
        <v>1878</v>
      </c>
      <c r="B97" s="265" t="s">
        <v>2010</v>
      </c>
      <c r="E97" s="876"/>
    </row>
    <row r="98" spans="1:6">
      <c r="A98" s="320"/>
      <c r="B98" s="282" t="s">
        <v>1879</v>
      </c>
      <c r="C98" s="283" t="s">
        <v>7</v>
      </c>
      <c r="D98" s="332">
        <v>2</v>
      </c>
      <c r="E98" s="874"/>
      <c r="F98" s="725"/>
    </row>
    <row r="99" spans="1:6">
      <c r="A99" s="320"/>
      <c r="B99" s="275" t="s">
        <v>46</v>
      </c>
      <c r="C99" s="276"/>
      <c r="D99" s="333"/>
      <c r="E99" s="865"/>
      <c r="F99" s="707">
        <f>D98*E98*$C$8</f>
        <v>0</v>
      </c>
    </row>
    <row r="100" spans="1:6">
      <c r="A100" s="320"/>
      <c r="B100" s="278" t="s">
        <v>47</v>
      </c>
      <c r="C100" s="279"/>
      <c r="D100" s="334"/>
      <c r="E100" s="866"/>
      <c r="F100" s="708">
        <f>D98*E98*$C$9</f>
        <v>0</v>
      </c>
    </row>
    <row r="101" spans="1:6">
      <c r="A101" s="320"/>
      <c r="E101" s="876"/>
    </row>
    <row r="102" spans="1:6" ht="114">
      <c r="A102" s="320" t="s">
        <v>1878</v>
      </c>
      <c r="B102" s="265" t="s">
        <v>2011</v>
      </c>
      <c r="E102" s="876"/>
    </row>
    <row r="103" spans="1:6">
      <c r="A103" s="320"/>
      <c r="B103" s="282" t="s">
        <v>1879</v>
      </c>
      <c r="C103" s="283" t="s">
        <v>7</v>
      </c>
      <c r="D103" s="332">
        <v>2</v>
      </c>
      <c r="E103" s="874"/>
      <c r="F103" s="725"/>
    </row>
    <row r="104" spans="1:6">
      <c r="A104" s="320"/>
      <c r="B104" s="275" t="s">
        <v>46</v>
      </c>
      <c r="C104" s="276"/>
      <c r="D104" s="333"/>
      <c r="E104" s="865"/>
      <c r="F104" s="707">
        <f>D103*E103*$C$8</f>
        <v>0</v>
      </c>
    </row>
    <row r="105" spans="1:6">
      <c r="A105" s="320"/>
      <c r="B105" s="278" t="s">
        <v>47</v>
      </c>
      <c r="C105" s="279"/>
      <c r="D105" s="334"/>
      <c r="E105" s="866"/>
      <c r="F105" s="708">
        <f>D103*E103*$C$9</f>
        <v>0</v>
      </c>
    </row>
    <row r="106" spans="1:6">
      <c r="A106" s="320"/>
      <c r="E106" s="876"/>
    </row>
    <row r="107" spans="1:6" ht="72.75">
      <c r="A107" s="320" t="s">
        <v>1878</v>
      </c>
      <c r="B107" s="265" t="s">
        <v>4712</v>
      </c>
      <c r="E107" s="876"/>
    </row>
    <row r="108" spans="1:6" s="298" customFormat="1" ht="41.25" customHeight="1">
      <c r="A108" s="445"/>
      <c r="B108" s="443"/>
      <c r="C108" s="444" t="s">
        <v>7</v>
      </c>
      <c r="D108" s="273"/>
      <c r="E108" s="763" t="s">
        <v>4689</v>
      </c>
      <c r="F108" s="706"/>
    </row>
    <row r="109" spans="1:6" s="298" customFormat="1">
      <c r="A109" s="445"/>
      <c r="B109" s="433" t="s">
        <v>46</v>
      </c>
      <c r="C109" s="434"/>
      <c r="D109" s="277"/>
      <c r="E109" s="865"/>
      <c r="F109" s="707"/>
    </row>
    <row r="110" spans="1:6" s="298" customFormat="1">
      <c r="A110" s="445"/>
      <c r="B110" s="436" t="s">
        <v>47</v>
      </c>
      <c r="C110" s="437"/>
      <c r="D110" s="280"/>
      <c r="E110" s="866"/>
      <c r="F110" s="708"/>
    </row>
    <row r="111" spans="1:6">
      <c r="A111" s="320"/>
      <c r="E111" s="876"/>
    </row>
    <row r="112" spans="1:6" ht="87.75">
      <c r="A112" s="320" t="s">
        <v>1878</v>
      </c>
      <c r="B112" s="265" t="s">
        <v>4713</v>
      </c>
      <c r="E112" s="876"/>
    </row>
    <row r="113" spans="1:6" s="298" customFormat="1" ht="41.25" customHeight="1">
      <c r="A113" s="445"/>
      <c r="B113" s="443"/>
      <c r="C113" s="444" t="s">
        <v>7</v>
      </c>
      <c r="D113" s="273"/>
      <c r="E113" s="763" t="s">
        <v>4689</v>
      </c>
      <c r="F113" s="706"/>
    </row>
    <row r="114" spans="1:6" s="298" customFormat="1">
      <c r="A114" s="445"/>
      <c r="B114" s="433" t="s">
        <v>46</v>
      </c>
      <c r="C114" s="434"/>
      <c r="D114" s="277"/>
      <c r="E114" s="865"/>
      <c r="F114" s="707"/>
    </row>
    <row r="115" spans="1:6" s="298" customFormat="1">
      <c r="A115" s="445"/>
      <c r="B115" s="436" t="s">
        <v>47</v>
      </c>
      <c r="C115" s="437"/>
      <c r="D115" s="280"/>
      <c r="E115" s="866"/>
      <c r="F115" s="708"/>
    </row>
    <row r="116" spans="1:6">
      <c r="A116" s="320"/>
      <c r="E116" s="876"/>
    </row>
    <row r="117" spans="1:6" ht="30">
      <c r="A117" s="315" t="s">
        <v>2012</v>
      </c>
      <c r="B117" s="258" t="s">
        <v>2013</v>
      </c>
      <c r="E117" s="876"/>
    </row>
    <row r="118" spans="1:6" ht="15">
      <c r="A118" s="315"/>
      <c r="B118" s="258"/>
      <c r="E118" s="876"/>
    </row>
    <row r="119" spans="1:6" ht="199.5">
      <c r="A119" s="320" t="s">
        <v>1878</v>
      </c>
      <c r="B119" s="265" t="s">
        <v>2008</v>
      </c>
      <c r="E119" s="876"/>
    </row>
    <row r="120" spans="1:6">
      <c r="A120" s="320"/>
      <c r="B120" s="282" t="s">
        <v>1879</v>
      </c>
      <c r="C120" s="283" t="s">
        <v>7</v>
      </c>
      <c r="D120" s="332">
        <v>1</v>
      </c>
      <c r="E120" s="874"/>
      <c r="F120" s="725"/>
    </row>
    <row r="121" spans="1:6">
      <c r="A121" s="320"/>
      <c r="B121" s="275" t="s">
        <v>46</v>
      </c>
      <c r="C121" s="276"/>
      <c r="D121" s="333"/>
      <c r="E121" s="865"/>
      <c r="F121" s="707">
        <f>D120*E120*$C$8</f>
        <v>0</v>
      </c>
    </row>
    <row r="122" spans="1:6">
      <c r="A122" s="320"/>
      <c r="B122" s="278" t="s">
        <v>47</v>
      </c>
      <c r="C122" s="279"/>
      <c r="D122" s="334"/>
      <c r="E122" s="866"/>
      <c r="F122" s="708">
        <f>D120*E120*$C$9</f>
        <v>0</v>
      </c>
    </row>
    <row r="123" spans="1:6">
      <c r="A123" s="320"/>
      <c r="E123" s="876"/>
    </row>
    <row r="124" spans="1:6" ht="156.75">
      <c r="A124" s="320" t="s">
        <v>1878</v>
      </c>
      <c r="B124" s="265" t="s">
        <v>4091</v>
      </c>
      <c r="E124" s="876"/>
    </row>
    <row r="125" spans="1:6">
      <c r="A125" s="320"/>
      <c r="B125" s="282" t="s">
        <v>1879</v>
      </c>
      <c r="C125" s="283" t="s">
        <v>7</v>
      </c>
      <c r="D125" s="332">
        <v>1</v>
      </c>
      <c r="E125" s="874"/>
      <c r="F125" s="725"/>
    </row>
    <row r="126" spans="1:6">
      <c r="A126" s="320"/>
      <c r="B126" s="275" t="s">
        <v>46</v>
      </c>
      <c r="C126" s="276"/>
      <c r="D126" s="333"/>
      <c r="E126" s="865"/>
      <c r="F126" s="707">
        <f>D125*E125*$C$8</f>
        <v>0</v>
      </c>
    </row>
    <row r="127" spans="1:6">
      <c r="A127" s="320"/>
      <c r="B127" s="278" t="s">
        <v>47</v>
      </c>
      <c r="C127" s="279"/>
      <c r="D127" s="334"/>
      <c r="E127" s="866"/>
      <c r="F127" s="708">
        <f>D125*E125*$C$9</f>
        <v>0</v>
      </c>
    </row>
    <row r="128" spans="1:6">
      <c r="A128" s="320"/>
      <c r="E128" s="876"/>
    </row>
    <row r="129" spans="1:6" ht="57">
      <c r="A129" s="320" t="s">
        <v>1878</v>
      </c>
      <c r="B129" s="265" t="s">
        <v>2010</v>
      </c>
      <c r="E129" s="876"/>
    </row>
    <row r="130" spans="1:6">
      <c r="A130" s="320"/>
      <c r="B130" s="282" t="s">
        <v>1879</v>
      </c>
      <c r="C130" s="283" t="s">
        <v>7</v>
      </c>
      <c r="D130" s="332">
        <v>2</v>
      </c>
      <c r="E130" s="874"/>
      <c r="F130" s="725"/>
    </row>
    <row r="131" spans="1:6">
      <c r="A131" s="320"/>
      <c r="B131" s="275" t="s">
        <v>46</v>
      </c>
      <c r="C131" s="276"/>
      <c r="D131" s="333"/>
      <c r="E131" s="865"/>
      <c r="F131" s="707">
        <f>D130*E130*$C$8</f>
        <v>0</v>
      </c>
    </row>
    <row r="132" spans="1:6">
      <c r="A132" s="320"/>
      <c r="B132" s="278" t="s">
        <v>47</v>
      </c>
      <c r="C132" s="279"/>
      <c r="D132" s="334"/>
      <c r="E132" s="866"/>
      <c r="F132" s="708">
        <f>D130*E130*$C$9</f>
        <v>0</v>
      </c>
    </row>
    <row r="133" spans="1:6">
      <c r="A133" s="320"/>
      <c r="E133" s="876"/>
    </row>
    <row r="134" spans="1:6" ht="114">
      <c r="A134" s="320" t="s">
        <v>1878</v>
      </c>
      <c r="B134" s="265" t="s">
        <v>2011</v>
      </c>
      <c r="E134" s="876"/>
    </row>
    <row r="135" spans="1:6">
      <c r="A135" s="320"/>
      <c r="B135" s="282" t="s">
        <v>1879</v>
      </c>
      <c r="C135" s="283" t="s">
        <v>7</v>
      </c>
      <c r="D135" s="332">
        <v>2</v>
      </c>
      <c r="E135" s="874"/>
      <c r="F135" s="725"/>
    </row>
    <row r="136" spans="1:6">
      <c r="A136" s="320"/>
      <c r="B136" s="275" t="s">
        <v>46</v>
      </c>
      <c r="C136" s="276"/>
      <c r="D136" s="333"/>
      <c r="E136" s="865"/>
      <c r="F136" s="707">
        <f>D135*E135*$C$8</f>
        <v>0</v>
      </c>
    </row>
    <row r="137" spans="1:6">
      <c r="A137" s="320"/>
      <c r="B137" s="278" t="s">
        <v>47</v>
      </c>
      <c r="C137" s="279"/>
      <c r="D137" s="334"/>
      <c r="E137" s="866"/>
      <c r="F137" s="708">
        <f>D135*E135*$C$9</f>
        <v>0</v>
      </c>
    </row>
    <row r="138" spans="1:6">
      <c r="A138" s="320"/>
      <c r="E138" s="876"/>
    </row>
    <row r="139" spans="1:6" ht="72.75">
      <c r="A139" s="320" t="s">
        <v>1878</v>
      </c>
      <c r="B139" s="265" t="s">
        <v>4712</v>
      </c>
      <c r="E139" s="876"/>
    </row>
    <row r="140" spans="1:6" s="298" customFormat="1" ht="41.25" customHeight="1">
      <c r="A140" s="445"/>
      <c r="B140" s="443"/>
      <c r="C140" s="444" t="s">
        <v>7</v>
      </c>
      <c r="D140" s="273"/>
      <c r="E140" s="763" t="s">
        <v>4689</v>
      </c>
      <c r="F140" s="706"/>
    </row>
    <row r="141" spans="1:6" s="298" customFormat="1">
      <c r="A141" s="445"/>
      <c r="B141" s="433" t="s">
        <v>46</v>
      </c>
      <c r="C141" s="434"/>
      <c r="D141" s="277"/>
      <c r="E141" s="865"/>
      <c r="F141" s="707"/>
    </row>
    <row r="142" spans="1:6" s="298" customFormat="1">
      <c r="A142" s="445"/>
      <c r="B142" s="436" t="s">
        <v>47</v>
      </c>
      <c r="C142" s="437"/>
      <c r="D142" s="280"/>
      <c r="E142" s="866"/>
      <c r="F142" s="708"/>
    </row>
    <row r="143" spans="1:6">
      <c r="A143" s="320"/>
      <c r="E143" s="876"/>
    </row>
    <row r="144" spans="1:6" ht="87.75">
      <c r="A144" s="320" t="s">
        <v>1878</v>
      </c>
      <c r="B144" s="265" t="s">
        <v>4713</v>
      </c>
      <c r="E144" s="876"/>
    </row>
    <row r="145" spans="1:6" s="298" customFormat="1" ht="41.25" customHeight="1">
      <c r="A145" s="445"/>
      <c r="B145" s="443"/>
      <c r="C145" s="444" t="s">
        <v>7</v>
      </c>
      <c r="D145" s="273"/>
      <c r="E145" s="763" t="s">
        <v>4689</v>
      </c>
      <c r="F145" s="706"/>
    </row>
    <row r="146" spans="1:6" s="298" customFormat="1">
      <c r="A146" s="445"/>
      <c r="B146" s="433" t="s">
        <v>46</v>
      </c>
      <c r="C146" s="434"/>
      <c r="D146" s="277"/>
      <c r="E146" s="865"/>
      <c r="F146" s="707"/>
    </row>
    <row r="147" spans="1:6" s="298" customFormat="1">
      <c r="A147" s="445"/>
      <c r="B147" s="436" t="s">
        <v>47</v>
      </c>
      <c r="C147" s="437"/>
      <c r="D147" s="280"/>
      <c r="E147" s="866"/>
      <c r="F147" s="708"/>
    </row>
    <row r="148" spans="1:6">
      <c r="A148" s="320"/>
      <c r="E148" s="876"/>
    </row>
    <row r="149" spans="1:6" ht="30">
      <c r="A149" s="315" t="s">
        <v>2014</v>
      </c>
      <c r="B149" s="258" t="s">
        <v>2015</v>
      </c>
      <c r="E149" s="876"/>
    </row>
    <row r="150" spans="1:6">
      <c r="A150" s="320"/>
      <c r="E150" s="876"/>
    </row>
    <row r="151" spans="1:6" ht="199.5">
      <c r="A151" s="320" t="s">
        <v>1878</v>
      </c>
      <c r="B151" s="265" t="s">
        <v>2016</v>
      </c>
      <c r="E151" s="876"/>
    </row>
    <row r="152" spans="1:6">
      <c r="A152" s="320"/>
      <c r="B152" s="282" t="s">
        <v>1879</v>
      </c>
      <c r="C152" s="283" t="s">
        <v>7</v>
      </c>
      <c r="D152" s="332">
        <v>1</v>
      </c>
      <c r="E152" s="874"/>
      <c r="F152" s="725"/>
    </row>
    <row r="153" spans="1:6">
      <c r="A153" s="320"/>
      <c r="B153" s="275" t="s">
        <v>46</v>
      </c>
      <c r="C153" s="276"/>
      <c r="D153" s="333"/>
      <c r="E153" s="865"/>
      <c r="F153" s="707">
        <f>D152*E152*$C$8</f>
        <v>0</v>
      </c>
    </row>
    <row r="154" spans="1:6">
      <c r="A154" s="320"/>
      <c r="B154" s="278" t="s">
        <v>47</v>
      </c>
      <c r="C154" s="279"/>
      <c r="D154" s="334"/>
      <c r="E154" s="866"/>
      <c r="F154" s="708">
        <f>D152*E152*$C$9</f>
        <v>0</v>
      </c>
    </row>
    <row r="155" spans="1:6">
      <c r="A155" s="320"/>
      <c r="E155" s="876"/>
    </row>
    <row r="156" spans="1:6" ht="156.75">
      <c r="A156" s="320" t="s">
        <v>1878</v>
      </c>
      <c r="B156" s="265" t="s">
        <v>4091</v>
      </c>
      <c r="E156" s="876"/>
    </row>
    <row r="157" spans="1:6">
      <c r="A157" s="320"/>
      <c r="B157" s="282" t="s">
        <v>1879</v>
      </c>
      <c r="C157" s="283" t="s">
        <v>7</v>
      </c>
      <c r="D157" s="332">
        <v>1</v>
      </c>
      <c r="E157" s="874"/>
      <c r="F157" s="725"/>
    </row>
    <row r="158" spans="1:6">
      <c r="A158" s="320"/>
      <c r="B158" s="275" t="s">
        <v>46</v>
      </c>
      <c r="C158" s="276"/>
      <c r="D158" s="333"/>
      <c r="E158" s="865"/>
      <c r="F158" s="707">
        <f>D157*E157*$C$8</f>
        <v>0</v>
      </c>
    </row>
    <row r="159" spans="1:6">
      <c r="A159" s="320"/>
      <c r="B159" s="278" t="s">
        <v>47</v>
      </c>
      <c r="C159" s="279"/>
      <c r="D159" s="334"/>
      <c r="E159" s="866"/>
      <c r="F159" s="708">
        <f>D157*E157*$C$9</f>
        <v>0</v>
      </c>
    </row>
    <row r="160" spans="1:6">
      <c r="A160" s="320"/>
      <c r="E160" s="876"/>
    </row>
    <row r="161" spans="1:6" ht="57">
      <c r="A161" s="320" t="s">
        <v>1878</v>
      </c>
      <c r="B161" s="265" t="s">
        <v>2010</v>
      </c>
      <c r="E161" s="876"/>
    </row>
    <row r="162" spans="1:6">
      <c r="A162" s="320"/>
      <c r="B162" s="282" t="s">
        <v>1879</v>
      </c>
      <c r="C162" s="283" t="s">
        <v>7</v>
      </c>
      <c r="D162" s="332">
        <v>2</v>
      </c>
      <c r="E162" s="874"/>
      <c r="F162" s="725"/>
    </row>
    <row r="163" spans="1:6">
      <c r="A163" s="320"/>
      <c r="B163" s="275" t="s">
        <v>46</v>
      </c>
      <c r="C163" s="276"/>
      <c r="D163" s="333"/>
      <c r="E163" s="865"/>
      <c r="F163" s="707">
        <f>D162*E162*$C$8</f>
        <v>0</v>
      </c>
    </row>
    <row r="164" spans="1:6">
      <c r="A164" s="320"/>
      <c r="B164" s="278" t="s">
        <v>47</v>
      </c>
      <c r="C164" s="279"/>
      <c r="D164" s="334"/>
      <c r="E164" s="866"/>
      <c r="F164" s="708">
        <f>D162*E162*$C$9</f>
        <v>0</v>
      </c>
    </row>
    <row r="165" spans="1:6">
      <c r="A165" s="320"/>
      <c r="E165" s="876"/>
    </row>
    <row r="166" spans="1:6" ht="114">
      <c r="A166" s="320" t="s">
        <v>1878</v>
      </c>
      <c r="B166" s="265" t="s">
        <v>2011</v>
      </c>
      <c r="E166" s="876"/>
    </row>
    <row r="167" spans="1:6">
      <c r="A167" s="320"/>
      <c r="B167" s="282" t="s">
        <v>1879</v>
      </c>
      <c r="C167" s="283" t="s">
        <v>7</v>
      </c>
      <c r="D167" s="332">
        <v>2</v>
      </c>
      <c r="E167" s="874"/>
      <c r="F167" s="725"/>
    </row>
    <row r="168" spans="1:6">
      <c r="A168" s="320"/>
      <c r="B168" s="275" t="s">
        <v>46</v>
      </c>
      <c r="C168" s="276"/>
      <c r="D168" s="333"/>
      <c r="E168" s="865"/>
      <c r="F168" s="707">
        <f>D167*E167*$C$8</f>
        <v>0</v>
      </c>
    </row>
    <row r="169" spans="1:6">
      <c r="A169" s="320"/>
      <c r="B169" s="278" t="s">
        <v>47</v>
      </c>
      <c r="C169" s="279"/>
      <c r="D169" s="334"/>
      <c r="E169" s="866"/>
      <c r="F169" s="708">
        <f>D167*E167*$C$9</f>
        <v>0</v>
      </c>
    </row>
    <row r="170" spans="1:6">
      <c r="A170" s="320"/>
      <c r="E170" s="876"/>
    </row>
    <row r="171" spans="1:6" ht="72.75">
      <c r="A171" s="320" t="s">
        <v>1878</v>
      </c>
      <c r="B171" s="265" t="s">
        <v>4712</v>
      </c>
      <c r="E171" s="876"/>
    </row>
    <row r="172" spans="1:6" s="298" customFormat="1" ht="41.25" customHeight="1">
      <c r="A172" s="445"/>
      <c r="B172" s="443"/>
      <c r="C172" s="444" t="s">
        <v>7</v>
      </c>
      <c r="D172" s="273"/>
      <c r="E172" s="763" t="s">
        <v>4689</v>
      </c>
      <c r="F172" s="706"/>
    </row>
    <row r="173" spans="1:6" s="298" customFormat="1">
      <c r="A173" s="445"/>
      <c r="B173" s="433" t="s">
        <v>46</v>
      </c>
      <c r="C173" s="434"/>
      <c r="D173" s="277"/>
      <c r="E173" s="865"/>
      <c r="F173" s="707"/>
    </row>
    <row r="174" spans="1:6" s="298" customFormat="1">
      <c r="A174" s="445"/>
      <c r="B174" s="436" t="s">
        <v>47</v>
      </c>
      <c r="C174" s="437"/>
      <c r="D174" s="280"/>
      <c r="E174" s="866"/>
      <c r="F174" s="708"/>
    </row>
    <row r="175" spans="1:6">
      <c r="A175" s="320"/>
      <c r="E175" s="876"/>
    </row>
    <row r="176" spans="1:6" ht="87.75">
      <c r="A176" s="320" t="s">
        <v>1878</v>
      </c>
      <c r="B176" s="265" t="s">
        <v>4713</v>
      </c>
      <c r="E176" s="876"/>
    </row>
    <row r="177" spans="1:6" s="298" customFormat="1" ht="41.25" customHeight="1">
      <c r="A177" s="445"/>
      <c r="B177" s="443"/>
      <c r="C177" s="444" t="s">
        <v>7</v>
      </c>
      <c r="D177" s="273"/>
      <c r="E177" s="763" t="s">
        <v>4689</v>
      </c>
      <c r="F177" s="706"/>
    </row>
    <row r="178" spans="1:6" s="298" customFormat="1">
      <c r="A178" s="445"/>
      <c r="B178" s="433" t="s">
        <v>46</v>
      </c>
      <c r="C178" s="434"/>
      <c r="D178" s="277"/>
      <c r="E178" s="865"/>
      <c r="F178" s="707"/>
    </row>
    <row r="179" spans="1:6" s="298" customFormat="1">
      <c r="A179" s="445"/>
      <c r="B179" s="436" t="s">
        <v>47</v>
      </c>
      <c r="C179" s="437"/>
      <c r="D179" s="280"/>
      <c r="E179" s="866"/>
      <c r="F179" s="708"/>
    </row>
    <row r="180" spans="1:6">
      <c r="A180" s="320"/>
      <c r="E180" s="876"/>
    </row>
    <row r="181" spans="1:6" ht="30">
      <c r="A181" s="315" t="s">
        <v>2018</v>
      </c>
      <c r="B181" s="258" t="s">
        <v>2019</v>
      </c>
      <c r="E181" s="876"/>
    </row>
    <row r="182" spans="1:6">
      <c r="A182" s="320"/>
      <c r="E182" s="876"/>
    </row>
    <row r="183" spans="1:6" ht="199.5">
      <c r="A183" s="320" t="s">
        <v>1878</v>
      </c>
      <c r="B183" s="265" t="s">
        <v>2016</v>
      </c>
      <c r="E183" s="876"/>
    </row>
    <row r="184" spans="1:6">
      <c r="A184" s="320"/>
      <c r="B184" s="282" t="s">
        <v>1879</v>
      </c>
      <c r="C184" s="283" t="s">
        <v>7</v>
      </c>
      <c r="D184" s="332">
        <v>1</v>
      </c>
      <c r="E184" s="874"/>
      <c r="F184" s="725"/>
    </row>
    <row r="185" spans="1:6">
      <c r="A185" s="320"/>
      <c r="B185" s="275" t="s">
        <v>46</v>
      </c>
      <c r="C185" s="276"/>
      <c r="D185" s="333"/>
      <c r="E185" s="865"/>
      <c r="F185" s="707">
        <f>D184*E184</f>
        <v>0</v>
      </c>
    </row>
    <row r="186" spans="1:6">
      <c r="A186" s="320"/>
      <c r="E186" s="876"/>
    </row>
    <row r="187" spans="1:6" ht="156.75">
      <c r="A187" s="320" t="s">
        <v>1878</v>
      </c>
      <c r="B187" s="265" t="s">
        <v>2017</v>
      </c>
      <c r="E187" s="876"/>
    </row>
    <row r="188" spans="1:6">
      <c r="A188" s="320"/>
      <c r="B188" s="282" t="s">
        <v>1879</v>
      </c>
      <c r="C188" s="283" t="s">
        <v>7</v>
      </c>
      <c r="D188" s="332">
        <v>1</v>
      </c>
      <c r="E188" s="874"/>
      <c r="F188" s="725"/>
    </row>
    <row r="189" spans="1:6">
      <c r="A189" s="320"/>
      <c r="B189" s="275" t="s">
        <v>46</v>
      </c>
      <c r="C189" s="276"/>
      <c r="D189" s="333"/>
      <c r="E189" s="865"/>
      <c r="F189" s="707">
        <f>D188*E188</f>
        <v>0</v>
      </c>
    </row>
    <row r="190" spans="1:6">
      <c r="A190" s="320"/>
      <c r="E190" s="876"/>
    </row>
    <row r="191" spans="1:6" ht="57">
      <c r="A191" s="320" t="s">
        <v>1878</v>
      </c>
      <c r="B191" s="265" t="s">
        <v>2010</v>
      </c>
      <c r="E191" s="876"/>
    </row>
    <row r="192" spans="1:6">
      <c r="A192" s="320"/>
      <c r="B192" s="282" t="s">
        <v>1879</v>
      </c>
      <c r="C192" s="283" t="s">
        <v>7</v>
      </c>
      <c r="D192" s="332">
        <v>2</v>
      </c>
      <c r="E192" s="874"/>
      <c r="F192" s="725"/>
    </row>
    <row r="193" spans="1:6">
      <c r="A193" s="320"/>
      <c r="B193" s="275" t="s">
        <v>46</v>
      </c>
      <c r="C193" s="276"/>
      <c r="D193" s="333"/>
      <c r="E193" s="865"/>
      <c r="F193" s="707">
        <f>D192*E192</f>
        <v>0</v>
      </c>
    </row>
    <row r="194" spans="1:6">
      <c r="A194" s="320"/>
      <c r="E194" s="876"/>
    </row>
    <row r="195" spans="1:6" ht="114">
      <c r="A195" s="320" t="s">
        <v>1878</v>
      </c>
      <c r="B195" s="265" t="s">
        <v>2011</v>
      </c>
      <c r="E195" s="876"/>
    </row>
    <row r="196" spans="1:6">
      <c r="A196" s="320"/>
      <c r="B196" s="282" t="s">
        <v>1879</v>
      </c>
      <c r="C196" s="283" t="s">
        <v>7</v>
      </c>
      <c r="D196" s="332">
        <v>2</v>
      </c>
      <c r="E196" s="874"/>
      <c r="F196" s="725"/>
    </row>
    <row r="197" spans="1:6">
      <c r="A197" s="320"/>
      <c r="B197" s="275" t="s">
        <v>46</v>
      </c>
      <c r="C197" s="276"/>
      <c r="D197" s="333"/>
      <c r="E197" s="865"/>
      <c r="F197" s="707">
        <f>D196*E196</f>
        <v>0</v>
      </c>
    </row>
    <row r="198" spans="1:6">
      <c r="A198" s="320"/>
      <c r="E198" s="876"/>
    </row>
    <row r="199" spans="1:6" ht="72.75">
      <c r="A199" s="320" t="s">
        <v>1878</v>
      </c>
      <c r="B199" s="265" t="s">
        <v>4712</v>
      </c>
      <c r="E199" s="876"/>
    </row>
    <row r="200" spans="1:6" ht="42.75">
      <c r="A200" s="320"/>
      <c r="B200" s="443"/>
      <c r="C200" s="444" t="s">
        <v>7</v>
      </c>
      <c r="D200" s="273"/>
      <c r="E200" s="763" t="s">
        <v>4689</v>
      </c>
      <c r="F200" s="725"/>
    </row>
    <row r="201" spans="1:6">
      <c r="A201" s="320"/>
      <c r="B201" s="275" t="s">
        <v>46</v>
      </c>
      <c r="C201" s="276"/>
      <c r="D201" s="333"/>
      <c r="E201" s="865"/>
      <c r="F201" s="707"/>
    </row>
    <row r="202" spans="1:6">
      <c r="A202" s="320"/>
      <c r="E202" s="876"/>
    </row>
    <row r="203" spans="1:6" ht="87.75">
      <c r="A203" s="320" t="s">
        <v>1878</v>
      </c>
      <c r="B203" s="265" t="s">
        <v>4713</v>
      </c>
      <c r="E203" s="876"/>
    </row>
    <row r="204" spans="1:6" ht="42.75">
      <c r="A204" s="320"/>
      <c r="B204" s="443"/>
      <c r="C204" s="444" t="s">
        <v>7</v>
      </c>
      <c r="D204" s="273"/>
      <c r="E204" s="763" t="s">
        <v>4689</v>
      </c>
      <c r="F204" s="725"/>
    </row>
    <row r="205" spans="1:6">
      <c r="A205" s="320"/>
      <c r="B205" s="275" t="s">
        <v>46</v>
      </c>
      <c r="C205" s="276"/>
      <c r="D205" s="333"/>
      <c r="E205" s="865"/>
      <c r="F205" s="707"/>
    </row>
    <row r="206" spans="1:6">
      <c r="A206" s="320"/>
      <c r="E206" s="876"/>
    </row>
    <row r="207" spans="1:6" ht="30">
      <c r="A207" s="315" t="s">
        <v>2020</v>
      </c>
      <c r="B207" s="258" t="s">
        <v>2021</v>
      </c>
      <c r="E207" s="876"/>
    </row>
    <row r="208" spans="1:6">
      <c r="A208" s="320"/>
      <c r="E208" s="876"/>
    </row>
    <row r="209" spans="1:6" ht="199.5">
      <c r="A209" s="320" t="s">
        <v>1878</v>
      </c>
      <c r="B209" s="265" t="s">
        <v>2016</v>
      </c>
      <c r="E209" s="876"/>
    </row>
    <row r="210" spans="1:6">
      <c r="A210" s="320"/>
      <c r="B210" s="282" t="s">
        <v>1879</v>
      </c>
      <c r="C210" s="283" t="s">
        <v>7</v>
      </c>
      <c r="D210" s="332">
        <v>1</v>
      </c>
      <c r="E210" s="874"/>
      <c r="F210" s="725"/>
    </row>
    <row r="211" spans="1:6">
      <c r="A211" s="320"/>
      <c r="B211" s="275" t="s">
        <v>46</v>
      </c>
      <c r="C211" s="276"/>
      <c r="D211" s="333"/>
      <c r="E211" s="865"/>
      <c r="F211" s="707">
        <f>D210*E210</f>
        <v>0</v>
      </c>
    </row>
    <row r="212" spans="1:6">
      <c r="A212" s="320"/>
      <c r="E212" s="876"/>
    </row>
    <row r="213" spans="1:6" ht="156.75">
      <c r="A213" s="320" t="s">
        <v>1878</v>
      </c>
      <c r="B213" s="265" t="s">
        <v>2017</v>
      </c>
      <c r="E213" s="876"/>
    </row>
    <row r="214" spans="1:6">
      <c r="A214" s="320"/>
      <c r="B214" s="282" t="s">
        <v>1879</v>
      </c>
      <c r="C214" s="283" t="s">
        <v>7</v>
      </c>
      <c r="D214" s="332">
        <v>1</v>
      </c>
      <c r="E214" s="874"/>
      <c r="F214" s="725"/>
    </row>
    <row r="215" spans="1:6">
      <c r="A215" s="320"/>
      <c r="B215" s="275" t="s">
        <v>46</v>
      </c>
      <c r="C215" s="276"/>
      <c r="D215" s="333"/>
      <c r="E215" s="865"/>
      <c r="F215" s="707">
        <f>D214*E214</f>
        <v>0</v>
      </c>
    </row>
    <row r="216" spans="1:6">
      <c r="A216" s="320"/>
      <c r="E216" s="876"/>
    </row>
    <row r="217" spans="1:6" ht="57">
      <c r="A217" s="320" t="s">
        <v>1878</v>
      </c>
      <c r="B217" s="265" t="s">
        <v>2010</v>
      </c>
      <c r="E217" s="876"/>
    </row>
    <row r="218" spans="1:6">
      <c r="A218" s="320"/>
      <c r="B218" s="282" t="s">
        <v>1879</v>
      </c>
      <c r="C218" s="283" t="s">
        <v>7</v>
      </c>
      <c r="D218" s="332">
        <v>2</v>
      </c>
      <c r="E218" s="874"/>
      <c r="F218" s="725"/>
    </row>
    <row r="219" spans="1:6">
      <c r="A219" s="320"/>
      <c r="B219" s="275" t="s">
        <v>46</v>
      </c>
      <c r="C219" s="276"/>
      <c r="D219" s="333"/>
      <c r="E219" s="865"/>
      <c r="F219" s="707">
        <f>D218*E218</f>
        <v>0</v>
      </c>
    </row>
    <row r="220" spans="1:6">
      <c r="A220" s="320"/>
      <c r="E220" s="876"/>
    </row>
    <row r="221" spans="1:6" ht="114">
      <c r="A221" s="320" t="s">
        <v>1878</v>
      </c>
      <c r="B221" s="265" t="s">
        <v>2011</v>
      </c>
      <c r="E221" s="876"/>
    </row>
    <row r="222" spans="1:6">
      <c r="A222" s="320"/>
      <c r="B222" s="282" t="s">
        <v>1879</v>
      </c>
      <c r="C222" s="283" t="s">
        <v>7</v>
      </c>
      <c r="D222" s="332">
        <v>2</v>
      </c>
      <c r="E222" s="874"/>
      <c r="F222" s="725"/>
    </row>
    <row r="223" spans="1:6">
      <c r="A223" s="320"/>
      <c r="B223" s="275" t="s">
        <v>46</v>
      </c>
      <c r="C223" s="276"/>
      <c r="D223" s="333"/>
      <c r="E223" s="865"/>
      <c r="F223" s="707">
        <f>D222*E222</f>
        <v>0</v>
      </c>
    </row>
    <row r="224" spans="1:6">
      <c r="A224" s="320"/>
      <c r="E224" s="876"/>
    </row>
    <row r="225" spans="1:6" ht="72.75">
      <c r="A225" s="320" t="s">
        <v>1878</v>
      </c>
      <c r="B225" s="265" t="s">
        <v>4712</v>
      </c>
      <c r="E225" s="876"/>
    </row>
    <row r="226" spans="1:6" ht="42.75">
      <c r="A226" s="320"/>
      <c r="B226" s="443"/>
      <c r="C226" s="444" t="s">
        <v>7</v>
      </c>
      <c r="D226" s="273"/>
      <c r="E226" s="763" t="s">
        <v>4689</v>
      </c>
      <c r="F226" s="725"/>
    </row>
    <row r="227" spans="1:6">
      <c r="A227" s="320"/>
      <c r="B227" s="275" t="s">
        <v>46</v>
      </c>
      <c r="C227" s="276"/>
      <c r="D227" s="333"/>
      <c r="E227" s="865"/>
      <c r="F227" s="707"/>
    </row>
    <row r="228" spans="1:6">
      <c r="A228" s="320"/>
      <c r="E228" s="876"/>
    </row>
    <row r="229" spans="1:6" ht="87.75">
      <c r="A229" s="320" t="s">
        <v>1878</v>
      </c>
      <c r="B229" s="265" t="s">
        <v>4713</v>
      </c>
      <c r="E229" s="876"/>
    </row>
    <row r="230" spans="1:6" ht="42.75">
      <c r="A230" s="320"/>
      <c r="B230" s="443"/>
      <c r="C230" s="444" t="s">
        <v>7</v>
      </c>
      <c r="D230" s="273"/>
      <c r="E230" s="763" t="s">
        <v>4689</v>
      </c>
      <c r="F230" s="725"/>
    </row>
    <row r="231" spans="1:6">
      <c r="A231" s="320"/>
      <c r="B231" s="275" t="s">
        <v>46</v>
      </c>
      <c r="C231" s="276"/>
      <c r="D231" s="333"/>
      <c r="E231" s="865"/>
      <c r="F231" s="707"/>
    </row>
    <row r="232" spans="1:6">
      <c r="A232" s="284"/>
      <c r="B232" s="282"/>
      <c r="C232" s="283"/>
      <c r="D232" s="332"/>
      <c r="E232" s="875"/>
      <c r="F232" s="725"/>
    </row>
    <row r="233" spans="1:6" ht="30">
      <c r="A233" s="315" t="s">
        <v>2022</v>
      </c>
      <c r="B233" s="258" t="s">
        <v>2023</v>
      </c>
      <c r="E233" s="876"/>
    </row>
    <row r="234" spans="1:6">
      <c r="A234" s="320"/>
      <c r="E234" s="876"/>
    </row>
    <row r="235" spans="1:6" ht="199.5">
      <c r="A235" s="320" t="s">
        <v>1878</v>
      </c>
      <c r="B235" s="265" t="s">
        <v>2016</v>
      </c>
      <c r="E235" s="876"/>
    </row>
    <row r="236" spans="1:6">
      <c r="A236" s="320"/>
      <c r="B236" s="282" t="s">
        <v>1879</v>
      </c>
      <c r="C236" s="283" t="s">
        <v>7</v>
      </c>
      <c r="D236" s="332">
        <v>1</v>
      </c>
      <c r="E236" s="874"/>
      <c r="F236" s="725"/>
    </row>
    <row r="237" spans="1:6">
      <c r="A237" s="320"/>
      <c r="B237" s="275" t="s">
        <v>46</v>
      </c>
      <c r="C237" s="276"/>
      <c r="D237" s="333"/>
      <c r="E237" s="865"/>
      <c r="F237" s="707">
        <f>D236*E236</f>
        <v>0</v>
      </c>
    </row>
    <row r="238" spans="1:6">
      <c r="A238" s="320"/>
      <c r="E238" s="876"/>
    </row>
    <row r="239" spans="1:6" ht="156.75">
      <c r="A239" s="320" t="s">
        <v>1878</v>
      </c>
      <c r="B239" s="265" t="s">
        <v>2017</v>
      </c>
      <c r="E239" s="876"/>
    </row>
    <row r="240" spans="1:6">
      <c r="A240" s="320"/>
      <c r="B240" s="282" t="s">
        <v>1879</v>
      </c>
      <c r="C240" s="283" t="s">
        <v>7</v>
      </c>
      <c r="D240" s="332">
        <v>1</v>
      </c>
      <c r="E240" s="874"/>
      <c r="F240" s="725"/>
    </row>
    <row r="241" spans="1:6">
      <c r="A241" s="320"/>
      <c r="B241" s="275" t="s">
        <v>46</v>
      </c>
      <c r="C241" s="276"/>
      <c r="D241" s="333"/>
      <c r="E241" s="865"/>
      <c r="F241" s="707">
        <f>D240*E240</f>
        <v>0</v>
      </c>
    </row>
    <row r="242" spans="1:6">
      <c r="A242" s="320"/>
      <c r="E242" s="876"/>
    </row>
    <row r="243" spans="1:6" ht="57">
      <c r="A243" s="320" t="s">
        <v>1878</v>
      </c>
      <c r="B243" s="265" t="s">
        <v>2010</v>
      </c>
      <c r="E243" s="876"/>
    </row>
    <row r="244" spans="1:6">
      <c r="A244" s="320"/>
      <c r="B244" s="282" t="s">
        <v>1879</v>
      </c>
      <c r="C244" s="283" t="s">
        <v>7</v>
      </c>
      <c r="D244" s="332">
        <v>2</v>
      </c>
      <c r="E244" s="874"/>
      <c r="F244" s="725"/>
    </row>
    <row r="245" spans="1:6">
      <c r="A245" s="320"/>
      <c r="B245" s="275" t="s">
        <v>46</v>
      </c>
      <c r="C245" s="276"/>
      <c r="D245" s="333"/>
      <c r="E245" s="880"/>
      <c r="F245" s="707">
        <f>D244*E244</f>
        <v>0</v>
      </c>
    </row>
    <row r="246" spans="1:6">
      <c r="A246" s="320"/>
      <c r="E246" s="876"/>
    </row>
    <row r="247" spans="1:6" ht="114">
      <c r="A247" s="320" t="s">
        <v>1878</v>
      </c>
      <c r="B247" s="265" t="s">
        <v>2011</v>
      </c>
      <c r="E247" s="876"/>
    </row>
    <row r="248" spans="1:6">
      <c r="A248" s="320"/>
      <c r="B248" s="282" t="s">
        <v>1879</v>
      </c>
      <c r="C248" s="283" t="s">
        <v>7</v>
      </c>
      <c r="D248" s="332">
        <v>2</v>
      </c>
      <c r="E248" s="874"/>
      <c r="F248" s="725"/>
    </row>
    <row r="249" spans="1:6">
      <c r="A249" s="320"/>
      <c r="B249" s="275" t="s">
        <v>46</v>
      </c>
      <c r="C249" s="276"/>
      <c r="D249" s="333"/>
      <c r="E249" s="865"/>
      <c r="F249" s="707">
        <f>D248*E248</f>
        <v>0</v>
      </c>
    </row>
    <row r="250" spans="1:6">
      <c r="A250" s="320"/>
      <c r="E250" s="876"/>
    </row>
    <row r="251" spans="1:6" ht="72.75">
      <c r="A251" s="320" t="s">
        <v>1878</v>
      </c>
      <c r="B251" s="265" t="s">
        <v>4712</v>
      </c>
      <c r="E251" s="876"/>
    </row>
    <row r="252" spans="1:6" ht="42.75">
      <c r="A252" s="320"/>
      <c r="B252" s="443"/>
      <c r="C252" s="444" t="s">
        <v>7</v>
      </c>
      <c r="D252" s="273"/>
      <c r="E252" s="763" t="s">
        <v>4689</v>
      </c>
      <c r="F252" s="725"/>
    </row>
    <row r="253" spans="1:6">
      <c r="A253" s="320"/>
      <c r="B253" s="275" t="s">
        <v>46</v>
      </c>
      <c r="C253" s="276"/>
      <c r="D253" s="333"/>
      <c r="E253" s="865"/>
      <c r="F253" s="707"/>
    </row>
    <row r="254" spans="1:6">
      <c r="A254" s="320"/>
      <c r="E254" s="876"/>
    </row>
    <row r="255" spans="1:6" ht="87.75">
      <c r="A255" s="320" t="s">
        <v>1878</v>
      </c>
      <c r="B255" s="265" t="s">
        <v>4713</v>
      </c>
      <c r="E255" s="876"/>
    </row>
    <row r="256" spans="1:6" ht="42.75">
      <c r="A256" s="320"/>
      <c r="B256" s="443" t="s">
        <v>1879</v>
      </c>
      <c r="C256" s="444" t="s">
        <v>7</v>
      </c>
      <c r="D256" s="273">
        <v>0</v>
      </c>
      <c r="E256" s="763" t="s">
        <v>4689</v>
      </c>
      <c r="F256" s="725"/>
    </row>
    <row r="257" spans="1:6">
      <c r="A257" s="320"/>
      <c r="B257" s="275" t="s">
        <v>46</v>
      </c>
      <c r="C257" s="276"/>
      <c r="D257" s="333"/>
      <c r="E257" s="865"/>
      <c r="F257" s="707"/>
    </row>
    <row r="258" spans="1:6">
      <c r="A258" s="284"/>
      <c r="B258" s="282"/>
      <c r="C258" s="283"/>
      <c r="D258" s="332"/>
      <c r="E258" s="875"/>
      <c r="F258" s="725"/>
    </row>
    <row r="259" spans="1:6" ht="30">
      <c r="A259" s="315" t="s">
        <v>2024</v>
      </c>
      <c r="B259" s="258" t="s">
        <v>2025</v>
      </c>
      <c r="E259" s="876"/>
    </row>
    <row r="260" spans="1:6">
      <c r="A260" s="320"/>
      <c r="E260" s="876"/>
    </row>
    <row r="261" spans="1:6" ht="199.5">
      <c r="A261" s="320" t="s">
        <v>1878</v>
      </c>
      <c r="B261" s="265" t="s">
        <v>2016</v>
      </c>
      <c r="E261" s="876"/>
    </row>
    <row r="262" spans="1:6">
      <c r="A262" s="320"/>
      <c r="B262" s="282" t="s">
        <v>1879</v>
      </c>
      <c r="C262" s="283" t="s">
        <v>7</v>
      </c>
      <c r="D262" s="332">
        <v>1</v>
      </c>
      <c r="E262" s="874"/>
      <c r="F262" s="725"/>
    </row>
    <row r="263" spans="1:6">
      <c r="A263" s="320"/>
      <c r="B263" s="275" t="s">
        <v>46</v>
      </c>
      <c r="C263" s="276"/>
      <c r="D263" s="333"/>
      <c r="E263" s="865"/>
      <c r="F263" s="707">
        <f>D262*E262</f>
        <v>0</v>
      </c>
    </row>
    <row r="264" spans="1:6">
      <c r="A264" s="320"/>
      <c r="E264" s="876"/>
    </row>
    <row r="265" spans="1:6" ht="156.75">
      <c r="A265" s="320" t="s">
        <v>1878</v>
      </c>
      <c r="B265" s="265" t="s">
        <v>2017</v>
      </c>
      <c r="E265" s="876"/>
    </row>
    <row r="266" spans="1:6">
      <c r="A266" s="320"/>
      <c r="B266" s="282" t="s">
        <v>1879</v>
      </c>
      <c r="C266" s="283" t="s">
        <v>7</v>
      </c>
      <c r="D266" s="332">
        <v>1</v>
      </c>
      <c r="E266" s="874"/>
      <c r="F266" s="725"/>
    </row>
    <row r="267" spans="1:6">
      <c r="A267" s="320"/>
      <c r="B267" s="275" t="s">
        <v>46</v>
      </c>
      <c r="C267" s="276"/>
      <c r="D267" s="333"/>
      <c r="E267" s="865"/>
      <c r="F267" s="707">
        <f>D266*E266</f>
        <v>0</v>
      </c>
    </row>
    <row r="268" spans="1:6">
      <c r="A268" s="320"/>
      <c r="E268" s="876"/>
    </row>
    <row r="269" spans="1:6" ht="57">
      <c r="A269" s="320" t="s">
        <v>1878</v>
      </c>
      <c r="B269" s="265" t="s">
        <v>2010</v>
      </c>
      <c r="E269" s="876"/>
    </row>
    <row r="270" spans="1:6">
      <c r="A270" s="320"/>
      <c r="B270" s="282" t="s">
        <v>1879</v>
      </c>
      <c r="C270" s="283" t="s">
        <v>7</v>
      </c>
      <c r="D270" s="332">
        <v>2</v>
      </c>
      <c r="E270" s="874"/>
      <c r="F270" s="725"/>
    </row>
    <row r="271" spans="1:6">
      <c r="A271" s="320"/>
      <c r="B271" s="275" t="s">
        <v>46</v>
      </c>
      <c r="C271" s="276"/>
      <c r="D271" s="333"/>
      <c r="E271" s="865"/>
      <c r="F271" s="707">
        <f>D270*E270</f>
        <v>0</v>
      </c>
    </row>
    <row r="272" spans="1:6">
      <c r="A272" s="320"/>
      <c r="E272" s="876"/>
    </row>
    <row r="273" spans="1:6" ht="114">
      <c r="A273" s="320" t="s">
        <v>1878</v>
      </c>
      <c r="B273" s="265" t="s">
        <v>2011</v>
      </c>
      <c r="E273" s="876"/>
    </row>
    <row r="274" spans="1:6">
      <c r="A274" s="320"/>
      <c r="B274" s="282" t="s">
        <v>1879</v>
      </c>
      <c r="C274" s="283" t="s">
        <v>7</v>
      </c>
      <c r="D274" s="332">
        <v>2</v>
      </c>
      <c r="E274" s="874"/>
      <c r="F274" s="725"/>
    </row>
    <row r="275" spans="1:6">
      <c r="A275" s="320"/>
      <c r="B275" s="275" t="s">
        <v>46</v>
      </c>
      <c r="C275" s="276"/>
      <c r="D275" s="333"/>
      <c r="E275" s="865"/>
      <c r="F275" s="707">
        <f>D274*E274</f>
        <v>0</v>
      </c>
    </row>
    <row r="276" spans="1:6">
      <c r="A276" s="320"/>
      <c r="E276" s="876"/>
    </row>
    <row r="277" spans="1:6" ht="72.75">
      <c r="A277" s="320" t="s">
        <v>1878</v>
      </c>
      <c r="B277" s="265" t="s">
        <v>4712</v>
      </c>
      <c r="E277" s="876"/>
    </row>
    <row r="278" spans="1:6" ht="42.75">
      <c r="A278" s="320"/>
      <c r="B278" s="443"/>
      <c r="C278" s="444" t="s">
        <v>7</v>
      </c>
      <c r="D278" s="273"/>
      <c r="E278" s="763" t="s">
        <v>4689</v>
      </c>
      <c r="F278" s="725"/>
    </row>
    <row r="279" spans="1:6">
      <c r="A279" s="320"/>
      <c r="B279" s="275" t="s">
        <v>46</v>
      </c>
      <c r="C279" s="276"/>
      <c r="D279" s="333"/>
      <c r="E279" s="865"/>
      <c r="F279" s="707"/>
    </row>
    <row r="280" spans="1:6">
      <c r="A280" s="320"/>
      <c r="E280" s="876"/>
    </row>
    <row r="281" spans="1:6" ht="87.75">
      <c r="A281" s="320" t="s">
        <v>1878</v>
      </c>
      <c r="B281" s="265" t="s">
        <v>4713</v>
      </c>
      <c r="E281" s="876"/>
    </row>
    <row r="282" spans="1:6" ht="42.75">
      <c r="A282" s="320"/>
      <c r="B282" s="443"/>
      <c r="C282" s="444" t="s">
        <v>7</v>
      </c>
      <c r="D282" s="273"/>
      <c r="E282" s="763" t="s">
        <v>4689</v>
      </c>
      <c r="F282" s="725"/>
    </row>
    <row r="283" spans="1:6">
      <c r="A283" s="320"/>
      <c r="B283" s="275" t="s">
        <v>46</v>
      </c>
      <c r="C283" s="276"/>
      <c r="D283" s="333"/>
      <c r="E283" s="865"/>
      <c r="F283" s="707"/>
    </row>
    <row r="284" spans="1:6">
      <c r="A284" s="472"/>
      <c r="B284" s="335"/>
      <c r="C284" s="264"/>
      <c r="D284" s="331"/>
      <c r="E284" s="879"/>
      <c r="F284" s="722"/>
    </row>
    <row r="285" spans="1:6" ht="30">
      <c r="A285" s="315" t="s">
        <v>2026</v>
      </c>
      <c r="B285" s="258" t="s">
        <v>2027</v>
      </c>
      <c r="E285" s="876"/>
    </row>
    <row r="286" spans="1:6">
      <c r="A286" s="320"/>
      <c r="E286" s="876"/>
    </row>
    <row r="287" spans="1:6" ht="199.5">
      <c r="A287" s="320" t="s">
        <v>1878</v>
      </c>
      <c r="B287" s="265" t="s">
        <v>2016</v>
      </c>
      <c r="E287" s="876"/>
    </row>
    <row r="288" spans="1:6">
      <c r="A288" s="320"/>
      <c r="B288" s="282" t="s">
        <v>1879</v>
      </c>
      <c r="C288" s="283" t="s">
        <v>7</v>
      </c>
      <c r="D288" s="332">
        <v>1</v>
      </c>
      <c r="E288" s="874"/>
      <c r="F288" s="725"/>
    </row>
    <row r="289" spans="1:6">
      <c r="A289" s="320"/>
      <c r="B289" s="275" t="s">
        <v>46</v>
      </c>
      <c r="C289" s="276"/>
      <c r="D289" s="333"/>
      <c r="E289" s="865"/>
      <c r="F289" s="707">
        <f>D288*E288</f>
        <v>0</v>
      </c>
    </row>
    <row r="290" spans="1:6">
      <c r="A290" s="320"/>
      <c r="E290" s="876"/>
    </row>
    <row r="291" spans="1:6" ht="156.75">
      <c r="A291" s="320" t="s">
        <v>1878</v>
      </c>
      <c r="B291" s="265" t="s">
        <v>2017</v>
      </c>
      <c r="E291" s="876"/>
    </row>
    <row r="292" spans="1:6">
      <c r="A292" s="320"/>
      <c r="B292" s="282" t="s">
        <v>1879</v>
      </c>
      <c r="C292" s="283" t="s">
        <v>7</v>
      </c>
      <c r="D292" s="332">
        <v>1</v>
      </c>
      <c r="E292" s="874"/>
      <c r="F292" s="725"/>
    </row>
    <row r="293" spans="1:6">
      <c r="A293" s="320"/>
      <c r="B293" s="275" t="s">
        <v>46</v>
      </c>
      <c r="C293" s="276"/>
      <c r="D293" s="333"/>
      <c r="E293" s="865"/>
      <c r="F293" s="707">
        <f>D292*E292</f>
        <v>0</v>
      </c>
    </row>
    <row r="294" spans="1:6">
      <c r="A294" s="320"/>
      <c r="E294" s="876"/>
    </row>
    <row r="295" spans="1:6" ht="57">
      <c r="A295" s="320" t="s">
        <v>1878</v>
      </c>
      <c r="B295" s="265" t="s">
        <v>2010</v>
      </c>
      <c r="E295" s="876"/>
    </row>
    <row r="296" spans="1:6">
      <c r="A296" s="320"/>
      <c r="B296" s="282" t="s">
        <v>1879</v>
      </c>
      <c r="C296" s="283" t="s">
        <v>7</v>
      </c>
      <c r="D296" s="332">
        <v>2</v>
      </c>
      <c r="E296" s="874"/>
      <c r="F296" s="725"/>
    </row>
    <row r="297" spans="1:6">
      <c r="A297" s="320"/>
      <c r="B297" s="275" t="s">
        <v>46</v>
      </c>
      <c r="C297" s="276"/>
      <c r="D297" s="333"/>
      <c r="E297" s="865"/>
      <c r="F297" s="707">
        <f>D296*E296</f>
        <v>0</v>
      </c>
    </row>
    <row r="298" spans="1:6">
      <c r="A298" s="320"/>
      <c r="E298" s="876"/>
    </row>
    <row r="299" spans="1:6" ht="114">
      <c r="A299" s="320" t="s">
        <v>1878</v>
      </c>
      <c r="B299" s="265" t="s">
        <v>2011</v>
      </c>
      <c r="E299" s="876"/>
    </row>
    <row r="300" spans="1:6">
      <c r="A300" s="320"/>
      <c r="B300" s="282" t="s">
        <v>1879</v>
      </c>
      <c r="C300" s="283" t="s">
        <v>7</v>
      </c>
      <c r="D300" s="332">
        <v>2</v>
      </c>
      <c r="E300" s="874"/>
      <c r="F300" s="725"/>
    </row>
    <row r="301" spans="1:6">
      <c r="A301" s="320"/>
      <c r="B301" s="275" t="s">
        <v>46</v>
      </c>
      <c r="C301" s="276"/>
      <c r="D301" s="333"/>
      <c r="E301" s="865"/>
      <c r="F301" s="707">
        <f>D300*E300</f>
        <v>0</v>
      </c>
    </row>
    <row r="302" spans="1:6">
      <c r="A302" s="320"/>
      <c r="E302" s="876"/>
    </row>
    <row r="303" spans="1:6" ht="72.75">
      <c r="A303" s="320" t="s">
        <v>1878</v>
      </c>
      <c r="B303" s="265" t="s">
        <v>4712</v>
      </c>
      <c r="E303" s="876"/>
    </row>
    <row r="304" spans="1:6" ht="42.75">
      <c r="A304" s="320"/>
      <c r="B304" s="443"/>
      <c r="C304" s="444" t="s">
        <v>7</v>
      </c>
      <c r="D304" s="273"/>
      <c r="E304" s="763" t="s">
        <v>4689</v>
      </c>
      <c r="F304" s="725"/>
    </row>
    <row r="305" spans="1:6">
      <c r="A305" s="320"/>
      <c r="B305" s="275" t="s">
        <v>46</v>
      </c>
      <c r="C305" s="276"/>
      <c r="D305" s="333"/>
      <c r="E305" s="865"/>
      <c r="F305" s="707"/>
    </row>
    <row r="306" spans="1:6">
      <c r="A306" s="320"/>
      <c r="E306" s="876"/>
    </row>
    <row r="307" spans="1:6" ht="87.75">
      <c r="A307" s="320" t="s">
        <v>1878</v>
      </c>
      <c r="B307" s="265" t="s">
        <v>4713</v>
      </c>
      <c r="E307" s="876"/>
    </row>
    <row r="308" spans="1:6" ht="42.75">
      <c r="A308" s="320"/>
      <c r="B308" s="443">
        <v>1</v>
      </c>
      <c r="C308" s="444" t="s">
        <v>7</v>
      </c>
      <c r="D308" s="273"/>
      <c r="E308" s="763" t="s">
        <v>4689</v>
      </c>
      <c r="F308" s="725"/>
    </row>
    <row r="309" spans="1:6">
      <c r="A309" s="320"/>
      <c r="B309" s="275" t="s">
        <v>46</v>
      </c>
      <c r="C309" s="276"/>
      <c r="D309" s="333"/>
      <c r="E309" s="865"/>
      <c r="F309" s="707"/>
    </row>
    <row r="310" spans="1:6">
      <c r="A310" s="472"/>
      <c r="B310" s="467"/>
      <c r="C310" s="468"/>
      <c r="D310" s="342"/>
      <c r="E310" s="324"/>
      <c r="F310" s="725"/>
    </row>
    <row r="311" spans="1:6" ht="30">
      <c r="A311" s="315" t="s">
        <v>2028</v>
      </c>
      <c r="B311" s="258" t="s">
        <v>2029</v>
      </c>
      <c r="E311" s="876"/>
    </row>
    <row r="312" spans="1:6">
      <c r="A312" s="320"/>
      <c r="E312" s="876"/>
    </row>
    <row r="313" spans="1:6" ht="199.5">
      <c r="A313" s="320" t="s">
        <v>1878</v>
      </c>
      <c r="B313" s="265" t="s">
        <v>2016</v>
      </c>
      <c r="E313" s="876"/>
    </row>
    <row r="314" spans="1:6">
      <c r="A314" s="320"/>
      <c r="B314" s="282" t="s">
        <v>1879</v>
      </c>
      <c r="C314" s="283" t="s">
        <v>7</v>
      </c>
      <c r="D314" s="332">
        <v>1</v>
      </c>
      <c r="E314" s="874"/>
      <c r="F314" s="725"/>
    </row>
    <row r="315" spans="1:6">
      <c r="A315" s="320"/>
      <c r="B315" s="275" t="s">
        <v>46</v>
      </c>
      <c r="C315" s="276"/>
      <c r="D315" s="333"/>
      <c r="E315" s="865"/>
      <c r="F315" s="707">
        <f>D314*E314</f>
        <v>0</v>
      </c>
    </row>
    <row r="316" spans="1:6">
      <c r="A316" s="320"/>
      <c r="E316" s="876"/>
    </row>
    <row r="317" spans="1:6" ht="156.75">
      <c r="A317" s="320" t="s">
        <v>1878</v>
      </c>
      <c r="B317" s="265" t="s">
        <v>2017</v>
      </c>
      <c r="E317" s="876"/>
    </row>
    <row r="318" spans="1:6">
      <c r="A318" s="320"/>
      <c r="B318" s="282" t="s">
        <v>1879</v>
      </c>
      <c r="C318" s="283" t="s">
        <v>7</v>
      </c>
      <c r="D318" s="332">
        <v>1</v>
      </c>
      <c r="E318" s="874"/>
      <c r="F318" s="725"/>
    </row>
    <row r="319" spans="1:6">
      <c r="A319" s="320"/>
      <c r="B319" s="275" t="s">
        <v>46</v>
      </c>
      <c r="C319" s="276"/>
      <c r="D319" s="333"/>
      <c r="E319" s="865"/>
      <c r="F319" s="707">
        <f>D318*E318</f>
        <v>0</v>
      </c>
    </row>
    <row r="320" spans="1:6">
      <c r="A320" s="320"/>
      <c r="E320" s="876"/>
    </row>
    <row r="321" spans="1:6" ht="57">
      <c r="A321" s="320" t="s">
        <v>1878</v>
      </c>
      <c r="B321" s="265" t="s">
        <v>2010</v>
      </c>
      <c r="E321" s="876"/>
    </row>
    <row r="322" spans="1:6">
      <c r="A322" s="320"/>
      <c r="B322" s="282" t="s">
        <v>1879</v>
      </c>
      <c r="C322" s="283" t="s">
        <v>7</v>
      </c>
      <c r="D322" s="332">
        <v>2</v>
      </c>
      <c r="E322" s="874"/>
      <c r="F322" s="725"/>
    </row>
    <row r="323" spans="1:6">
      <c r="A323" s="320"/>
      <c r="B323" s="275" t="s">
        <v>46</v>
      </c>
      <c r="C323" s="276"/>
      <c r="D323" s="333"/>
      <c r="E323" s="865"/>
      <c r="F323" s="707">
        <f>D322*E322</f>
        <v>0</v>
      </c>
    </row>
    <row r="324" spans="1:6">
      <c r="A324" s="320"/>
      <c r="E324" s="876"/>
    </row>
    <row r="325" spans="1:6" ht="114">
      <c r="A325" s="320" t="s">
        <v>1878</v>
      </c>
      <c r="B325" s="265" t="s">
        <v>2011</v>
      </c>
      <c r="E325" s="876"/>
    </row>
    <row r="326" spans="1:6">
      <c r="A326" s="320"/>
      <c r="B326" s="282" t="s">
        <v>1879</v>
      </c>
      <c r="C326" s="283" t="s">
        <v>7</v>
      </c>
      <c r="D326" s="332">
        <v>2</v>
      </c>
      <c r="E326" s="874"/>
      <c r="F326" s="725"/>
    </row>
    <row r="327" spans="1:6">
      <c r="A327" s="320"/>
      <c r="B327" s="275" t="s">
        <v>46</v>
      </c>
      <c r="C327" s="276"/>
      <c r="D327" s="333"/>
      <c r="E327" s="865"/>
      <c r="F327" s="707">
        <f>D326*E326</f>
        <v>0</v>
      </c>
    </row>
    <row r="328" spans="1:6">
      <c r="A328" s="320"/>
      <c r="E328" s="876"/>
    </row>
    <row r="329" spans="1:6" ht="72.75">
      <c r="A329" s="320" t="s">
        <v>1878</v>
      </c>
      <c r="B329" s="265" t="s">
        <v>4712</v>
      </c>
      <c r="E329" s="876"/>
    </row>
    <row r="330" spans="1:6" ht="42.75">
      <c r="A330" s="320"/>
      <c r="B330" s="443"/>
      <c r="C330" s="444" t="s">
        <v>7</v>
      </c>
      <c r="D330" s="273"/>
      <c r="E330" s="763" t="s">
        <v>4689</v>
      </c>
      <c r="F330" s="725"/>
    </row>
    <row r="331" spans="1:6">
      <c r="A331" s="320"/>
      <c r="B331" s="275" t="s">
        <v>46</v>
      </c>
      <c r="C331" s="276"/>
      <c r="D331" s="333"/>
      <c r="E331" s="865"/>
      <c r="F331" s="707"/>
    </row>
    <row r="332" spans="1:6">
      <c r="A332" s="320"/>
      <c r="E332" s="876"/>
    </row>
    <row r="333" spans="1:6" ht="87.75">
      <c r="A333" s="320" t="s">
        <v>1878</v>
      </c>
      <c r="B333" s="265" t="s">
        <v>4713</v>
      </c>
      <c r="E333" s="876"/>
    </row>
    <row r="334" spans="1:6" ht="42.75">
      <c r="A334" s="320"/>
      <c r="B334" s="443"/>
      <c r="C334" s="444" t="s">
        <v>7</v>
      </c>
      <c r="D334" s="273"/>
      <c r="E334" s="763" t="s">
        <v>4689</v>
      </c>
      <c r="F334" s="725"/>
    </row>
    <row r="335" spans="1:6">
      <c r="A335" s="320"/>
      <c r="B335" s="275" t="s">
        <v>46</v>
      </c>
      <c r="C335" s="276"/>
      <c r="D335" s="333"/>
      <c r="E335" s="865"/>
      <c r="F335" s="707"/>
    </row>
    <row r="336" spans="1:6">
      <c r="A336" s="469"/>
      <c r="B336" s="470"/>
      <c r="C336" s="471"/>
      <c r="D336" s="342"/>
      <c r="E336" s="324"/>
      <c r="F336" s="725"/>
    </row>
    <row r="337" spans="1:6" ht="30">
      <c r="A337" s="315" t="s">
        <v>2030</v>
      </c>
      <c r="B337" s="258" t="s">
        <v>2031</v>
      </c>
      <c r="E337" s="876"/>
    </row>
    <row r="338" spans="1:6">
      <c r="A338" s="320"/>
      <c r="E338" s="876"/>
    </row>
    <row r="339" spans="1:6" ht="199.5">
      <c r="A339" s="320" t="s">
        <v>1878</v>
      </c>
      <c r="B339" s="265" t="s">
        <v>2016</v>
      </c>
      <c r="E339" s="876"/>
    </row>
    <row r="340" spans="1:6">
      <c r="A340" s="320"/>
      <c r="B340" s="282" t="s">
        <v>1879</v>
      </c>
      <c r="C340" s="283" t="s">
        <v>7</v>
      </c>
      <c r="D340" s="332">
        <v>1</v>
      </c>
      <c r="E340" s="874"/>
      <c r="F340" s="725"/>
    </row>
    <row r="341" spans="1:6">
      <c r="A341" s="320"/>
      <c r="B341" s="275" t="s">
        <v>46</v>
      </c>
      <c r="C341" s="276"/>
      <c r="D341" s="333"/>
      <c r="E341" s="865"/>
      <c r="F341" s="707">
        <f>D340*E340</f>
        <v>0</v>
      </c>
    </row>
    <row r="342" spans="1:6">
      <c r="A342" s="320"/>
      <c r="E342" s="876"/>
    </row>
    <row r="343" spans="1:6" ht="199.5">
      <c r="A343" s="320" t="s">
        <v>1878</v>
      </c>
      <c r="B343" s="265" t="s">
        <v>2009</v>
      </c>
      <c r="E343" s="876"/>
    </row>
    <row r="344" spans="1:6">
      <c r="A344" s="320"/>
      <c r="B344" s="282" t="s">
        <v>1879</v>
      </c>
      <c r="C344" s="283" t="s">
        <v>7</v>
      </c>
      <c r="D344" s="332">
        <v>1</v>
      </c>
      <c r="E344" s="874"/>
      <c r="F344" s="725"/>
    </row>
    <row r="345" spans="1:6">
      <c r="A345" s="320"/>
      <c r="B345" s="275" t="s">
        <v>46</v>
      </c>
      <c r="C345" s="276"/>
      <c r="D345" s="333"/>
      <c r="E345" s="865"/>
      <c r="F345" s="707">
        <f>D344*E344</f>
        <v>0</v>
      </c>
    </row>
    <row r="346" spans="1:6">
      <c r="A346" s="320"/>
      <c r="E346" s="876"/>
    </row>
    <row r="347" spans="1:6" ht="57">
      <c r="A347" s="320" t="s">
        <v>1878</v>
      </c>
      <c r="B347" s="265" t="s">
        <v>2010</v>
      </c>
      <c r="E347" s="876"/>
    </row>
    <row r="348" spans="1:6">
      <c r="A348" s="320"/>
      <c r="B348" s="282" t="s">
        <v>1879</v>
      </c>
      <c r="C348" s="283" t="s">
        <v>7</v>
      </c>
      <c r="D348" s="332">
        <v>2</v>
      </c>
      <c r="E348" s="874"/>
      <c r="F348" s="725"/>
    </row>
    <row r="349" spans="1:6">
      <c r="A349" s="320"/>
      <c r="B349" s="275" t="s">
        <v>46</v>
      </c>
      <c r="C349" s="276"/>
      <c r="D349" s="333"/>
      <c r="E349" s="865"/>
      <c r="F349" s="707">
        <f>D348*E348</f>
        <v>0</v>
      </c>
    </row>
    <row r="350" spans="1:6">
      <c r="A350" s="320"/>
      <c r="E350" s="876"/>
    </row>
    <row r="351" spans="1:6" ht="114">
      <c r="A351" s="320" t="s">
        <v>1878</v>
      </c>
      <c r="B351" s="265" t="s">
        <v>2011</v>
      </c>
      <c r="E351" s="876"/>
    </row>
    <row r="352" spans="1:6">
      <c r="A352" s="320"/>
      <c r="B352" s="282" t="s">
        <v>1879</v>
      </c>
      <c r="C352" s="283" t="s">
        <v>7</v>
      </c>
      <c r="D352" s="332">
        <v>2</v>
      </c>
      <c r="E352" s="874"/>
      <c r="F352" s="725"/>
    </row>
    <row r="353" spans="1:6">
      <c r="A353" s="320"/>
      <c r="B353" s="275" t="s">
        <v>46</v>
      </c>
      <c r="C353" s="276"/>
      <c r="D353" s="333"/>
      <c r="E353" s="865"/>
      <c r="F353" s="707">
        <f>D352*E352</f>
        <v>0</v>
      </c>
    </row>
    <row r="354" spans="1:6">
      <c r="A354" s="320"/>
      <c r="E354" s="876"/>
    </row>
    <row r="355" spans="1:6" ht="72.75">
      <c r="A355" s="320" t="s">
        <v>1878</v>
      </c>
      <c r="B355" s="265" t="s">
        <v>4712</v>
      </c>
      <c r="E355" s="876"/>
    </row>
    <row r="356" spans="1:6" ht="42.75">
      <c r="A356" s="320"/>
      <c r="B356" s="443"/>
      <c r="C356" s="444" t="s">
        <v>7</v>
      </c>
      <c r="D356" s="273"/>
      <c r="E356" s="763" t="s">
        <v>4689</v>
      </c>
      <c r="F356" s="725"/>
    </row>
    <row r="357" spans="1:6">
      <c r="A357" s="320"/>
      <c r="B357" s="275" t="s">
        <v>46</v>
      </c>
      <c r="C357" s="276"/>
      <c r="D357" s="333"/>
      <c r="E357" s="865"/>
      <c r="F357" s="707"/>
    </row>
    <row r="358" spans="1:6">
      <c r="A358" s="320"/>
      <c r="E358" s="876"/>
    </row>
    <row r="359" spans="1:6" ht="87.75">
      <c r="A359" s="320" t="s">
        <v>1878</v>
      </c>
      <c r="B359" s="265" t="s">
        <v>4713</v>
      </c>
      <c r="E359" s="876"/>
    </row>
    <row r="360" spans="1:6" ht="42.75">
      <c r="A360" s="320"/>
      <c r="B360" s="443"/>
      <c r="C360" s="444" t="s">
        <v>7</v>
      </c>
      <c r="D360" s="273"/>
      <c r="E360" s="763" t="s">
        <v>4689</v>
      </c>
      <c r="F360" s="725"/>
    </row>
    <row r="361" spans="1:6">
      <c r="A361" s="320"/>
      <c r="B361" s="275" t="s">
        <v>46</v>
      </c>
      <c r="C361" s="276"/>
      <c r="D361" s="333"/>
      <c r="E361" s="865"/>
      <c r="F361" s="707"/>
    </row>
    <row r="362" spans="1:6">
      <c r="A362" s="469"/>
      <c r="B362" s="470"/>
      <c r="C362" s="471"/>
      <c r="D362" s="342"/>
      <c r="E362" s="324"/>
      <c r="F362" s="725"/>
    </row>
    <row r="363" spans="1:6" ht="30">
      <c r="A363" s="315" t="s">
        <v>2032</v>
      </c>
      <c r="B363" s="258" t="s">
        <v>2033</v>
      </c>
      <c r="C363" s="471"/>
      <c r="D363" s="342"/>
      <c r="E363" s="324"/>
      <c r="F363" s="725"/>
    </row>
    <row r="364" spans="1:6">
      <c r="A364" s="472"/>
      <c r="B364" s="335"/>
      <c r="C364" s="264"/>
      <c r="D364" s="331"/>
      <c r="E364" s="879"/>
      <c r="F364" s="722"/>
    </row>
    <row r="365" spans="1:6" ht="228">
      <c r="A365" s="320" t="s">
        <v>1878</v>
      </c>
      <c r="B365" s="265" t="s">
        <v>2034</v>
      </c>
      <c r="E365" s="876"/>
    </row>
    <row r="366" spans="1:6">
      <c r="A366" s="320"/>
      <c r="B366" s="282" t="s">
        <v>1879</v>
      </c>
      <c r="C366" s="283" t="s">
        <v>7</v>
      </c>
      <c r="D366" s="332">
        <v>1</v>
      </c>
      <c r="E366" s="874"/>
      <c r="F366" s="725"/>
    </row>
    <row r="367" spans="1:6">
      <c r="A367" s="320"/>
      <c r="B367" s="278" t="s">
        <v>47</v>
      </c>
      <c r="C367" s="279"/>
      <c r="D367" s="334"/>
      <c r="E367" s="866"/>
      <c r="F367" s="708">
        <f>D366*E366</f>
        <v>0</v>
      </c>
    </row>
    <row r="368" spans="1:6">
      <c r="A368" s="320"/>
      <c r="E368" s="876"/>
    </row>
    <row r="369" spans="1:6" ht="156.75">
      <c r="A369" s="320" t="s">
        <v>1878</v>
      </c>
      <c r="B369" s="265" t="s">
        <v>2017</v>
      </c>
      <c r="E369" s="876"/>
    </row>
    <row r="370" spans="1:6">
      <c r="A370" s="320"/>
      <c r="B370" s="282" t="s">
        <v>1879</v>
      </c>
      <c r="C370" s="283" t="s">
        <v>7</v>
      </c>
      <c r="D370" s="332">
        <v>1</v>
      </c>
      <c r="E370" s="874"/>
      <c r="F370" s="725"/>
    </row>
    <row r="371" spans="1:6">
      <c r="A371" s="320"/>
      <c r="B371" s="278" t="s">
        <v>47</v>
      </c>
      <c r="C371" s="279"/>
      <c r="D371" s="334"/>
      <c r="E371" s="866"/>
      <c r="F371" s="708">
        <f>D370*E370</f>
        <v>0</v>
      </c>
    </row>
    <row r="372" spans="1:6">
      <c r="A372" s="320"/>
      <c r="E372" s="876"/>
    </row>
    <row r="373" spans="1:6" ht="57">
      <c r="A373" s="320" t="s">
        <v>1878</v>
      </c>
      <c r="B373" s="265" t="s">
        <v>2010</v>
      </c>
      <c r="E373" s="876"/>
    </row>
    <row r="374" spans="1:6">
      <c r="A374" s="320"/>
      <c r="B374" s="282" t="s">
        <v>1879</v>
      </c>
      <c r="C374" s="283" t="s">
        <v>7</v>
      </c>
      <c r="D374" s="332">
        <v>3</v>
      </c>
      <c r="E374" s="874"/>
      <c r="F374" s="725"/>
    </row>
    <row r="375" spans="1:6">
      <c r="A375" s="320"/>
      <c r="B375" s="278" t="s">
        <v>47</v>
      </c>
      <c r="C375" s="279"/>
      <c r="D375" s="334"/>
      <c r="E375" s="866"/>
      <c r="F375" s="708">
        <f>D374*E374</f>
        <v>0</v>
      </c>
    </row>
    <row r="376" spans="1:6">
      <c r="A376" s="320"/>
      <c r="E376" s="876"/>
    </row>
    <row r="377" spans="1:6" ht="114">
      <c r="A377" s="320" t="s">
        <v>1878</v>
      </c>
      <c r="B377" s="265" t="s">
        <v>2011</v>
      </c>
      <c r="E377" s="876"/>
    </row>
    <row r="378" spans="1:6">
      <c r="A378" s="320"/>
      <c r="B378" s="282" t="s">
        <v>1879</v>
      </c>
      <c r="C378" s="283" t="s">
        <v>7</v>
      </c>
      <c r="D378" s="332">
        <v>3</v>
      </c>
      <c r="E378" s="874"/>
      <c r="F378" s="725"/>
    </row>
    <row r="379" spans="1:6">
      <c r="A379" s="320"/>
      <c r="B379" s="278" t="s">
        <v>47</v>
      </c>
      <c r="C379" s="279"/>
      <c r="D379" s="334"/>
      <c r="E379" s="866"/>
      <c r="F379" s="708">
        <f>D378*E378</f>
        <v>0</v>
      </c>
    </row>
    <row r="380" spans="1:6">
      <c r="A380" s="320"/>
      <c r="E380" s="876"/>
    </row>
    <row r="381" spans="1:6" ht="72.75">
      <c r="A381" s="320" t="s">
        <v>1878</v>
      </c>
      <c r="B381" s="265" t="s">
        <v>4712</v>
      </c>
      <c r="E381" s="876"/>
    </row>
    <row r="382" spans="1:6" ht="42.75">
      <c r="A382" s="320"/>
      <c r="B382" s="443"/>
      <c r="C382" s="444" t="s">
        <v>7</v>
      </c>
      <c r="D382" s="273"/>
      <c r="E382" s="763" t="s">
        <v>4689</v>
      </c>
      <c r="F382" s="725"/>
    </row>
    <row r="383" spans="1:6">
      <c r="A383" s="320"/>
      <c r="B383" s="278" t="s">
        <v>47</v>
      </c>
      <c r="C383" s="279"/>
      <c r="D383" s="334"/>
      <c r="E383" s="866"/>
      <c r="F383" s="708"/>
    </row>
    <row r="384" spans="1:6">
      <c r="A384" s="320"/>
      <c r="E384" s="876"/>
    </row>
    <row r="385" spans="1:6" ht="87.75">
      <c r="A385" s="320" t="s">
        <v>1878</v>
      </c>
      <c r="B385" s="265" t="s">
        <v>4713</v>
      </c>
      <c r="E385" s="876"/>
    </row>
    <row r="386" spans="1:6" ht="42.75">
      <c r="A386" s="320"/>
      <c r="B386" s="443"/>
      <c r="C386" s="444" t="s">
        <v>7</v>
      </c>
      <c r="D386" s="273"/>
      <c r="E386" s="763" t="s">
        <v>4689</v>
      </c>
      <c r="F386" s="725"/>
    </row>
    <row r="387" spans="1:6">
      <c r="A387" s="320"/>
      <c r="B387" s="278" t="s">
        <v>47</v>
      </c>
      <c r="C387" s="279"/>
      <c r="D387" s="334"/>
      <c r="E387" s="866"/>
      <c r="F387" s="708"/>
    </row>
    <row r="388" spans="1:6">
      <c r="A388" s="472"/>
      <c r="B388" s="335"/>
      <c r="C388" s="264"/>
      <c r="D388" s="331"/>
      <c r="E388" s="879"/>
      <c r="F388" s="722"/>
    </row>
    <row r="389" spans="1:6" ht="30">
      <c r="A389" s="315" t="s">
        <v>2035</v>
      </c>
      <c r="B389" s="258" t="s">
        <v>2036</v>
      </c>
      <c r="C389" s="264"/>
      <c r="D389" s="331"/>
      <c r="E389" s="879"/>
      <c r="F389" s="722"/>
    </row>
    <row r="390" spans="1:6">
      <c r="A390" s="472"/>
      <c r="B390" s="335"/>
      <c r="C390" s="264"/>
      <c r="D390" s="331"/>
      <c r="E390" s="879"/>
      <c r="F390" s="722"/>
    </row>
    <row r="391" spans="1:6" ht="199.5">
      <c r="A391" s="320" t="s">
        <v>1878</v>
      </c>
      <c r="B391" s="265" t="s">
        <v>2016</v>
      </c>
      <c r="E391" s="876"/>
    </row>
    <row r="392" spans="1:6">
      <c r="A392" s="320"/>
      <c r="B392" s="282" t="s">
        <v>1879</v>
      </c>
      <c r="C392" s="283" t="s">
        <v>7</v>
      </c>
      <c r="D392" s="332">
        <v>1</v>
      </c>
      <c r="E392" s="874"/>
      <c r="F392" s="725"/>
    </row>
    <row r="393" spans="1:6">
      <c r="A393" s="320"/>
      <c r="B393" s="278" t="s">
        <v>47</v>
      </c>
      <c r="C393" s="279"/>
      <c r="D393" s="334"/>
      <c r="E393" s="866"/>
      <c r="F393" s="708">
        <f>D392*E392</f>
        <v>0</v>
      </c>
    </row>
    <row r="394" spans="1:6">
      <c r="A394" s="320"/>
      <c r="E394" s="876"/>
    </row>
    <row r="395" spans="1:6" ht="156.75">
      <c r="A395" s="320" t="s">
        <v>1878</v>
      </c>
      <c r="B395" s="265" t="s">
        <v>2017</v>
      </c>
      <c r="E395" s="876"/>
    </row>
    <row r="396" spans="1:6">
      <c r="A396" s="320"/>
      <c r="B396" s="282" t="s">
        <v>1879</v>
      </c>
      <c r="C396" s="283" t="s">
        <v>7</v>
      </c>
      <c r="D396" s="332">
        <v>1</v>
      </c>
      <c r="E396" s="874"/>
      <c r="F396" s="725"/>
    </row>
    <row r="397" spans="1:6">
      <c r="A397" s="320"/>
      <c r="B397" s="278" t="s">
        <v>47</v>
      </c>
      <c r="C397" s="279"/>
      <c r="D397" s="334"/>
      <c r="E397" s="866"/>
      <c r="F397" s="708">
        <f>D396*E396</f>
        <v>0</v>
      </c>
    </row>
    <row r="398" spans="1:6">
      <c r="A398" s="320"/>
      <c r="E398" s="876"/>
    </row>
    <row r="399" spans="1:6" ht="57">
      <c r="A399" s="320" t="s">
        <v>1878</v>
      </c>
      <c r="B399" s="265" t="s">
        <v>2010</v>
      </c>
      <c r="E399" s="876"/>
    </row>
    <row r="400" spans="1:6">
      <c r="A400" s="320"/>
      <c r="B400" s="282" t="s">
        <v>1879</v>
      </c>
      <c r="C400" s="283" t="s">
        <v>7</v>
      </c>
      <c r="D400" s="332">
        <v>3</v>
      </c>
      <c r="E400" s="874"/>
      <c r="F400" s="725"/>
    </row>
    <row r="401" spans="1:6">
      <c r="A401" s="320"/>
      <c r="B401" s="278" t="s">
        <v>47</v>
      </c>
      <c r="C401" s="279"/>
      <c r="D401" s="334"/>
      <c r="E401" s="866"/>
      <c r="F401" s="708">
        <f>D400*E400</f>
        <v>0</v>
      </c>
    </row>
    <row r="402" spans="1:6">
      <c r="A402" s="320"/>
      <c r="E402" s="876"/>
    </row>
    <row r="403" spans="1:6" ht="114">
      <c r="A403" s="320" t="s">
        <v>1878</v>
      </c>
      <c r="B403" s="265" t="s">
        <v>2011</v>
      </c>
      <c r="E403" s="876"/>
    </row>
    <row r="404" spans="1:6">
      <c r="A404" s="320"/>
      <c r="B404" s="282" t="s">
        <v>1879</v>
      </c>
      <c r="C404" s="283" t="s">
        <v>7</v>
      </c>
      <c r="D404" s="332">
        <v>3</v>
      </c>
      <c r="E404" s="874"/>
      <c r="F404" s="725"/>
    </row>
    <row r="405" spans="1:6">
      <c r="A405" s="320"/>
      <c r="B405" s="278" t="s">
        <v>47</v>
      </c>
      <c r="C405" s="279"/>
      <c r="D405" s="334"/>
      <c r="E405" s="760"/>
      <c r="F405" s="708">
        <f>D404*E404</f>
        <v>0</v>
      </c>
    </row>
    <row r="406" spans="1:6">
      <c r="A406" s="320"/>
    </row>
    <row r="407" spans="1:6" ht="72.75">
      <c r="A407" s="320" t="s">
        <v>1878</v>
      </c>
      <c r="B407" s="265" t="s">
        <v>4712</v>
      </c>
    </row>
    <row r="408" spans="1:6" ht="42.75">
      <c r="A408" s="320"/>
      <c r="B408" s="443"/>
      <c r="C408" s="444" t="s">
        <v>7</v>
      </c>
      <c r="D408" s="273"/>
      <c r="E408" s="763" t="s">
        <v>4689</v>
      </c>
      <c r="F408" s="725"/>
    </row>
    <row r="409" spans="1:6">
      <c r="A409" s="320"/>
      <c r="B409" s="278" t="s">
        <v>47</v>
      </c>
      <c r="C409" s="279"/>
      <c r="D409" s="334"/>
      <c r="E409" s="760"/>
      <c r="F409" s="708"/>
    </row>
    <row r="410" spans="1:6">
      <c r="A410" s="320"/>
    </row>
    <row r="411" spans="1:6" ht="87.75">
      <c r="A411" s="320" t="s">
        <v>1878</v>
      </c>
      <c r="B411" s="265" t="s">
        <v>4713</v>
      </c>
    </row>
    <row r="412" spans="1:6" ht="42.75">
      <c r="A412" s="320"/>
      <c r="B412" s="443"/>
      <c r="C412" s="444" t="s">
        <v>7</v>
      </c>
      <c r="D412" s="273"/>
      <c r="E412" s="763" t="s">
        <v>4689</v>
      </c>
      <c r="F412" s="725"/>
    </row>
    <row r="413" spans="1:6">
      <c r="A413" s="320"/>
      <c r="B413" s="278" t="s">
        <v>47</v>
      </c>
      <c r="C413" s="279"/>
      <c r="D413" s="334"/>
      <c r="E413" s="760"/>
      <c r="F413" s="708"/>
    </row>
    <row r="414" spans="1:6">
      <c r="A414" s="472"/>
      <c r="B414" s="335"/>
      <c r="C414" s="264"/>
      <c r="D414" s="331"/>
      <c r="E414" s="761"/>
      <c r="F414" s="722"/>
    </row>
    <row r="415" spans="1:6" ht="15">
      <c r="A415" s="473" t="s">
        <v>2037</v>
      </c>
      <c r="B415" s="343" t="s">
        <v>1887</v>
      </c>
      <c r="C415" s="264"/>
      <c r="D415" s="331"/>
      <c r="E415" s="761"/>
      <c r="F415" s="722"/>
    </row>
    <row r="416" spans="1:6">
      <c r="A416" s="472"/>
      <c r="B416" s="335"/>
      <c r="C416" s="264"/>
      <c r="D416" s="331"/>
      <c r="E416" s="761"/>
      <c r="F416" s="722"/>
    </row>
    <row r="417" spans="1:6" ht="59.25">
      <c r="A417" s="469" t="s">
        <v>1878</v>
      </c>
      <c r="B417" s="335" t="s">
        <v>4714</v>
      </c>
      <c r="C417" s="264"/>
      <c r="D417" s="331"/>
      <c r="E417" s="761"/>
      <c r="F417" s="722"/>
    </row>
    <row r="418" spans="1:6" ht="42.75">
      <c r="A418" s="445"/>
      <c r="B418" s="443"/>
      <c r="C418" s="444" t="s">
        <v>7</v>
      </c>
      <c r="D418" s="273"/>
      <c r="E418" s="763" t="s">
        <v>4689</v>
      </c>
      <c r="F418" s="706"/>
    </row>
    <row r="419" spans="1:6">
      <c r="A419" s="445"/>
      <c r="B419" s="433" t="s">
        <v>46</v>
      </c>
      <c r="C419" s="434"/>
      <c r="D419" s="277"/>
      <c r="E419" s="759"/>
      <c r="F419" s="707"/>
    </row>
    <row r="420" spans="1:6">
      <c r="A420" s="445"/>
      <c r="B420" s="436" t="s">
        <v>47</v>
      </c>
      <c r="C420" s="437"/>
      <c r="D420" s="280"/>
      <c r="E420" s="760"/>
      <c r="F420" s="708"/>
    </row>
    <row r="421" spans="1:6">
      <c r="A421" s="472"/>
      <c r="B421" s="335"/>
      <c r="C421" s="264"/>
      <c r="D421" s="331"/>
      <c r="E421" s="761"/>
      <c r="F421" s="722"/>
    </row>
    <row r="422" spans="1:6" ht="58.5">
      <c r="A422" s="469" t="s">
        <v>1878</v>
      </c>
      <c r="B422" s="335" t="s">
        <v>4715</v>
      </c>
      <c r="C422" s="264"/>
      <c r="D422" s="331"/>
      <c r="E422" s="761"/>
      <c r="F422" s="722"/>
    </row>
    <row r="423" spans="1:6" ht="42.75">
      <c r="A423" s="445"/>
      <c r="B423" s="443"/>
      <c r="C423" s="444" t="s">
        <v>7</v>
      </c>
      <c r="D423" s="273"/>
      <c r="E423" s="763" t="s">
        <v>4689</v>
      </c>
      <c r="F423" s="706"/>
    </row>
    <row r="424" spans="1:6">
      <c r="A424" s="445"/>
      <c r="B424" s="433" t="s">
        <v>46</v>
      </c>
      <c r="C424" s="434"/>
      <c r="D424" s="277"/>
      <c r="E424" s="759"/>
      <c r="F424" s="707"/>
    </row>
    <row r="425" spans="1:6">
      <c r="A425" s="445"/>
      <c r="B425" s="436" t="s">
        <v>47</v>
      </c>
      <c r="C425" s="437"/>
      <c r="D425" s="280"/>
      <c r="E425" s="760"/>
      <c r="F425" s="708"/>
    </row>
    <row r="426" spans="1:6">
      <c r="A426" s="472"/>
      <c r="B426" s="335"/>
      <c r="C426" s="264"/>
      <c r="D426" s="331"/>
      <c r="E426" s="761"/>
      <c r="F426" s="722"/>
    </row>
    <row r="427" spans="1:6" ht="73.5">
      <c r="A427" s="469" t="s">
        <v>1878</v>
      </c>
      <c r="B427" s="335" t="s">
        <v>4710</v>
      </c>
      <c r="C427" s="264"/>
      <c r="D427" s="331"/>
      <c r="E427" s="761"/>
      <c r="F427" s="722"/>
    </row>
    <row r="428" spans="1:6" ht="42.75">
      <c r="A428" s="445"/>
      <c r="B428" s="443"/>
      <c r="C428" s="444" t="s">
        <v>7</v>
      </c>
      <c r="D428" s="273"/>
      <c r="E428" s="763" t="s">
        <v>4689</v>
      </c>
      <c r="F428" s="706"/>
    </row>
    <row r="429" spans="1:6">
      <c r="A429" s="445"/>
      <c r="B429" s="433" t="s">
        <v>46</v>
      </c>
      <c r="C429" s="434"/>
      <c r="D429" s="277"/>
      <c r="E429" s="759"/>
      <c r="F429" s="707"/>
    </row>
    <row r="430" spans="1:6">
      <c r="A430" s="445"/>
      <c r="B430" s="436" t="s">
        <v>47</v>
      </c>
      <c r="C430" s="437"/>
      <c r="D430" s="280"/>
      <c r="E430" s="760"/>
      <c r="F430" s="708"/>
    </row>
    <row r="431" spans="1:6" ht="15" thickBot="1">
      <c r="A431" s="344"/>
      <c r="B431" s="288"/>
      <c r="C431" s="289"/>
      <c r="D431" s="345"/>
      <c r="E431" s="774"/>
      <c r="F431" s="728"/>
    </row>
    <row r="432" spans="1:6">
      <c r="A432" s="286"/>
      <c r="B432" s="282" t="s">
        <v>1888</v>
      </c>
      <c r="C432" s="283"/>
      <c r="D432" s="346"/>
      <c r="E432" s="762"/>
      <c r="F432" s="706"/>
    </row>
    <row r="433" spans="1:6">
      <c r="A433" s="286"/>
      <c r="B433" s="275" t="s">
        <v>46</v>
      </c>
      <c r="C433" s="276"/>
      <c r="D433" s="333"/>
      <c r="E433" s="759"/>
      <c r="F433" s="707">
        <f>F20+F24+F29+F37+F56+F66+F71+F89+F94+F99+F104+F109+F114+F121+F126+F131+F136+F141+F146+F153+F158+F163+F168+F173+F178+F185+F189+F193+F197+F201+F205+F211+F215+F219+F223+F227+F231+F237+F241+F245+F249+F253+F257+F263+F267+F271+F275+F279+F289+F293+F297+F301+F305+F309+F315+F319+F323+F327+F331+F335+F341+F345+F349+F353+F357+F361+F419+F424+F429+F42+F47+F283</f>
        <v>0</v>
      </c>
    </row>
    <row r="434" spans="1:6" ht="15" thickBot="1">
      <c r="A434" s="286"/>
      <c r="B434" s="278" t="s">
        <v>47</v>
      </c>
      <c r="C434" s="279"/>
      <c r="D434" s="334"/>
      <c r="E434" s="760"/>
      <c r="F434" s="708">
        <f>F25+F33+F38+F61+F76+F81+F90+F95+F100+F105+F110+F115+F122+F127+F132+F137+F142+F147+F154+F159+F164+F169+F174+F179+F367+F371+F375+F379+F383+F387+F393+F397+F401+F405+F409+F413+F420+F425+F430+F43+F48</f>
        <v>0</v>
      </c>
    </row>
    <row r="435" spans="1:6" ht="15.75" thickBot="1">
      <c r="A435" s="474"/>
      <c r="B435" s="475" t="s">
        <v>38</v>
      </c>
      <c r="C435" s="476"/>
      <c r="D435" s="347"/>
      <c r="E435" s="765"/>
      <c r="F435" s="729">
        <f>SUM(F12:F431)</f>
        <v>0</v>
      </c>
    </row>
  </sheetData>
  <sheetProtection algorithmName="SHA-512" hashValue="YCC3ymXGMluldsxpBRm7ECcQAeCrnxEh1R/wo9b0z1YaSN+qox9cywQadgc4Uwp3nbc+94ixG+GjbhAvCaFMGQ==" saltValue="uNNcfmk6/hT6rpDGM7RiCA==" spinCount="100000" sheet="1" objects="1" scenarios="1"/>
  <pageMargins left="0.7" right="0.7" top="0.75" bottom="0.75" header="0.3" footer="0.3"/>
  <pageSetup paperSize="9" scale="97" orientation="portrait" r:id="rId1"/>
  <rowBreaks count="2" manualBreakCount="2">
    <brk id="39" max="5" man="1"/>
    <brk id="414" max="5"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BFFC3-60E9-4BE6-9A10-D1573F7BC94F}">
  <sheetPr>
    <tabColor theme="5" tint="0.59999389629810485"/>
  </sheetPr>
  <dimension ref="A1:I2714"/>
  <sheetViews>
    <sheetView view="pageBreakPreview" zoomScaleNormal="100" zoomScaleSheetLayoutView="100" workbookViewId="0">
      <pane ySplit="11" topLeftCell="A73" activePane="bottomLeft" state="frozen"/>
      <selection activeCell="F2256" sqref="F2256"/>
      <selection pane="bottomLeft" activeCell="E81" sqref="E81"/>
    </sheetView>
  </sheetViews>
  <sheetFormatPr defaultRowHeight="14.25"/>
  <cols>
    <col min="1" max="1" width="7.42578125" style="264" bestFit="1" customWidth="1"/>
    <col min="2" max="2" width="32.140625" style="265" customWidth="1"/>
    <col min="3" max="3" width="5.5703125" style="259" customWidth="1"/>
    <col min="4" max="4" width="13.85546875" style="337" customWidth="1"/>
    <col min="5" max="5" width="14.85546875" style="767" customWidth="1"/>
    <col min="6" max="6" width="14.85546875" style="702" customWidth="1"/>
    <col min="7" max="8" width="28.5703125" style="263" customWidth="1"/>
    <col min="9" max="9" width="17.85546875" style="263" customWidth="1"/>
    <col min="10" max="10" width="12.42578125" style="263" customWidth="1"/>
    <col min="11" max="24" width="8.85546875" style="263" customWidth="1"/>
    <col min="25" max="256" width="9.140625" style="263"/>
    <col min="257" max="257" width="7.42578125" style="263" bestFit="1" customWidth="1"/>
    <col min="258" max="258" width="32.140625" style="263" customWidth="1"/>
    <col min="259" max="259" width="5.5703125" style="263" customWidth="1"/>
    <col min="260" max="260" width="12.42578125" style="263" bestFit="1" customWidth="1"/>
    <col min="261" max="262" width="14.85546875" style="263" customWidth="1"/>
    <col min="263" max="265" width="0" style="263" hidden="1" customWidth="1"/>
    <col min="266" max="266" width="12.42578125" style="263" bestFit="1" customWidth="1"/>
    <col min="267" max="512" width="9.140625" style="263"/>
    <col min="513" max="513" width="7.42578125" style="263" bestFit="1" customWidth="1"/>
    <col min="514" max="514" width="32.140625" style="263" customWidth="1"/>
    <col min="515" max="515" width="5.5703125" style="263" customWidth="1"/>
    <col min="516" max="516" width="12.42578125" style="263" bestFit="1" customWidth="1"/>
    <col min="517" max="518" width="14.85546875" style="263" customWidth="1"/>
    <col min="519" max="521" width="0" style="263" hidden="1" customWidth="1"/>
    <col min="522" max="522" width="12.42578125" style="263" bestFit="1" customWidth="1"/>
    <col min="523" max="768" width="9.140625" style="263"/>
    <col min="769" max="769" width="7.42578125" style="263" bestFit="1" customWidth="1"/>
    <col min="770" max="770" width="32.140625" style="263" customWidth="1"/>
    <col min="771" max="771" width="5.5703125" style="263" customWidth="1"/>
    <col min="772" max="772" width="12.42578125" style="263" bestFit="1" customWidth="1"/>
    <col min="773" max="774" width="14.85546875" style="263" customWidth="1"/>
    <col min="775" max="777" width="0" style="263" hidden="1" customWidth="1"/>
    <col min="778" max="778" width="12.42578125" style="263" bestFit="1" customWidth="1"/>
    <col min="779" max="1024" width="9.140625" style="263"/>
    <col min="1025" max="1025" width="7.42578125" style="263" bestFit="1" customWidth="1"/>
    <col min="1026" max="1026" width="32.140625" style="263" customWidth="1"/>
    <col min="1027" max="1027" width="5.5703125" style="263" customWidth="1"/>
    <col min="1028" max="1028" width="12.42578125" style="263" bestFit="1" customWidth="1"/>
    <col min="1029" max="1030" width="14.85546875" style="263" customWidth="1"/>
    <col min="1031" max="1033" width="0" style="263" hidden="1" customWidth="1"/>
    <col min="1034" max="1034" width="12.42578125" style="263" bestFit="1" customWidth="1"/>
    <col min="1035" max="1280" width="9.140625" style="263"/>
    <col min="1281" max="1281" width="7.42578125" style="263" bestFit="1" customWidth="1"/>
    <col min="1282" max="1282" width="32.140625" style="263" customWidth="1"/>
    <col min="1283" max="1283" width="5.5703125" style="263" customWidth="1"/>
    <col min="1284" max="1284" width="12.42578125" style="263" bestFit="1" customWidth="1"/>
    <col min="1285" max="1286" width="14.85546875" style="263" customWidth="1"/>
    <col min="1287" max="1289" width="0" style="263" hidden="1" customWidth="1"/>
    <col min="1290" max="1290" width="12.42578125" style="263" bestFit="1" customWidth="1"/>
    <col min="1291" max="1536" width="9.140625" style="263"/>
    <col min="1537" max="1537" width="7.42578125" style="263" bestFit="1" customWidth="1"/>
    <col min="1538" max="1538" width="32.140625" style="263" customWidth="1"/>
    <col min="1539" max="1539" width="5.5703125" style="263" customWidth="1"/>
    <col min="1540" max="1540" width="12.42578125" style="263" bestFit="1" customWidth="1"/>
    <col min="1541" max="1542" width="14.85546875" style="263" customWidth="1"/>
    <col min="1543" max="1545" width="0" style="263" hidden="1" customWidth="1"/>
    <col min="1546" max="1546" width="12.42578125" style="263" bestFit="1" customWidth="1"/>
    <col min="1547" max="1792" width="9.140625" style="263"/>
    <col min="1793" max="1793" width="7.42578125" style="263" bestFit="1" customWidth="1"/>
    <col min="1794" max="1794" width="32.140625" style="263" customWidth="1"/>
    <col min="1795" max="1795" width="5.5703125" style="263" customWidth="1"/>
    <col min="1796" max="1796" width="12.42578125" style="263" bestFit="1" customWidth="1"/>
    <col min="1797" max="1798" width="14.85546875" style="263" customWidth="1"/>
    <col min="1799" max="1801" width="0" style="263" hidden="1" customWidth="1"/>
    <col min="1802" max="1802" width="12.42578125" style="263" bestFit="1" customWidth="1"/>
    <col min="1803" max="2048" width="9.140625" style="263"/>
    <col min="2049" max="2049" width="7.42578125" style="263" bestFit="1" customWidth="1"/>
    <col min="2050" max="2050" width="32.140625" style="263" customWidth="1"/>
    <col min="2051" max="2051" width="5.5703125" style="263" customWidth="1"/>
    <col min="2052" max="2052" width="12.42578125" style="263" bestFit="1" customWidth="1"/>
    <col min="2053" max="2054" width="14.85546875" style="263" customWidth="1"/>
    <col min="2055" max="2057" width="0" style="263" hidden="1" customWidth="1"/>
    <col min="2058" max="2058" width="12.42578125" style="263" bestFit="1" customWidth="1"/>
    <col min="2059" max="2304" width="9.140625" style="263"/>
    <col min="2305" max="2305" width="7.42578125" style="263" bestFit="1" customWidth="1"/>
    <col min="2306" max="2306" width="32.140625" style="263" customWidth="1"/>
    <col min="2307" max="2307" width="5.5703125" style="263" customWidth="1"/>
    <col min="2308" max="2308" width="12.42578125" style="263" bestFit="1" customWidth="1"/>
    <col min="2309" max="2310" width="14.85546875" style="263" customWidth="1"/>
    <col min="2311" max="2313" width="0" style="263" hidden="1" customWidth="1"/>
    <col min="2314" max="2314" width="12.42578125" style="263" bestFit="1" customWidth="1"/>
    <col min="2315" max="2560" width="9.140625" style="263"/>
    <col min="2561" max="2561" width="7.42578125" style="263" bestFit="1" customWidth="1"/>
    <col min="2562" max="2562" width="32.140625" style="263" customWidth="1"/>
    <col min="2563" max="2563" width="5.5703125" style="263" customWidth="1"/>
    <col min="2564" max="2564" width="12.42578125" style="263" bestFit="1" customWidth="1"/>
    <col min="2565" max="2566" width="14.85546875" style="263" customWidth="1"/>
    <col min="2567" max="2569" width="0" style="263" hidden="1" customWidth="1"/>
    <col min="2570" max="2570" width="12.42578125" style="263" bestFit="1" customWidth="1"/>
    <col min="2571" max="2816" width="9.140625" style="263"/>
    <col min="2817" max="2817" width="7.42578125" style="263" bestFit="1" customWidth="1"/>
    <col min="2818" max="2818" width="32.140625" style="263" customWidth="1"/>
    <col min="2819" max="2819" width="5.5703125" style="263" customWidth="1"/>
    <col min="2820" max="2820" width="12.42578125" style="263" bestFit="1" customWidth="1"/>
    <col min="2821" max="2822" width="14.85546875" style="263" customWidth="1"/>
    <col min="2823" max="2825" width="0" style="263" hidden="1" customWidth="1"/>
    <col min="2826" max="2826" width="12.42578125" style="263" bestFit="1" customWidth="1"/>
    <col min="2827" max="3072" width="9.140625" style="263"/>
    <col min="3073" max="3073" width="7.42578125" style="263" bestFit="1" customWidth="1"/>
    <col min="3074" max="3074" width="32.140625" style="263" customWidth="1"/>
    <col min="3075" max="3075" width="5.5703125" style="263" customWidth="1"/>
    <col min="3076" max="3076" width="12.42578125" style="263" bestFit="1" customWidth="1"/>
    <col min="3077" max="3078" width="14.85546875" style="263" customWidth="1"/>
    <col min="3079" max="3081" width="0" style="263" hidden="1" customWidth="1"/>
    <col min="3082" max="3082" width="12.42578125" style="263" bestFit="1" customWidth="1"/>
    <col min="3083" max="3328" width="9.140625" style="263"/>
    <col min="3329" max="3329" width="7.42578125" style="263" bestFit="1" customWidth="1"/>
    <col min="3330" max="3330" width="32.140625" style="263" customWidth="1"/>
    <col min="3331" max="3331" width="5.5703125" style="263" customWidth="1"/>
    <col min="3332" max="3332" width="12.42578125" style="263" bestFit="1" customWidth="1"/>
    <col min="3333" max="3334" width="14.85546875" style="263" customWidth="1"/>
    <col min="3335" max="3337" width="0" style="263" hidden="1" customWidth="1"/>
    <col min="3338" max="3338" width="12.42578125" style="263" bestFit="1" customWidth="1"/>
    <col min="3339" max="3584" width="9.140625" style="263"/>
    <col min="3585" max="3585" width="7.42578125" style="263" bestFit="1" customWidth="1"/>
    <col min="3586" max="3586" width="32.140625" style="263" customWidth="1"/>
    <col min="3587" max="3587" width="5.5703125" style="263" customWidth="1"/>
    <col min="3588" max="3588" width="12.42578125" style="263" bestFit="1" customWidth="1"/>
    <col min="3589" max="3590" width="14.85546875" style="263" customWidth="1"/>
    <col min="3591" max="3593" width="0" style="263" hidden="1" customWidth="1"/>
    <col min="3594" max="3594" width="12.42578125" style="263" bestFit="1" customWidth="1"/>
    <col min="3595" max="3840" width="9.140625" style="263"/>
    <col min="3841" max="3841" width="7.42578125" style="263" bestFit="1" customWidth="1"/>
    <col min="3842" max="3842" width="32.140625" style="263" customWidth="1"/>
    <col min="3843" max="3843" width="5.5703125" style="263" customWidth="1"/>
    <col min="3844" max="3844" width="12.42578125" style="263" bestFit="1" customWidth="1"/>
    <col min="3845" max="3846" width="14.85546875" style="263" customWidth="1"/>
    <col min="3847" max="3849" width="0" style="263" hidden="1" customWidth="1"/>
    <col min="3850" max="3850" width="12.42578125" style="263" bestFit="1" customWidth="1"/>
    <col min="3851" max="4096" width="9.140625" style="263"/>
    <col min="4097" max="4097" width="7.42578125" style="263" bestFit="1" customWidth="1"/>
    <col min="4098" max="4098" width="32.140625" style="263" customWidth="1"/>
    <col min="4099" max="4099" width="5.5703125" style="263" customWidth="1"/>
    <col min="4100" max="4100" width="12.42578125" style="263" bestFit="1" customWidth="1"/>
    <col min="4101" max="4102" width="14.85546875" style="263" customWidth="1"/>
    <col min="4103" max="4105" width="0" style="263" hidden="1" customWidth="1"/>
    <col min="4106" max="4106" width="12.42578125" style="263" bestFit="1" customWidth="1"/>
    <col min="4107" max="4352" width="9.140625" style="263"/>
    <col min="4353" max="4353" width="7.42578125" style="263" bestFit="1" customWidth="1"/>
    <col min="4354" max="4354" width="32.140625" style="263" customWidth="1"/>
    <col min="4355" max="4355" width="5.5703125" style="263" customWidth="1"/>
    <col min="4356" max="4356" width="12.42578125" style="263" bestFit="1" customWidth="1"/>
    <col min="4357" max="4358" width="14.85546875" style="263" customWidth="1"/>
    <col min="4359" max="4361" width="0" style="263" hidden="1" customWidth="1"/>
    <col min="4362" max="4362" width="12.42578125" style="263" bestFit="1" customWidth="1"/>
    <col min="4363" max="4608" width="9.140625" style="263"/>
    <col min="4609" max="4609" width="7.42578125" style="263" bestFit="1" customWidth="1"/>
    <col min="4610" max="4610" width="32.140625" style="263" customWidth="1"/>
    <col min="4611" max="4611" width="5.5703125" style="263" customWidth="1"/>
    <col min="4612" max="4612" width="12.42578125" style="263" bestFit="1" customWidth="1"/>
    <col min="4613" max="4614" width="14.85546875" style="263" customWidth="1"/>
    <col min="4615" max="4617" width="0" style="263" hidden="1" customWidth="1"/>
    <col min="4618" max="4618" width="12.42578125" style="263" bestFit="1" customWidth="1"/>
    <col min="4619" max="4864" width="9.140625" style="263"/>
    <col min="4865" max="4865" width="7.42578125" style="263" bestFit="1" customWidth="1"/>
    <col min="4866" max="4866" width="32.140625" style="263" customWidth="1"/>
    <col min="4867" max="4867" width="5.5703125" style="263" customWidth="1"/>
    <col min="4868" max="4868" width="12.42578125" style="263" bestFit="1" customWidth="1"/>
    <col min="4869" max="4870" width="14.85546875" style="263" customWidth="1"/>
    <col min="4871" max="4873" width="0" style="263" hidden="1" customWidth="1"/>
    <col min="4874" max="4874" width="12.42578125" style="263" bestFit="1" customWidth="1"/>
    <col min="4875" max="5120" width="9.140625" style="263"/>
    <col min="5121" max="5121" width="7.42578125" style="263" bestFit="1" customWidth="1"/>
    <col min="5122" max="5122" width="32.140625" style="263" customWidth="1"/>
    <col min="5123" max="5123" width="5.5703125" style="263" customWidth="1"/>
    <col min="5124" max="5124" width="12.42578125" style="263" bestFit="1" customWidth="1"/>
    <col min="5125" max="5126" width="14.85546875" style="263" customWidth="1"/>
    <col min="5127" max="5129" width="0" style="263" hidden="1" customWidth="1"/>
    <col min="5130" max="5130" width="12.42578125" style="263" bestFit="1" customWidth="1"/>
    <col min="5131" max="5376" width="9.140625" style="263"/>
    <col min="5377" max="5377" width="7.42578125" style="263" bestFit="1" customWidth="1"/>
    <col min="5378" max="5378" width="32.140625" style="263" customWidth="1"/>
    <col min="5379" max="5379" width="5.5703125" style="263" customWidth="1"/>
    <col min="5380" max="5380" width="12.42578125" style="263" bestFit="1" customWidth="1"/>
    <col min="5381" max="5382" width="14.85546875" style="263" customWidth="1"/>
    <col min="5383" max="5385" width="0" style="263" hidden="1" customWidth="1"/>
    <col min="5386" max="5386" width="12.42578125" style="263" bestFit="1" customWidth="1"/>
    <col min="5387" max="5632" width="9.140625" style="263"/>
    <col min="5633" max="5633" width="7.42578125" style="263" bestFit="1" customWidth="1"/>
    <col min="5634" max="5634" width="32.140625" style="263" customWidth="1"/>
    <col min="5635" max="5635" width="5.5703125" style="263" customWidth="1"/>
    <col min="5636" max="5636" width="12.42578125" style="263" bestFit="1" customWidth="1"/>
    <col min="5637" max="5638" width="14.85546875" style="263" customWidth="1"/>
    <col min="5639" max="5641" width="0" style="263" hidden="1" customWidth="1"/>
    <col min="5642" max="5642" width="12.42578125" style="263" bestFit="1" customWidth="1"/>
    <col min="5643" max="5888" width="9.140625" style="263"/>
    <col min="5889" max="5889" width="7.42578125" style="263" bestFit="1" customWidth="1"/>
    <col min="5890" max="5890" width="32.140625" style="263" customWidth="1"/>
    <col min="5891" max="5891" width="5.5703125" style="263" customWidth="1"/>
    <col min="5892" max="5892" width="12.42578125" style="263" bestFit="1" customWidth="1"/>
    <col min="5893" max="5894" width="14.85546875" style="263" customWidth="1"/>
    <col min="5895" max="5897" width="0" style="263" hidden="1" customWidth="1"/>
    <col min="5898" max="5898" width="12.42578125" style="263" bestFit="1" customWidth="1"/>
    <col min="5899" max="6144" width="9.140625" style="263"/>
    <col min="6145" max="6145" width="7.42578125" style="263" bestFit="1" customWidth="1"/>
    <col min="6146" max="6146" width="32.140625" style="263" customWidth="1"/>
    <col min="6147" max="6147" width="5.5703125" style="263" customWidth="1"/>
    <col min="6148" max="6148" width="12.42578125" style="263" bestFit="1" customWidth="1"/>
    <col min="6149" max="6150" width="14.85546875" style="263" customWidth="1"/>
    <col min="6151" max="6153" width="0" style="263" hidden="1" customWidth="1"/>
    <col min="6154" max="6154" width="12.42578125" style="263" bestFit="1" customWidth="1"/>
    <col min="6155" max="6400" width="9.140625" style="263"/>
    <col min="6401" max="6401" width="7.42578125" style="263" bestFit="1" customWidth="1"/>
    <col min="6402" max="6402" width="32.140625" style="263" customWidth="1"/>
    <col min="6403" max="6403" width="5.5703125" style="263" customWidth="1"/>
    <col min="6404" max="6404" width="12.42578125" style="263" bestFit="1" customWidth="1"/>
    <col min="6405" max="6406" width="14.85546875" style="263" customWidth="1"/>
    <col min="6407" max="6409" width="0" style="263" hidden="1" customWidth="1"/>
    <col min="6410" max="6410" width="12.42578125" style="263" bestFit="1" customWidth="1"/>
    <col min="6411" max="6656" width="9.140625" style="263"/>
    <col min="6657" max="6657" width="7.42578125" style="263" bestFit="1" customWidth="1"/>
    <col min="6658" max="6658" width="32.140625" style="263" customWidth="1"/>
    <col min="6659" max="6659" width="5.5703125" style="263" customWidth="1"/>
    <col min="6660" max="6660" width="12.42578125" style="263" bestFit="1" customWidth="1"/>
    <col min="6661" max="6662" width="14.85546875" style="263" customWidth="1"/>
    <col min="6663" max="6665" width="0" style="263" hidden="1" customWidth="1"/>
    <col min="6666" max="6666" width="12.42578125" style="263" bestFit="1" customWidth="1"/>
    <col min="6667" max="6912" width="9.140625" style="263"/>
    <col min="6913" max="6913" width="7.42578125" style="263" bestFit="1" customWidth="1"/>
    <col min="6914" max="6914" width="32.140625" style="263" customWidth="1"/>
    <col min="6915" max="6915" width="5.5703125" style="263" customWidth="1"/>
    <col min="6916" max="6916" width="12.42578125" style="263" bestFit="1" customWidth="1"/>
    <col min="6917" max="6918" width="14.85546875" style="263" customWidth="1"/>
    <col min="6919" max="6921" width="0" style="263" hidden="1" customWidth="1"/>
    <col min="6922" max="6922" width="12.42578125" style="263" bestFit="1" customWidth="1"/>
    <col min="6923" max="7168" width="9.140625" style="263"/>
    <col min="7169" max="7169" width="7.42578125" style="263" bestFit="1" customWidth="1"/>
    <col min="7170" max="7170" width="32.140625" style="263" customWidth="1"/>
    <col min="7171" max="7171" width="5.5703125" style="263" customWidth="1"/>
    <col min="7172" max="7172" width="12.42578125" style="263" bestFit="1" customWidth="1"/>
    <col min="7173" max="7174" width="14.85546875" style="263" customWidth="1"/>
    <col min="7175" max="7177" width="0" style="263" hidden="1" customWidth="1"/>
    <col min="7178" max="7178" width="12.42578125" style="263" bestFit="1" customWidth="1"/>
    <col min="7179" max="7424" width="9.140625" style="263"/>
    <col min="7425" max="7425" width="7.42578125" style="263" bestFit="1" customWidth="1"/>
    <col min="7426" max="7426" width="32.140625" style="263" customWidth="1"/>
    <col min="7427" max="7427" width="5.5703125" style="263" customWidth="1"/>
    <col min="7428" max="7428" width="12.42578125" style="263" bestFit="1" customWidth="1"/>
    <col min="7429" max="7430" width="14.85546875" style="263" customWidth="1"/>
    <col min="7431" max="7433" width="0" style="263" hidden="1" customWidth="1"/>
    <col min="7434" max="7434" width="12.42578125" style="263" bestFit="1" customWidth="1"/>
    <col min="7435" max="7680" width="9.140625" style="263"/>
    <col min="7681" max="7681" width="7.42578125" style="263" bestFit="1" customWidth="1"/>
    <col min="7682" max="7682" width="32.140625" style="263" customWidth="1"/>
    <col min="7683" max="7683" width="5.5703125" style="263" customWidth="1"/>
    <col min="7684" max="7684" width="12.42578125" style="263" bestFit="1" customWidth="1"/>
    <col min="7685" max="7686" width="14.85546875" style="263" customWidth="1"/>
    <col min="7687" max="7689" width="0" style="263" hidden="1" customWidth="1"/>
    <col min="7690" max="7690" width="12.42578125" style="263" bestFit="1" customWidth="1"/>
    <col min="7691" max="7936" width="9.140625" style="263"/>
    <col min="7937" max="7937" width="7.42578125" style="263" bestFit="1" customWidth="1"/>
    <col min="7938" max="7938" width="32.140625" style="263" customWidth="1"/>
    <col min="7939" max="7939" width="5.5703125" style="263" customWidth="1"/>
    <col min="7940" max="7940" width="12.42578125" style="263" bestFit="1" customWidth="1"/>
    <col min="7941" max="7942" width="14.85546875" style="263" customWidth="1"/>
    <col min="7943" max="7945" width="0" style="263" hidden="1" customWidth="1"/>
    <col min="7946" max="7946" width="12.42578125" style="263" bestFit="1" customWidth="1"/>
    <col min="7947" max="8192" width="9.140625" style="263"/>
    <col min="8193" max="8193" width="7.42578125" style="263" bestFit="1" customWidth="1"/>
    <col min="8194" max="8194" width="32.140625" style="263" customWidth="1"/>
    <col min="8195" max="8195" width="5.5703125" style="263" customWidth="1"/>
    <col min="8196" max="8196" width="12.42578125" style="263" bestFit="1" customWidth="1"/>
    <col min="8197" max="8198" width="14.85546875" style="263" customWidth="1"/>
    <col min="8199" max="8201" width="0" style="263" hidden="1" customWidth="1"/>
    <col min="8202" max="8202" width="12.42578125" style="263" bestFit="1" customWidth="1"/>
    <col min="8203" max="8448" width="9.140625" style="263"/>
    <col min="8449" max="8449" width="7.42578125" style="263" bestFit="1" customWidth="1"/>
    <col min="8450" max="8450" width="32.140625" style="263" customWidth="1"/>
    <col min="8451" max="8451" width="5.5703125" style="263" customWidth="1"/>
    <col min="8452" max="8452" width="12.42578125" style="263" bestFit="1" customWidth="1"/>
    <col min="8453" max="8454" width="14.85546875" style="263" customWidth="1"/>
    <col min="8455" max="8457" width="0" style="263" hidden="1" customWidth="1"/>
    <col min="8458" max="8458" width="12.42578125" style="263" bestFit="1" customWidth="1"/>
    <col min="8459" max="8704" width="9.140625" style="263"/>
    <col min="8705" max="8705" width="7.42578125" style="263" bestFit="1" customWidth="1"/>
    <col min="8706" max="8706" width="32.140625" style="263" customWidth="1"/>
    <col min="8707" max="8707" width="5.5703125" style="263" customWidth="1"/>
    <col min="8708" max="8708" width="12.42578125" style="263" bestFit="1" customWidth="1"/>
    <col min="8709" max="8710" width="14.85546875" style="263" customWidth="1"/>
    <col min="8711" max="8713" width="0" style="263" hidden="1" customWidth="1"/>
    <col min="8714" max="8714" width="12.42578125" style="263" bestFit="1" customWidth="1"/>
    <col min="8715" max="8960" width="9.140625" style="263"/>
    <col min="8961" max="8961" width="7.42578125" style="263" bestFit="1" customWidth="1"/>
    <col min="8962" max="8962" width="32.140625" style="263" customWidth="1"/>
    <col min="8963" max="8963" width="5.5703125" style="263" customWidth="1"/>
    <col min="8964" max="8964" width="12.42578125" style="263" bestFit="1" customWidth="1"/>
    <col min="8965" max="8966" width="14.85546875" style="263" customWidth="1"/>
    <col min="8967" max="8969" width="0" style="263" hidden="1" customWidth="1"/>
    <col min="8970" max="8970" width="12.42578125" style="263" bestFit="1" customWidth="1"/>
    <col min="8971" max="9216" width="9.140625" style="263"/>
    <col min="9217" max="9217" width="7.42578125" style="263" bestFit="1" customWidth="1"/>
    <col min="9218" max="9218" width="32.140625" style="263" customWidth="1"/>
    <col min="9219" max="9219" width="5.5703125" style="263" customWidth="1"/>
    <col min="9220" max="9220" width="12.42578125" style="263" bestFit="1" customWidth="1"/>
    <col min="9221" max="9222" width="14.85546875" style="263" customWidth="1"/>
    <col min="9223" max="9225" width="0" style="263" hidden="1" customWidth="1"/>
    <col min="9226" max="9226" width="12.42578125" style="263" bestFit="1" customWidth="1"/>
    <col min="9227" max="9472" width="9.140625" style="263"/>
    <col min="9473" max="9473" width="7.42578125" style="263" bestFit="1" customWidth="1"/>
    <col min="9474" max="9474" width="32.140625" style="263" customWidth="1"/>
    <col min="9475" max="9475" width="5.5703125" style="263" customWidth="1"/>
    <col min="9476" max="9476" width="12.42578125" style="263" bestFit="1" customWidth="1"/>
    <col min="9477" max="9478" width="14.85546875" style="263" customWidth="1"/>
    <col min="9479" max="9481" width="0" style="263" hidden="1" customWidth="1"/>
    <col min="9482" max="9482" width="12.42578125" style="263" bestFit="1" customWidth="1"/>
    <col min="9483" max="9728" width="9.140625" style="263"/>
    <col min="9729" max="9729" width="7.42578125" style="263" bestFit="1" customWidth="1"/>
    <col min="9730" max="9730" width="32.140625" style="263" customWidth="1"/>
    <col min="9731" max="9731" width="5.5703125" style="263" customWidth="1"/>
    <col min="9732" max="9732" width="12.42578125" style="263" bestFit="1" customWidth="1"/>
    <col min="9733" max="9734" width="14.85546875" style="263" customWidth="1"/>
    <col min="9735" max="9737" width="0" style="263" hidden="1" customWidth="1"/>
    <col min="9738" max="9738" width="12.42578125" style="263" bestFit="1" customWidth="1"/>
    <col min="9739" max="9984" width="9.140625" style="263"/>
    <col min="9985" max="9985" width="7.42578125" style="263" bestFit="1" customWidth="1"/>
    <col min="9986" max="9986" width="32.140625" style="263" customWidth="1"/>
    <col min="9987" max="9987" width="5.5703125" style="263" customWidth="1"/>
    <col min="9988" max="9988" width="12.42578125" style="263" bestFit="1" customWidth="1"/>
    <col min="9989" max="9990" width="14.85546875" style="263" customWidth="1"/>
    <col min="9991" max="9993" width="0" style="263" hidden="1" customWidth="1"/>
    <col min="9994" max="9994" width="12.42578125" style="263" bestFit="1" customWidth="1"/>
    <col min="9995" max="10240" width="9.140625" style="263"/>
    <col min="10241" max="10241" width="7.42578125" style="263" bestFit="1" customWidth="1"/>
    <col min="10242" max="10242" width="32.140625" style="263" customWidth="1"/>
    <col min="10243" max="10243" width="5.5703125" style="263" customWidth="1"/>
    <col min="10244" max="10244" width="12.42578125" style="263" bestFit="1" customWidth="1"/>
    <col min="10245" max="10246" width="14.85546875" style="263" customWidth="1"/>
    <col min="10247" max="10249" width="0" style="263" hidden="1" customWidth="1"/>
    <col min="10250" max="10250" width="12.42578125" style="263" bestFit="1" customWidth="1"/>
    <col min="10251" max="10496" width="9.140625" style="263"/>
    <col min="10497" max="10497" width="7.42578125" style="263" bestFit="1" customWidth="1"/>
    <col min="10498" max="10498" width="32.140625" style="263" customWidth="1"/>
    <col min="10499" max="10499" width="5.5703125" style="263" customWidth="1"/>
    <col min="10500" max="10500" width="12.42578125" style="263" bestFit="1" customWidth="1"/>
    <col min="10501" max="10502" width="14.85546875" style="263" customWidth="1"/>
    <col min="10503" max="10505" width="0" style="263" hidden="1" customWidth="1"/>
    <col min="10506" max="10506" width="12.42578125" style="263" bestFit="1" customWidth="1"/>
    <col min="10507" max="10752" width="9.140625" style="263"/>
    <col min="10753" max="10753" width="7.42578125" style="263" bestFit="1" customWidth="1"/>
    <col min="10754" max="10754" width="32.140625" style="263" customWidth="1"/>
    <col min="10755" max="10755" width="5.5703125" style="263" customWidth="1"/>
    <col min="10756" max="10756" width="12.42578125" style="263" bestFit="1" customWidth="1"/>
    <col min="10757" max="10758" width="14.85546875" style="263" customWidth="1"/>
    <col min="10759" max="10761" width="0" style="263" hidden="1" customWidth="1"/>
    <col min="10762" max="10762" width="12.42578125" style="263" bestFit="1" customWidth="1"/>
    <col min="10763" max="11008" width="9.140625" style="263"/>
    <col min="11009" max="11009" width="7.42578125" style="263" bestFit="1" customWidth="1"/>
    <col min="11010" max="11010" width="32.140625" style="263" customWidth="1"/>
    <col min="11011" max="11011" width="5.5703125" style="263" customWidth="1"/>
    <col min="11012" max="11012" width="12.42578125" style="263" bestFit="1" customWidth="1"/>
    <col min="11013" max="11014" width="14.85546875" style="263" customWidth="1"/>
    <col min="11015" max="11017" width="0" style="263" hidden="1" customWidth="1"/>
    <col min="11018" max="11018" width="12.42578125" style="263" bestFit="1" customWidth="1"/>
    <col min="11019" max="11264" width="9.140625" style="263"/>
    <col min="11265" max="11265" width="7.42578125" style="263" bestFit="1" customWidth="1"/>
    <col min="11266" max="11266" width="32.140625" style="263" customWidth="1"/>
    <col min="11267" max="11267" width="5.5703125" style="263" customWidth="1"/>
    <col min="11268" max="11268" width="12.42578125" style="263" bestFit="1" customWidth="1"/>
    <col min="11269" max="11270" width="14.85546875" style="263" customWidth="1"/>
    <col min="11271" max="11273" width="0" style="263" hidden="1" customWidth="1"/>
    <col min="11274" max="11274" width="12.42578125" style="263" bestFit="1" customWidth="1"/>
    <col min="11275" max="11520" width="9.140625" style="263"/>
    <col min="11521" max="11521" width="7.42578125" style="263" bestFit="1" customWidth="1"/>
    <col min="11522" max="11522" width="32.140625" style="263" customWidth="1"/>
    <col min="11523" max="11523" width="5.5703125" style="263" customWidth="1"/>
    <col min="11524" max="11524" width="12.42578125" style="263" bestFit="1" customWidth="1"/>
    <col min="11525" max="11526" width="14.85546875" style="263" customWidth="1"/>
    <col min="11527" max="11529" width="0" style="263" hidden="1" customWidth="1"/>
    <col min="11530" max="11530" width="12.42578125" style="263" bestFit="1" customWidth="1"/>
    <col min="11531" max="11776" width="9.140625" style="263"/>
    <col min="11777" max="11777" width="7.42578125" style="263" bestFit="1" customWidth="1"/>
    <col min="11778" max="11778" width="32.140625" style="263" customWidth="1"/>
    <col min="11779" max="11779" width="5.5703125" style="263" customWidth="1"/>
    <col min="11780" max="11780" width="12.42578125" style="263" bestFit="1" customWidth="1"/>
    <col min="11781" max="11782" width="14.85546875" style="263" customWidth="1"/>
    <col min="11783" max="11785" width="0" style="263" hidden="1" customWidth="1"/>
    <col min="11786" max="11786" width="12.42578125" style="263" bestFit="1" customWidth="1"/>
    <col min="11787" max="12032" width="9.140625" style="263"/>
    <col min="12033" max="12033" width="7.42578125" style="263" bestFit="1" customWidth="1"/>
    <col min="12034" max="12034" width="32.140625" style="263" customWidth="1"/>
    <col min="12035" max="12035" width="5.5703125" style="263" customWidth="1"/>
    <col min="12036" max="12036" width="12.42578125" style="263" bestFit="1" customWidth="1"/>
    <col min="12037" max="12038" width="14.85546875" style="263" customWidth="1"/>
    <col min="12039" max="12041" width="0" style="263" hidden="1" customWidth="1"/>
    <col min="12042" max="12042" width="12.42578125" style="263" bestFit="1" customWidth="1"/>
    <col min="12043" max="12288" width="9.140625" style="263"/>
    <col min="12289" max="12289" width="7.42578125" style="263" bestFit="1" customWidth="1"/>
    <col min="12290" max="12290" width="32.140625" style="263" customWidth="1"/>
    <col min="12291" max="12291" width="5.5703125" style="263" customWidth="1"/>
    <col min="12292" max="12292" width="12.42578125" style="263" bestFit="1" customWidth="1"/>
    <col min="12293" max="12294" width="14.85546875" style="263" customWidth="1"/>
    <col min="12295" max="12297" width="0" style="263" hidden="1" customWidth="1"/>
    <col min="12298" max="12298" width="12.42578125" style="263" bestFit="1" customWidth="1"/>
    <col min="12299" max="12544" width="9.140625" style="263"/>
    <col min="12545" max="12545" width="7.42578125" style="263" bestFit="1" customWidth="1"/>
    <col min="12546" max="12546" width="32.140625" style="263" customWidth="1"/>
    <col min="12547" max="12547" width="5.5703125" style="263" customWidth="1"/>
    <col min="12548" max="12548" width="12.42578125" style="263" bestFit="1" customWidth="1"/>
    <col min="12549" max="12550" width="14.85546875" style="263" customWidth="1"/>
    <col min="12551" max="12553" width="0" style="263" hidden="1" customWidth="1"/>
    <col min="12554" max="12554" width="12.42578125" style="263" bestFit="1" customWidth="1"/>
    <col min="12555" max="12800" width="9.140625" style="263"/>
    <col min="12801" max="12801" width="7.42578125" style="263" bestFit="1" customWidth="1"/>
    <col min="12802" max="12802" width="32.140625" style="263" customWidth="1"/>
    <col min="12803" max="12803" width="5.5703125" style="263" customWidth="1"/>
    <col min="12804" max="12804" width="12.42578125" style="263" bestFit="1" customWidth="1"/>
    <col min="12805" max="12806" width="14.85546875" style="263" customWidth="1"/>
    <col min="12807" max="12809" width="0" style="263" hidden="1" customWidth="1"/>
    <col min="12810" max="12810" width="12.42578125" style="263" bestFit="1" customWidth="1"/>
    <col min="12811" max="13056" width="9.140625" style="263"/>
    <col min="13057" max="13057" width="7.42578125" style="263" bestFit="1" customWidth="1"/>
    <col min="13058" max="13058" width="32.140625" style="263" customWidth="1"/>
    <col min="13059" max="13059" width="5.5703125" style="263" customWidth="1"/>
    <col min="13060" max="13060" width="12.42578125" style="263" bestFit="1" customWidth="1"/>
    <col min="13061" max="13062" width="14.85546875" style="263" customWidth="1"/>
    <col min="13063" max="13065" width="0" style="263" hidden="1" customWidth="1"/>
    <col min="13066" max="13066" width="12.42578125" style="263" bestFit="1" customWidth="1"/>
    <col min="13067" max="13312" width="9.140625" style="263"/>
    <col min="13313" max="13313" width="7.42578125" style="263" bestFit="1" customWidth="1"/>
    <col min="13314" max="13314" width="32.140625" style="263" customWidth="1"/>
    <col min="13315" max="13315" width="5.5703125" style="263" customWidth="1"/>
    <col min="13316" max="13316" width="12.42578125" style="263" bestFit="1" customWidth="1"/>
    <col min="13317" max="13318" width="14.85546875" style="263" customWidth="1"/>
    <col min="13319" max="13321" width="0" style="263" hidden="1" customWidth="1"/>
    <col min="13322" max="13322" width="12.42578125" style="263" bestFit="1" customWidth="1"/>
    <col min="13323" max="13568" width="9.140625" style="263"/>
    <col min="13569" max="13569" width="7.42578125" style="263" bestFit="1" customWidth="1"/>
    <col min="13570" max="13570" width="32.140625" style="263" customWidth="1"/>
    <col min="13571" max="13571" width="5.5703125" style="263" customWidth="1"/>
    <col min="13572" max="13572" width="12.42578125" style="263" bestFit="1" customWidth="1"/>
    <col min="13573" max="13574" width="14.85546875" style="263" customWidth="1"/>
    <col min="13575" max="13577" width="0" style="263" hidden="1" customWidth="1"/>
    <col min="13578" max="13578" width="12.42578125" style="263" bestFit="1" customWidth="1"/>
    <col min="13579" max="13824" width="9.140625" style="263"/>
    <col min="13825" max="13825" width="7.42578125" style="263" bestFit="1" customWidth="1"/>
    <col min="13826" max="13826" width="32.140625" style="263" customWidth="1"/>
    <col min="13827" max="13827" width="5.5703125" style="263" customWidth="1"/>
    <col min="13828" max="13828" width="12.42578125" style="263" bestFit="1" customWidth="1"/>
    <col min="13829" max="13830" width="14.85546875" style="263" customWidth="1"/>
    <col min="13831" max="13833" width="0" style="263" hidden="1" customWidth="1"/>
    <col min="13834" max="13834" width="12.42578125" style="263" bestFit="1" customWidth="1"/>
    <col min="13835" max="14080" width="9.140625" style="263"/>
    <col min="14081" max="14081" width="7.42578125" style="263" bestFit="1" customWidth="1"/>
    <col min="14082" max="14082" width="32.140625" style="263" customWidth="1"/>
    <col min="14083" max="14083" width="5.5703125" style="263" customWidth="1"/>
    <col min="14084" max="14084" width="12.42578125" style="263" bestFit="1" customWidth="1"/>
    <col min="14085" max="14086" width="14.85546875" style="263" customWidth="1"/>
    <col min="14087" max="14089" width="0" style="263" hidden="1" customWidth="1"/>
    <col min="14090" max="14090" width="12.42578125" style="263" bestFit="1" customWidth="1"/>
    <col min="14091" max="14336" width="9.140625" style="263"/>
    <col min="14337" max="14337" width="7.42578125" style="263" bestFit="1" customWidth="1"/>
    <col min="14338" max="14338" width="32.140625" style="263" customWidth="1"/>
    <col min="14339" max="14339" width="5.5703125" style="263" customWidth="1"/>
    <col min="14340" max="14340" width="12.42578125" style="263" bestFit="1" customWidth="1"/>
    <col min="14341" max="14342" width="14.85546875" style="263" customWidth="1"/>
    <col min="14343" max="14345" width="0" style="263" hidden="1" customWidth="1"/>
    <col min="14346" max="14346" width="12.42578125" style="263" bestFit="1" customWidth="1"/>
    <col min="14347" max="14592" width="9.140625" style="263"/>
    <col min="14593" max="14593" width="7.42578125" style="263" bestFit="1" customWidth="1"/>
    <col min="14594" max="14594" width="32.140625" style="263" customWidth="1"/>
    <col min="14595" max="14595" width="5.5703125" style="263" customWidth="1"/>
    <col min="14596" max="14596" width="12.42578125" style="263" bestFit="1" customWidth="1"/>
    <col min="14597" max="14598" width="14.85546875" style="263" customWidth="1"/>
    <col min="14599" max="14601" width="0" style="263" hidden="1" customWidth="1"/>
    <col min="14602" max="14602" width="12.42578125" style="263" bestFit="1" customWidth="1"/>
    <col min="14603" max="14848" width="9.140625" style="263"/>
    <col min="14849" max="14849" width="7.42578125" style="263" bestFit="1" customWidth="1"/>
    <col min="14850" max="14850" width="32.140625" style="263" customWidth="1"/>
    <col min="14851" max="14851" width="5.5703125" style="263" customWidth="1"/>
    <col min="14852" max="14852" width="12.42578125" style="263" bestFit="1" customWidth="1"/>
    <col min="14853" max="14854" width="14.85546875" style="263" customWidth="1"/>
    <col min="14855" max="14857" width="0" style="263" hidden="1" customWidth="1"/>
    <col min="14858" max="14858" width="12.42578125" style="263" bestFit="1" customWidth="1"/>
    <col min="14859" max="15104" width="9.140625" style="263"/>
    <col min="15105" max="15105" width="7.42578125" style="263" bestFit="1" customWidth="1"/>
    <col min="15106" max="15106" width="32.140625" style="263" customWidth="1"/>
    <col min="15107" max="15107" width="5.5703125" style="263" customWidth="1"/>
    <col min="15108" max="15108" width="12.42578125" style="263" bestFit="1" customWidth="1"/>
    <col min="15109" max="15110" width="14.85546875" style="263" customWidth="1"/>
    <col min="15111" max="15113" width="0" style="263" hidden="1" customWidth="1"/>
    <col min="15114" max="15114" width="12.42578125" style="263" bestFit="1" customWidth="1"/>
    <col min="15115" max="15360" width="9.140625" style="263"/>
    <col min="15361" max="15361" width="7.42578125" style="263" bestFit="1" customWidth="1"/>
    <col min="15362" max="15362" width="32.140625" style="263" customWidth="1"/>
    <col min="15363" max="15363" width="5.5703125" style="263" customWidth="1"/>
    <col min="15364" max="15364" width="12.42578125" style="263" bestFit="1" customWidth="1"/>
    <col min="15365" max="15366" width="14.85546875" style="263" customWidth="1"/>
    <col min="15367" max="15369" width="0" style="263" hidden="1" customWidth="1"/>
    <col min="15370" max="15370" width="12.42578125" style="263" bestFit="1" customWidth="1"/>
    <col min="15371" max="15616" width="9.140625" style="263"/>
    <col min="15617" max="15617" width="7.42578125" style="263" bestFit="1" customWidth="1"/>
    <col min="15618" max="15618" width="32.140625" style="263" customWidth="1"/>
    <col min="15619" max="15619" width="5.5703125" style="263" customWidth="1"/>
    <col min="15620" max="15620" width="12.42578125" style="263" bestFit="1" customWidth="1"/>
    <col min="15621" max="15622" width="14.85546875" style="263" customWidth="1"/>
    <col min="15623" max="15625" width="0" style="263" hidden="1" customWidth="1"/>
    <col min="15626" max="15626" width="12.42578125" style="263" bestFit="1" customWidth="1"/>
    <col min="15627" max="15872" width="9.140625" style="263"/>
    <col min="15873" max="15873" width="7.42578125" style="263" bestFit="1" customWidth="1"/>
    <col min="15874" max="15874" width="32.140625" style="263" customWidth="1"/>
    <col min="15875" max="15875" width="5.5703125" style="263" customWidth="1"/>
    <col min="15876" max="15876" width="12.42578125" style="263" bestFit="1" customWidth="1"/>
    <col min="15877" max="15878" width="14.85546875" style="263" customWidth="1"/>
    <col min="15879" max="15881" width="0" style="263" hidden="1" customWidth="1"/>
    <col min="15882" max="15882" width="12.42578125" style="263" bestFit="1" customWidth="1"/>
    <col min="15883" max="16128" width="9.140625" style="263"/>
    <col min="16129" max="16129" width="7.42578125" style="263" bestFit="1" customWidth="1"/>
    <col min="16130" max="16130" width="32.140625" style="263" customWidth="1"/>
    <col min="16131" max="16131" width="5.5703125" style="263" customWidth="1"/>
    <col min="16132" max="16132" width="12.42578125" style="263" bestFit="1" customWidth="1"/>
    <col min="16133" max="16134" width="14.85546875" style="263" customWidth="1"/>
    <col min="16135" max="16137" width="0" style="263" hidden="1" customWidth="1"/>
    <col min="16138" max="16138" width="12.42578125" style="263" bestFit="1" customWidth="1"/>
    <col min="16139" max="16384" width="9.140625" style="263"/>
  </cols>
  <sheetData>
    <row r="1" spans="1:9" ht="30">
      <c r="A1" s="558" t="s">
        <v>4842</v>
      </c>
      <c r="B1" s="559" t="s">
        <v>1869</v>
      </c>
      <c r="C1" s="560"/>
      <c r="D1" s="570"/>
      <c r="E1" s="766"/>
      <c r="G1" s="261"/>
      <c r="H1" s="261"/>
      <c r="I1" s="261"/>
    </row>
    <row r="2" spans="1:9" ht="15">
      <c r="G2" s="266"/>
      <c r="H2" s="267"/>
      <c r="I2" s="268"/>
    </row>
    <row r="3" spans="1:9" s="1" customFormat="1" ht="16.5">
      <c r="A3" s="2"/>
      <c r="B3" s="380" t="s">
        <v>3337</v>
      </c>
      <c r="C3" s="554"/>
      <c r="E3" s="226"/>
      <c r="F3" s="670"/>
      <c r="G3" s="124"/>
    </row>
    <row r="4" spans="1:9" s="509" customFormat="1" ht="45">
      <c r="A4" s="502" t="s">
        <v>1872</v>
      </c>
      <c r="B4" s="503" t="s">
        <v>1873</v>
      </c>
      <c r="C4" s="504"/>
      <c r="D4" s="517"/>
      <c r="E4" s="768"/>
      <c r="F4" s="703"/>
      <c r="G4" s="506"/>
      <c r="H4" s="507"/>
      <c r="I4" s="508"/>
    </row>
    <row r="5" spans="1:9" s="509" customFormat="1" ht="11.25">
      <c r="A5" s="502" t="s">
        <v>1874</v>
      </c>
      <c r="B5" s="503" t="s">
        <v>1875</v>
      </c>
      <c r="C5" s="510"/>
      <c r="D5" s="518"/>
      <c r="E5" s="769"/>
      <c r="F5" s="704"/>
      <c r="G5" s="512"/>
      <c r="H5" s="507"/>
      <c r="I5" s="513"/>
    </row>
    <row r="6" spans="1:9" s="509" customFormat="1" ht="45">
      <c r="A6" s="502" t="s">
        <v>1876</v>
      </c>
      <c r="B6" s="514" t="s">
        <v>4684</v>
      </c>
      <c r="C6" s="510"/>
      <c r="D6" s="518"/>
      <c r="E6" s="769"/>
      <c r="F6" s="704"/>
      <c r="G6" s="515"/>
      <c r="H6" s="507"/>
      <c r="I6" s="508"/>
    </row>
    <row r="7" spans="1:9" s="509" customFormat="1" ht="78.75">
      <c r="A7" s="502" t="s">
        <v>4532</v>
      </c>
      <c r="B7" s="514" t="s">
        <v>4533</v>
      </c>
      <c r="C7" s="510"/>
      <c r="D7" s="511"/>
      <c r="E7" s="756"/>
      <c r="F7" s="704"/>
      <c r="G7" s="515"/>
      <c r="H7" s="507"/>
      <c r="I7" s="508"/>
    </row>
    <row r="8" spans="1:9" s="509" customFormat="1" ht="11.25">
      <c r="A8" s="502"/>
      <c r="B8" s="571" t="s">
        <v>48</v>
      </c>
      <c r="C8" s="562">
        <f>'SKUPNA rekapitulacija'!C42</f>
        <v>0.81899999999999995</v>
      </c>
      <c r="D8" s="518"/>
      <c r="E8" s="769"/>
      <c r="F8" s="704"/>
      <c r="G8" s="515"/>
      <c r="H8" s="507"/>
      <c r="I8" s="508"/>
    </row>
    <row r="9" spans="1:9" s="509" customFormat="1" ht="11.25">
      <c r="A9" s="502"/>
      <c r="B9" s="572" t="s">
        <v>49</v>
      </c>
      <c r="C9" s="563">
        <f>'SKUPNA rekapitulacija'!C52</f>
        <v>0.18099999999999999</v>
      </c>
      <c r="D9" s="518"/>
      <c r="E9" s="769"/>
      <c r="F9" s="704"/>
      <c r="G9" s="519"/>
      <c r="H9" s="507"/>
      <c r="I9" s="508"/>
    </row>
    <row r="10" spans="1:9" ht="15">
      <c r="G10" s="269"/>
      <c r="H10" s="270"/>
      <c r="I10" s="261"/>
    </row>
    <row r="11" spans="1:9" ht="15.75" thickBot="1">
      <c r="A11" s="465"/>
      <c r="B11" s="421" t="s">
        <v>4531</v>
      </c>
      <c r="C11" s="466" t="s">
        <v>3</v>
      </c>
      <c r="D11" s="338" t="s">
        <v>4</v>
      </c>
      <c r="E11" s="770" t="s">
        <v>1877</v>
      </c>
      <c r="F11" s="727" t="s">
        <v>6</v>
      </c>
    </row>
    <row r="12" spans="1:9" ht="15" thickTop="1"/>
    <row r="13" spans="1:9" ht="30">
      <c r="A13" s="315" t="s">
        <v>2038</v>
      </c>
      <c r="B13" s="258" t="s">
        <v>2039</v>
      </c>
    </row>
    <row r="14" spans="1:9">
      <c r="A14" s="320"/>
    </row>
    <row r="15" spans="1:9" ht="15">
      <c r="A15" s="315" t="s">
        <v>2040</v>
      </c>
      <c r="B15" s="258" t="s">
        <v>2041</v>
      </c>
    </row>
    <row r="16" spans="1:9">
      <c r="A16" s="320"/>
    </row>
    <row r="17" spans="1:6" ht="128.25">
      <c r="A17" s="320" t="s">
        <v>1878</v>
      </c>
      <c r="B17" s="265" t="s">
        <v>2042</v>
      </c>
    </row>
    <row r="18" spans="1:6">
      <c r="A18" s="320"/>
      <c r="B18" s="282" t="s">
        <v>1879</v>
      </c>
      <c r="C18" s="283" t="s">
        <v>7</v>
      </c>
      <c r="D18" s="332">
        <v>1</v>
      </c>
      <c r="E18" s="874"/>
      <c r="F18" s="725"/>
    </row>
    <row r="19" spans="1:6">
      <c r="A19" s="320"/>
      <c r="B19" s="275" t="s">
        <v>46</v>
      </c>
      <c r="C19" s="276"/>
      <c r="D19" s="333"/>
      <c r="E19" s="865"/>
      <c r="F19" s="707">
        <f>D18*E18*$C$8</f>
        <v>0</v>
      </c>
    </row>
    <row r="20" spans="1:6">
      <c r="A20" s="320"/>
      <c r="B20" s="278" t="s">
        <v>47</v>
      </c>
      <c r="C20" s="279"/>
      <c r="D20" s="334"/>
      <c r="E20" s="866"/>
      <c r="F20" s="708">
        <f>D18*E18*$C$9</f>
        <v>0</v>
      </c>
    </row>
    <row r="21" spans="1:6">
      <c r="A21" s="320"/>
      <c r="B21" s="282"/>
      <c r="C21" s="283"/>
      <c r="D21" s="332"/>
      <c r="E21" s="875"/>
      <c r="F21" s="725"/>
    </row>
    <row r="22" spans="1:6" ht="15">
      <c r="A22" s="315" t="s">
        <v>2043</v>
      </c>
      <c r="B22" s="322" t="s">
        <v>2044</v>
      </c>
      <c r="C22" s="283"/>
      <c r="D22" s="332"/>
      <c r="E22" s="875"/>
      <c r="F22" s="725"/>
    </row>
    <row r="23" spans="1:6">
      <c r="A23" s="320"/>
      <c r="B23" s="282"/>
      <c r="C23" s="283"/>
      <c r="D23" s="332"/>
      <c r="E23" s="875"/>
      <c r="F23" s="725"/>
    </row>
    <row r="24" spans="1:6" ht="99.75">
      <c r="A24" s="320" t="s">
        <v>1878</v>
      </c>
      <c r="B24" s="265" t="s">
        <v>2045</v>
      </c>
      <c r="E24" s="876"/>
    </row>
    <row r="25" spans="1:6">
      <c r="A25" s="320"/>
      <c r="B25" s="282" t="s">
        <v>1879</v>
      </c>
      <c r="C25" s="283" t="s">
        <v>7</v>
      </c>
      <c r="D25" s="332">
        <v>1</v>
      </c>
      <c r="E25" s="874"/>
      <c r="F25" s="725"/>
    </row>
    <row r="26" spans="1:6">
      <c r="A26" s="320"/>
      <c r="B26" s="275" t="s">
        <v>46</v>
      </c>
      <c r="C26" s="276"/>
      <c r="D26" s="333"/>
      <c r="E26" s="865"/>
      <c r="F26" s="707">
        <f>D25*E25*$C$8</f>
        <v>0</v>
      </c>
    </row>
    <row r="27" spans="1:6">
      <c r="A27" s="320"/>
      <c r="B27" s="278" t="s">
        <v>47</v>
      </c>
      <c r="C27" s="279"/>
      <c r="D27" s="334"/>
      <c r="E27" s="866"/>
      <c r="F27" s="708">
        <f>D25*E25*$C$9</f>
        <v>0</v>
      </c>
    </row>
    <row r="28" spans="1:6">
      <c r="A28" s="320"/>
      <c r="B28" s="335"/>
      <c r="C28" s="264"/>
      <c r="D28" s="331"/>
      <c r="E28" s="879"/>
      <c r="F28" s="722"/>
    </row>
    <row r="29" spans="1:6" ht="71.25">
      <c r="A29" s="320" t="s">
        <v>1878</v>
      </c>
      <c r="B29" s="265" t="s">
        <v>2046</v>
      </c>
      <c r="E29" s="876"/>
    </row>
    <row r="30" spans="1:6">
      <c r="A30" s="320"/>
      <c r="B30" s="282" t="s">
        <v>1879</v>
      </c>
      <c r="C30" s="283" t="s">
        <v>7</v>
      </c>
      <c r="D30" s="332">
        <v>1</v>
      </c>
      <c r="E30" s="874"/>
      <c r="F30" s="725"/>
    </row>
    <row r="31" spans="1:6">
      <c r="A31" s="320"/>
      <c r="B31" s="275" t="s">
        <v>46</v>
      </c>
      <c r="C31" s="276"/>
      <c r="D31" s="333"/>
      <c r="E31" s="865"/>
      <c r="F31" s="707">
        <f>D30*E30*$C$8</f>
        <v>0</v>
      </c>
    </row>
    <row r="32" spans="1:6">
      <c r="A32" s="320"/>
      <c r="B32" s="278" t="s">
        <v>47</v>
      </c>
      <c r="C32" s="279"/>
      <c r="D32" s="334"/>
      <c r="E32" s="866"/>
      <c r="F32" s="708">
        <f>D30*E30*$C$9</f>
        <v>0</v>
      </c>
    </row>
    <row r="33" spans="1:6">
      <c r="A33" s="320"/>
      <c r="B33" s="335"/>
      <c r="C33" s="264"/>
      <c r="D33" s="331"/>
      <c r="E33" s="879"/>
      <c r="F33" s="722"/>
    </row>
    <row r="34" spans="1:6" ht="15">
      <c r="A34" s="315" t="s">
        <v>2047</v>
      </c>
      <c r="B34" s="343" t="s">
        <v>2048</v>
      </c>
      <c r="C34" s="264"/>
      <c r="D34" s="331"/>
      <c r="E34" s="879"/>
      <c r="F34" s="722"/>
    </row>
    <row r="35" spans="1:6">
      <c r="A35" s="320"/>
      <c r="B35" s="335"/>
      <c r="C35" s="264"/>
      <c r="D35" s="331"/>
      <c r="E35" s="879"/>
      <c r="F35" s="722"/>
    </row>
    <row r="36" spans="1:6" ht="57">
      <c r="A36" s="320" t="s">
        <v>1878</v>
      </c>
      <c r="B36" s="265" t="s">
        <v>2049</v>
      </c>
      <c r="E36" s="876"/>
    </row>
    <row r="37" spans="1:6">
      <c r="A37" s="320"/>
      <c r="B37" s="282" t="s">
        <v>1879</v>
      </c>
      <c r="C37" s="283" t="s">
        <v>7</v>
      </c>
      <c r="D37" s="967">
        <f>+D46+D55</f>
        <v>407</v>
      </c>
      <c r="E37" s="874"/>
      <c r="F37" s="725"/>
    </row>
    <row r="38" spans="1:6">
      <c r="A38" s="320"/>
      <c r="B38" s="275" t="s">
        <v>46</v>
      </c>
      <c r="C38" s="276"/>
      <c r="D38" s="333"/>
      <c r="E38" s="865"/>
      <c r="F38" s="707">
        <f>D37*E37*$C$8</f>
        <v>0</v>
      </c>
    </row>
    <row r="39" spans="1:6">
      <c r="A39" s="320"/>
      <c r="B39" s="278" t="s">
        <v>47</v>
      </c>
      <c r="C39" s="279"/>
      <c r="D39" s="334"/>
      <c r="E39" s="866"/>
      <c r="F39" s="708">
        <f>D37*E37*$C$9</f>
        <v>0</v>
      </c>
    </row>
    <row r="40" spans="1:6">
      <c r="A40" s="320"/>
      <c r="E40" s="876"/>
    </row>
    <row r="41" spans="1:6" ht="57">
      <c r="A41" s="320" t="s">
        <v>1878</v>
      </c>
      <c r="B41" s="265" t="s">
        <v>2049</v>
      </c>
      <c r="E41" s="876"/>
    </row>
    <row r="42" spans="1:6">
      <c r="A42" s="320"/>
      <c r="B42" s="282" t="s">
        <v>1879</v>
      </c>
      <c r="C42" s="283" t="s">
        <v>7</v>
      </c>
      <c r="D42" s="967">
        <f>+D51</f>
        <v>94</v>
      </c>
      <c r="E42" s="874"/>
      <c r="F42" s="725"/>
    </row>
    <row r="43" spans="1:6">
      <c r="A43" s="320"/>
      <c r="B43" s="278" t="s">
        <v>47</v>
      </c>
      <c r="C43" s="279"/>
      <c r="D43" s="334"/>
      <c r="E43" s="866"/>
      <c r="F43" s="708">
        <f>D42*E42</f>
        <v>0</v>
      </c>
    </row>
    <row r="44" spans="1:6">
      <c r="A44" s="320"/>
      <c r="E44" s="876"/>
    </row>
    <row r="45" spans="1:6" ht="57">
      <c r="A45" s="320" t="s">
        <v>1878</v>
      </c>
      <c r="B45" s="265" t="s">
        <v>2050</v>
      </c>
      <c r="E45" s="876"/>
    </row>
    <row r="46" spans="1:6">
      <c r="A46" s="320"/>
      <c r="B46" s="282" t="s">
        <v>1879</v>
      </c>
      <c r="C46" s="283" t="s">
        <v>7</v>
      </c>
      <c r="D46" s="967">
        <f>116+82+78+68+48</f>
        <v>392</v>
      </c>
      <c r="E46" s="874"/>
      <c r="F46" s="725"/>
    </row>
    <row r="47" spans="1:6">
      <c r="A47" s="320"/>
      <c r="B47" s="275" t="s">
        <v>46</v>
      </c>
      <c r="C47" s="276"/>
      <c r="D47" s="333"/>
      <c r="E47" s="865"/>
      <c r="F47" s="707">
        <f>D46*E46*$C$8</f>
        <v>0</v>
      </c>
    </row>
    <row r="48" spans="1:6">
      <c r="A48" s="320"/>
      <c r="B48" s="278" t="s">
        <v>47</v>
      </c>
      <c r="C48" s="279"/>
      <c r="D48" s="334"/>
      <c r="E48" s="866"/>
      <c r="F48" s="708">
        <f>D46*E46*$C$9</f>
        <v>0</v>
      </c>
    </row>
    <row r="49" spans="1:6">
      <c r="A49" s="320"/>
      <c r="E49" s="876"/>
    </row>
    <row r="50" spans="1:6" ht="57">
      <c r="A50" s="320" t="s">
        <v>1878</v>
      </c>
      <c r="B50" s="265" t="s">
        <v>2050</v>
      </c>
      <c r="E50" s="876"/>
    </row>
    <row r="51" spans="1:6">
      <c r="A51" s="320"/>
      <c r="B51" s="282" t="s">
        <v>1879</v>
      </c>
      <c r="C51" s="283" t="s">
        <v>7</v>
      </c>
      <c r="D51" s="967">
        <f>81+13</f>
        <v>94</v>
      </c>
      <c r="E51" s="874"/>
      <c r="F51" s="725"/>
    </row>
    <row r="52" spans="1:6">
      <c r="A52" s="320"/>
      <c r="B52" s="278" t="s">
        <v>47</v>
      </c>
      <c r="C52" s="279"/>
      <c r="D52" s="334"/>
      <c r="E52" s="866"/>
      <c r="F52" s="708">
        <f>D51*E51</f>
        <v>0</v>
      </c>
    </row>
    <row r="53" spans="1:6">
      <c r="A53" s="320"/>
      <c r="E53" s="876"/>
    </row>
    <row r="54" spans="1:6" ht="71.25">
      <c r="A54" s="320" t="s">
        <v>1878</v>
      </c>
      <c r="B54" s="265" t="s">
        <v>2051</v>
      </c>
      <c r="E54" s="876"/>
    </row>
    <row r="55" spans="1:6">
      <c r="A55" s="320"/>
      <c r="B55" s="282" t="s">
        <v>1879</v>
      </c>
      <c r="C55" s="283" t="s">
        <v>7</v>
      </c>
      <c r="D55" s="967">
        <v>15</v>
      </c>
      <c r="E55" s="874"/>
      <c r="F55" s="725"/>
    </row>
    <row r="56" spans="1:6">
      <c r="A56" s="320"/>
      <c r="B56" s="275" t="s">
        <v>46</v>
      </c>
      <c r="C56" s="276"/>
      <c r="D56" s="333"/>
      <c r="E56" s="865"/>
      <c r="F56" s="707">
        <f>D55*E55</f>
        <v>0</v>
      </c>
    </row>
    <row r="57" spans="1:6">
      <c r="A57" s="320"/>
      <c r="B57" s="282"/>
      <c r="E57" s="876"/>
    </row>
    <row r="58" spans="1:6" ht="57">
      <c r="A58" s="320" t="s">
        <v>1878</v>
      </c>
      <c r="B58" s="265" t="s">
        <v>2052</v>
      </c>
      <c r="E58" s="876"/>
    </row>
    <row r="59" spans="1:6">
      <c r="A59" s="320"/>
      <c r="B59" s="282" t="s">
        <v>1879</v>
      </c>
      <c r="C59" s="283" t="s">
        <v>7</v>
      </c>
      <c r="D59" s="967">
        <v>7</v>
      </c>
      <c r="E59" s="874"/>
      <c r="F59" s="725"/>
    </row>
    <row r="60" spans="1:6">
      <c r="A60" s="320"/>
      <c r="B60" s="275" t="s">
        <v>46</v>
      </c>
      <c r="C60" s="276"/>
      <c r="D60" s="333"/>
      <c r="E60" s="865"/>
      <c r="F60" s="707">
        <f>D59*E59*$C$8</f>
        <v>0</v>
      </c>
    </row>
    <row r="61" spans="1:6">
      <c r="A61" s="320"/>
      <c r="B61" s="278" t="s">
        <v>47</v>
      </c>
      <c r="C61" s="279"/>
      <c r="D61" s="334"/>
      <c r="E61" s="866"/>
      <c r="F61" s="708">
        <f>D59*E59*$C$9</f>
        <v>0</v>
      </c>
    </row>
    <row r="62" spans="1:6">
      <c r="A62" s="320"/>
      <c r="B62" s="282"/>
      <c r="E62" s="876"/>
    </row>
    <row r="63" spans="1:6" ht="57">
      <c r="A63" s="320" t="s">
        <v>1878</v>
      </c>
      <c r="B63" s="265" t="s">
        <v>2053</v>
      </c>
      <c r="E63" s="876"/>
    </row>
    <row r="64" spans="1:6">
      <c r="A64" s="320"/>
      <c r="B64" s="282" t="s">
        <v>1879</v>
      </c>
      <c r="C64" s="283" t="s">
        <v>7</v>
      </c>
      <c r="D64" s="332">
        <v>73</v>
      </c>
      <c r="E64" s="874"/>
      <c r="F64" s="725"/>
    </row>
    <row r="65" spans="1:6">
      <c r="A65" s="320"/>
      <c r="B65" s="275" t="s">
        <v>46</v>
      </c>
      <c r="C65" s="276"/>
      <c r="D65" s="333"/>
      <c r="E65" s="865"/>
      <c r="F65" s="707">
        <f>D64*E64*$C$8</f>
        <v>0</v>
      </c>
    </row>
    <row r="66" spans="1:6">
      <c r="A66" s="320"/>
      <c r="B66" s="278" t="s">
        <v>47</v>
      </c>
      <c r="C66" s="279"/>
      <c r="D66" s="334"/>
      <c r="E66" s="866"/>
      <c r="F66" s="708">
        <f>D64*E64*$C$9</f>
        <v>0</v>
      </c>
    </row>
    <row r="67" spans="1:6">
      <c r="A67" s="320"/>
      <c r="B67" s="282"/>
      <c r="E67" s="876"/>
    </row>
    <row r="68" spans="1:6" ht="57">
      <c r="A68" s="320" t="s">
        <v>1878</v>
      </c>
      <c r="B68" s="265" t="s">
        <v>2054</v>
      </c>
      <c r="E68" s="876"/>
    </row>
    <row r="69" spans="1:6">
      <c r="A69" s="320"/>
      <c r="B69" s="282" t="s">
        <v>1879</v>
      </c>
      <c r="C69" s="283" t="s">
        <v>7</v>
      </c>
      <c r="D69" s="332">
        <f>D64</f>
        <v>73</v>
      </c>
      <c r="E69" s="874"/>
      <c r="F69" s="725"/>
    </row>
    <row r="70" spans="1:6">
      <c r="A70" s="320"/>
      <c r="B70" s="275" t="s">
        <v>46</v>
      </c>
      <c r="C70" s="276"/>
      <c r="D70" s="333"/>
      <c r="E70" s="865"/>
      <c r="F70" s="707">
        <f>D69*E69*$C$8</f>
        <v>0</v>
      </c>
    </row>
    <row r="71" spans="1:6">
      <c r="A71" s="320"/>
      <c r="B71" s="278" t="s">
        <v>47</v>
      </c>
      <c r="C71" s="279"/>
      <c r="D71" s="334"/>
      <c r="E71" s="866"/>
      <c r="F71" s="708">
        <f>D69*E69*$C$9</f>
        <v>0</v>
      </c>
    </row>
    <row r="72" spans="1:6">
      <c r="A72" s="340"/>
      <c r="B72" s="467"/>
      <c r="D72" s="260"/>
      <c r="E72" s="876"/>
    </row>
    <row r="73" spans="1:6" ht="57">
      <c r="A73" s="320" t="s">
        <v>1878</v>
      </c>
      <c r="B73" s="265" t="s">
        <v>2055</v>
      </c>
      <c r="E73" s="876"/>
    </row>
    <row r="74" spans="1:6">
      <c r="A74" s="320"/>
      <c r="B74" s="282" t="s">
        <v>1879</v>
      </c>
      <c r="C74" s="283" t="s">
        <v>7</v>
      </c>
      <c r="D74" s="332">
        <f>D64</f>
        <v>73</v>
      </c>
      <c r="E74" s="874"/>
      <c r="F74" s="725"/>
    </row>
    <row r="75" spans="1:6">
      <c r="A75" s="320"/>
      <c r="B75" s="275" t="s">
        <v>46</v>
      </c>
      <c r="C75" s="276"/>
      <c r="D75" s="333"/>
      <c r="E75" s="865"/>
      <c r="F75" s="707">
        <f>D74*E74*$C$8</f>
        <v>0</v>
      </c>
    </row>
    <row r="76" spans="1:6">
      <c r="A76" s="320"/>
      <c r="B76" s="278" t="s">
        <v>47</v>
      </c>
      <c r="C76" s="279"/>
      <c r="D76" s="334"/>
      <c r="E76" s="866"/>
      <c r="F76" s="708">
        <f>D74*E74*$C$9</f>
        <v>0</v>
      </c>
    </row>
    <row r="77" spans="1:6">
      <c r="A77" s="320"/>
      <c r="E77" s="876"/>
    </row>
    <row r="78" spans="1:6" ht="15">
      <c r="A78" s="315" t="s">
        <v>2056</v>
      </c>
      <c r="B78" s="258" t="s">
        <v>2057</v>
      </c>
      <c r="E78" s="876"/>
    </row>
    <row r="79" spans="1:6">
      <c r="A79" s="320"/>
      <c r="E79" s="876"/>
    </row>
    <row r="80" spans="1:6" ht="71.25">
      <c r="A80" s="320" t="s">
        <v>1878</v>
      </c>
      <c r="B80" s="265" t="s">
        <v>2058</v>
      </c>
      <c r="E80" s="876"/>
    </row>
    <row r="81" spans="1:6">
      <c r="A81" s="320"/>
      <c r="B81" s="282" t="s">
        <v>1879</v>
      </c>
      <c r="C81" s="283" t="s">
        <v>7</v>
      </c>
      <c r="D81" s="972">
        <v>2</v>
      </c>
      <c r="E81" s="874"/>
      <c r="F81" s="725"/>
    </row>
    <row r="82" spans="1:6">
      <c r="A82" s="320"/>
      <c r="B82" s="275" t="s">
        <v>46</v>
      </c>
      <c r="C82" s="276"/>
      <c r="D82" s="968"/>
      <c r="E82" s="865"/>
      <c r="F82" s="707">
        <f>D81*E81*$C$8</f>
        <v>0</v>
      </c>
    </row>
    <row r="83" spans="1:6">
      <c r="A83" s="320"/>
      <c r="B83" s="278" t="s">
        <v>47</v>
      </c>
      <c r="C83" s="279"/>
      <c r="D83" s="969"/>
      <c r="E83" s="866"/>
      <c r="F83" s="708">
        <f>D81*E81*$C$9</f>
        <v>0</v>
      </c>
    </row>
    <row r="84" spans="1:6">
      <c r="A84" s="340"/>
      <c r="B84" s="467"/>
      <c r="D84" s="971"/>
      <c r="E84" s="876"/>
    </row>
    <row r="85" spans="1:6" ht="71.25">
      <c r="A85" s="320" t="s">
        <v>1878</v>
      </c>
      <c r="B85" s="265" t="s">
        <v>2059</v>
      </c>
      <c r="D85" s="970"/>
      <c r="E85" s="876"/>
    </row>
    <row r="86" spans="1:6">
      <c r="A86" s="320"/>
      <c r="B86" s="282" t="s">
        <v>1879</v>
      </c>
      <c r="C86" s="283" t="s">
        <v>7</v>
      </c>
      <c r="D86" s="972">
        <v>5</v>
      </c>
      <c r="E86" s="874"/>
      <c r="F86" s="725"/>
    </row>
    <row r="87" spans="1:6">
      <c r="A87" s="320"/>
      <c r="B87" s="275" t="s">
        <v>46</v>
      </c>
      <c r="C87" s="276"/>
      <c r="D87" s="968"/>
      <c r="E87" s="865"/>
      <c r="F87" s="707">
        <f>D86*E86*$C$8</f>
        <v>0</v>
      </c>
    </row>
    <row r="88" spans="1:6">
      <c r="A88" s="320"/>
      <c r="B88" s="278" t="s">
        <v>47</v>
      </c>
      <c r="C88" s="279"/>
      <c r="D88" s="969"/>
      <c r="E88" s="866"/>
      <c r="F88" s="708">
        <f>D86*E86*$C$9</f>
        <v>0</v>
      </c>
    </row>
    <row r="89" spans="1:6">
      <c r="A89" s="320"/>
      <c r="D89" s="970"/>
      <c r="E89" s="876"/>
    </row>
    <row r="90" spans="1:6" ht="71.25">
      <c r="A90" s="320" t="s">
        <v>1878</v>
      </c>
      <c r="B90" s="265" t="s">
        <v>2060</v>
      </c>
      <c r="D90" s="970"/>
      <c r="E90" s="876"/>
    </row>
    <row r="91" spans="1:6">
      <c r="A91" s="320"/>
      <c r="B91" s="282" t="s">
        <v>1879</v>
      </c>
      <c r="C91" s="283" t="s">
        <v>7</v>
      </c>
      <c r="D91" s="967">
        <v>121</v>
      </c>
      <c r="E91" s="874"/>
      <c r="F91" s="725"/>
    </row>
    <row r="92" spans="1:6">
      <c r="A92" s="320"/>
      <c r="B92" s="275" t="s">
        <v>46</v>
      </c>
      <c r="C92" s="276"/>
      <c r="D92" s="968"/>
      <c r="E92" s="865"/>
      <c r="F92" s="707">
        <f>D91*E91*$C$8</f>
        <v>0</v>
      </c>
    </row>
    <row r="93" spans="1:6">
      <c r="A93" s="320"/>
      <c r="B93" s="278" t="s">
        <v>47</v>
      </c>
      <c r="C93" s="279"/>
      <c r="D93" s="969"/>
      <c r="E93" s="866"/>
      <c r="F93" s="708">
        <f>D91*E91*$C$9</f>
        <v>0</v>
      </c>
    </row>
    <row r="94" spans="1:6">
      <c r="A94" s="320"/>
      <c r="D94" s="970"/>
      <c r="E94" s="876"/>
    </row>
    <row r="95" spans="1:6" ht="114">
      <c r="A95" s="320" t="s">
        <v>1878</v>
      </c>
      <c r="B95" s="265" t="s">
        <v>2061</v>
      </c>
      <c r="D95" s="970"/>
      <c r="E95" s="876"/>
    </row>
    <row r="96" spans="1:6">
      <c r="A96" s="320"/>
      <c r="B96" s="282" t="s">
        <v>1879</v>
      </c>
      <c r="C96" s="283" t="s">
        <v>7</v>
      </c>
      <c r="D96" s="967">
        <v>1</v>
      </c>
      <c r="E96" s="874"/>
      <c r="F96" s="725"/>
    </row>
    <row r="97" spans="1:6">
      <c r="A97" s="320"/>
      <c r="B97" s="275" t="s">
        <v>46</v>
      </c>
      <c r="C97" s="276"/>
      <c r="D97" s="333"/>
      <c r="E97" s="865"/>
      <c r="F97" s="707">
        <f>D96*E96*$C$8</f>
        <v>0</v>
      </c>
    </row>
    <row r="98" spans="1:6">
      <c r="A98" s="320"/>
      <c r="B98" s="278" t="s">
        <v>47</v>
      </c>
      <c r="C98" s="279"/>
      <c r="D98" s="334"/>
      <c r="E98" s="866"/>
      <c r="F98" s="708">
        <f>D96*E96*$C$9</f>
        <v>0</v>
      </c>
    </row>
    <row r="99" spans="1:6">
      <c r="A99" s="320"/>
      <c r="B99" s="282"/>
      <c r="C99" s="283"/>
      <c r="D99" s="332"/>
      <c r="E99" s="875"/>
      <c r="F99" s="725"/>
    </row>
    <row r="100" spans="1:6" ht="15">
      <c r="A100" s="315" t="s">
        <v>2062</v>
      </c>
      <c r="B100" s="322" t="s">
        <v>2063</v>
      </c>
      <c r="C100" s="283"/>
      <c r="D100" s="332"/>
      <c r="E100" s="875"/>
      <c r="F100" s="725"/>
    </row>
    <row r="101" spans="1:6">
      <c r="A101" s="320"/>
      <c r="B101" s="282"/>
      <c r="C101" s="283"/>
      <c r="D101" s="332"/>
      <c r="E101" s="875"/>
      <c r="F101" s="725"/>
    </row>
    <row r="102" spans="1:6" ht="71.25">
      <c r="A102" s="320" t="s">
        <v>1878</v>
      </c>
      <c r="B102" s="265" t="s">
        <v>2064</v>
      </c>
      <c r="E102" s="876"/>
    </row>
    <row r="103" spans="1:6">
      <c r="A103" s="320"/>
      <c r="B103" s="282" t="s">
        <v>1879</v>
      </c>
      <c r="C103" s="283" t="s">
        <v>7</v>
      </c>
      <c r="D103" s="967">
        <v>61</v>
      </c>
      <c r="E103" s="874"/>
      <c r="F103" s="725"/>
    </row>
    <row r="104" spans="1:6">
      <c r="A104" s="320"/>
      <c r="B104" s="275" t="s">
        <v>46</v>
      </c>
      <c r="C104" s="276"/>
      <c r="D104" s="968"/>
      <c r="E104" s="865"/>
      <c r="F104" s="707">
        <f>D103*E103*$C$8</f>
        <v>0</v>
      </c>
    </row>
    <row r="105" spans="1:6">
      <c r="A105" s="320"/>
      <c r="B105" s="278" t="s">
        <v>47</v>
      </c>
      <c r="C105" s="279"/>
      <c r="D105" s="969"/>
      <c r="E105" s="866"/>
      <c r="F105" s="708">
        <f>D103*E103*$C$9</f>
        <v>0</v>
      </c>
    </row>
    <row r="106" spans="1:6">
      <c r="A106" s="320"/>
      <c r="B106" s="282"/>
      <c r="C106" s="283"/>
      <c r="D106" s="967"/>
      <c r="E106" s="875"/>
      <c r="F106" s="725"/>
    </row>
    <row r="107" spans="1:6" ht="57">
      <c r="A107" s="320" t="s">
        <v>1878</v>
      </c>
      <c r="B107" s="265" t="s">
        <v>2065</v>
      </c>
      <c r="D107" s="970"/>
      <c r="E107" s="876"/>
    </row>
    <row r="108" spans="1:6">
      <c r="A108" s="320"/>
      <c r="B108" s="282" t="s">
        <v>1879</v>
      </c>
      <c r="C108" s="283" t="s">
        <v>7</v>
      </c>
      <c r="D108" s="967">
        <v>8</v>
      </c>
      <c r="E108" s="874"/>
      <c r="F108" s="725"/>
    </row>
    <row r="109" spans="1:6">
      <c r="A109" s="320"/>
      <c r="B109" s="275" t="s">
        <v>46</v>
      </c>
      <c r="C109" s="276"/>
      <c r="D109" s="968"/>
      <c r="E109" s="865"/>
      <c r="F109" s="707">
        <f>D108*E108*$C$8</f>
        <v>0</v>
      </c>
    </row>
    <row r="110" spans="1:6">
      <c r="A110" s="320"/>
      <c r="B110" s="278" t="s">
        <v>47</v>
      </c>
      <c r="C110" s="279"/>
      <c r="D110" s="969"/>
      <c r="E110" s="866"/>
      <c r="F110" s="708">
        <f>D108*E108*$C$9</f>
        <v>0</v>
      </c>
    </row>
    <row r="111" spans="1:6">
      <c r="A111" s="320"/>
      <c r="B111" s="282"/>
      <c r="C111" s="283"/>
      <c r="D111" s="967"/>
      <c r="E111" s="875"/>
      <c r="F111" s="725"/>
    </row>
    <row r="112" spans="1:6" ht="57">
      <c r="A112" s="320" t="s">
        <v>1878</v>
      </c>
      <c r="B112" s="265" t="s">
        <v>2066</v>
      </c>
      <c r="D112" s="970"/>
      <c r="E112" s="876"/>
    </row>
    <row r="113" spans="1:6">
      <c r="A113" s="320"/>
      <c r="B113" s="282" t="s">
        <v>1879</v>
      </c>
      <c r="C113" s="283" t="s">
        <v>7</v>
      </c>
      <c r="D113" s="967">
        <v>8</v>
      </c>
      <c r="E113" s="874"/>
      <c r="F113" s="725"/>
    </row>
    <row r="114" spans="1:6">
      <c r="A114" s="320"/>
      <c r="B114" s="275" t="s">
        <v>46</v>
      </c>
      <c r="C114" s="276"/>
      <c r="D114" s="333"/>
      <c r="E114" s="865"/>
      <c r="F114" s="707">
        <f>D113*E113*$C$8</f>
        <v>0</v>
      </c>
    </row>
    <row r="115" spans="1:6">
      <c r="A115" s="320"/>
      <c r="B115" s="278" t="s">
        <v>47</v>
      </c>
      <c r="C115" s="279"/>
      <c r="D115" s="334"/>
      <c r="E115" s="866"/>
      <c r="F115" s="708">
        <f>D113*E113*$C$9</f>
        <v>0</v>
      </c>
    </row>
    <row r="116" spans="1:6">
      <c r="A116" s="320"/>
      <c r="B116" s="282"/>
      <c r="C116" s="283"/>
      <c r="D116" s="332"/>
      <c r="E116" s="875"/>
      <c r="F116" s="725"/>
    </row>
    <row r="117" spans="1:6" ht="15">
      <c r="A117" s="315" t="s">
        <v>2067</v>
      </c>
      <c r="B117" s="322" t="s">
        <v>2068</v>
      </c>
      <c r="C117" s="283"/>
      <c r="D117" s="332"/>
      <c r="E117" s="875"/>
      <c r="F117" s="725"/>
    </row>
    <row r="118" spans="1:6">
      <c r="A118" s="320"/>
      <c r="B118" s="282"/>
      <c r="C118" s="283"/>
      <c r="D118" s="332"/>
      <c r="E118" s="875"/>
      <c r="F118" s="725"/>
    </row>
    <row r="119" spans="1:6" ht="57">
      <c r="A119" s="320" t="s">
        <v>1878</v>
      </c>
      <c r="B119" s="265" t="s">
        <v>2069</v>
      </c>
      <c r="E119" s="876"/>
    </row>
    <row r="120" spans="1:6">
      <c r="A120" s="320"/>
      <c r="B120" s="282" t="s">
        <v>1879</v>
      </c>
      <c r="C120" s="283" t="s">
        <v>7</v>
      </c>
      <c r="D120" s="332">
        <v>3</v>
      </c>
      <c r="E120" s="874"/>
      <c r="F120" s="725"/>
    </row>
    <row r="121" spans="1:6">
      <c r="A121" s="320"/>
      <c r="B121" s="275" t="s">
        <v>46</v>
      </c>
      <c r="C121" s="276"/>
      <c r="D121" s="333"/>
      <c r="E121" s="865"/>
      <c r="F121" s="707">
        <f>D120*E120*$C$8</f>
        <v>0</v>
      </c>
    </row>
    <row r="122" spans="1:6">
      <c r="A122" s="320"/>
      <c r="B122" s="278" t="s">
        <v>47</v>
      </c>
      <c r="C122" s="279"/>
      <c r="D122" s="334"/>
      <c r="E122" s="866"/>
      <c r="F122" s="708">
        <f>D120*E120*$C$9</f>
        <v>0</v>
      </c>
    </row>
    <row r="123" spans="1:6">
      <c r="A123" s="320"/>
      <c r="B123" s="282"/>
      <c r="C123" s="283"/>
      <c r="D123" s="332"/>
      <c r="E123" s="875"/>
      <c r="F123" s="725"/>
    </row>
    <row r="124" spans="1:6" ht="57">
      <c r="A124" s="320" t="s">
        <v>1878</v>
      </c>
      <c r="B124" s="265" t="s">
        <v>2070</v>
      </c>
      <c r="E124" s="876"/>
    </row>
    <row r="125" spans="1:6">
      <c r="A125" s="320"/>
      <c r="B125" s="282" t="s">
        <v>1879</v>
      </c>
      <c r="C125" s="283" t="s">
        <v>7</v>
      </c>
      <c r="D125" s="332">
        <v>3</v>
      </c>
      <c r="E125" s="874"/>
      <c r="F125" s="725"/>
    </row>
    <row r="126" spans="1:6">
      <c r="A126" s="320"/>
      <c r="B126" s="275" t="s">
        <v>46</v>
      </c>
      <c r="C126" s="276"/>
      <c r="D126" s="333"/>
      <c r="E126" s="865"/>
      <c r="F126" s="707">
        <f>D125*E125*$C$8</f>
        <v>0</v>
      </c>
    </row>
    <row r="127" spans="1:6">
      <c r="A127" s="320"/>
      <c r="B127" s="278" t="s">
        <v>47</v>
      </c>
      <c r="C127" s="279"/>
      <c r="D127" s="334"/>
      <c r="E127" s="866"/>
      <c r="F127" s="708">
        <f>D125*E125*$C$9</f>
        <v>0</v>
      </c>
    </row>
    <row r="128" spans="1:6">
      <c r="A128" s="320"/>
      <c r="B128" s="282"/>
      <c r="C128" s="283"/>
      <c r="D128" s="332"/>
      <c r="E128" s="875"/>
      <c r="F128" s="725"/>
    </row>
    <row r="129" spans="1:6" ht="71.25">
      <c r="A129" s="320" t="s">
        <v>1878</v>
      </c>
      <c r="B129" s="265" t="s">
        <v>2071</v>
      </c>
      <c r="E129" s="876"/>
    </row>
    <row r="130" spans="1:6">
      <c r="A130" s="320"/>
      <c r="B130" s="282" t="s">
        <v>1879</v>
      </c>
      <c r="C130" s="283" t="s">
        <v>7</v>
      </c>
      <c r="D130" s="332">
        <v>2</v>
      </c>
      <c r="E130" s="874"/>
      <c r="F130" s="725"/>
    </row>
    <row r="131" spans="1:6">
      <c r="A131" s="320"/>
      <c r="B131" s="275" t="s">
        <v>46</v>
      </c>
      <c r="C131" s="276"/>
      <c r="D131" s="333"/>
      <c r="E131" s="865"/>
      <c r="F131" s="707">
        <f>D130*E130*$C$8</f>
        <v>0</v>
      </c>
    </row>
    <row r="132" spans="1:6">
      <c r="A132" s="320"/>
      <c r="B132" s="278" t="s">
        <v>47</v>
      </c>
      <c r="C132" s="279"/>
      <c r="D132" s="334"/>
      <c r="E132" s="866"/>
      <c r="F132" s="708">
        <f>D130*E130*$C$9</f>
        <v>0</v>
      </c>
    </row>
    <row r="133" spans="1:6">
      <c r="A133" s="320"/>
      <c r="E133" s="876"/>
    </row>
    <row r="134" spans="1:6" ht="15">
      <c r="A134" s="315" t="s">
        <v>2072</v>
      </c>
      <c r="B134" s="258" t="s">
        <v>2073</v>
      </c>
      <c r="E134" s="876"/>
    </row>
    <row r="135" spans="1:6">
      <c r="A135" s="320"/>
      <c r="E135" s="876"/>
    </row>
    <row r="136" spans="1:6" ht="171">
      <c r="A136" s="320" t="s">
        <v>1878</v>
      </c>
      <c r="B136" s="265" t="s">
        <v>2074</v>
      </c>
      <c r="E136" s="876"/>
    </row>
    <row r="137" spans="1:6">
      <c r="A137" s="320"/>
      <c r="B137" s="282" t="s">
        <v>1879</v>
      </c>
      <c r="C137" s="283" t="s">
        <v>7</v>
      </c>
      <c r="D137" s="332">
        <v>2</v>
      </c>
      <c r="E137" s="874"/>
      <c r="F137" s="725"/>
    </row>
    <row r="138" spans="1:6">
      <c r="A138" s="320"/>
      <c r="B138" s="275" t="s">
        <v>46</v>
      </c>
      <c r="C138" s="276"/>
      <c r="D138" s="333"/>
      <c r="E138" s="865"/>
      <c r="F138" s="707">
        <f>D137*E137*$C$8</f>
        <v>0</v>
      </c>
    </row>
    <row r="139" spans="1:6">
      <c r="A139" s="320"/>
      <c r="B139" s="278" t="s">
        <v>47</v>
      </c>
      <c r="C139" s="279"/>
      <c r="D139" s="334"/>
      <c r="E139" s="866"/>
      <c r="F139" s="708">
        <f>D137*E137*$C$9</f>
        <v>0</v>
      </c>
    </row>
    <row r="140" spans="1:6">
      <c r="A140" s="320"/>
      <c r="E140" s="876"/>
    </row>
    <row r="141" spans="1:6" ht="42.75">
      <c r="A141" s="320" t="s">
        <v>1878</v>
      </c>
      <c r="B141" s="265" t="s">
        <v>2075</v>
      </c>
      <c r="E141" s="876"/>
    </row>
    <row r="142" spans="1:6">
      <c r="A142" s="320"/>
      <c r="B142" s="282" t="s">
        <v>1879</v>
      </c>
      <c r="C142" s="283" t="s">
        <v>7</v>
      </c>
      <c r="D142" s="332">
        <v>4</v>
      </c>
      <c r="E142" s="874"/>
      <c r="F142" s="725"/>
    </row>
    <row r="143" spans="1:6">
      <c r="A143" s="320"/>
      <c r="B143" s="275" t="s">
        <v>46</v>
      </c>
      <c r="C143" s="276"/>
      <c r="D143" s="333"/>
      <c r="E143" s="865"/>
      <c r="F143" s="707">
        <f>D142*E142*$C$8</f>
        <v>0</v>
      </c>
    </row>
    <row r="144" spans="1:6">
      <c r="A144" s="320"/>
      <c r="B144" s="278" t="s">
        <v>47</v>
      </c>
      <c r="C144" s="279"/>
      <c r="D144" s="334"/>
      <c r="E144" s="866"/>
      <c r="F144" s="708">
        <f>D142*E142*$C$9</f>
        <v>0</v>
      </c>
    </row>
    <row r="145" spans="1:6">
      <c r="A145" s="320"/>
      <c r="E145" s="876"/>
    </row>
    <row r="146" spans="1:6" ht="71.25">
      <c r="A146" s="320" t="s">
        <v>1878</v>
      </c>
      <c r="B146" s="265" t="s">
        <v>2076</v>
      </c>
      <c r="E146" s="876"/>
    </row>
    <row r="147" spans="1:6">
      <c r="A147" s="320"/>
      <c r="B147" s="282" t="s">
        <v>1879</v>
      </c>
      <c r="C147" s="283" t="s">
        <v>7</v>
      </c>
      <c r="D147" s="332">
        <v>4</v>
      </c>
      <c r="E147" s="874"/>
      <c r="F147" s="725"/>
    </row>
    <row r="148" spans="1:6">
      <c r="A148" s="320"/>
      <c r="B148" s="275" t="s">
        <v>46</v>
      </c>
      <c r="C148" s="276"/>
      <c r="D148" s="333"/>
      <c r="E148" s="865"/>
      <c r="F148" s="707">
        <f>D147*E147*$C$8</f>
        <v>0</v>
      </c>
    </row>
    <row r="149" spans="1:6">
      <c r="A149" s="320"/>
      <c r="B149" s="278" t="s">
        <v>47</v>
      </c>
      <c r="C149" s="279"/>
      <c r="D149" s="334"/>
      <c r="E149" s="866"/>
      <c r="F149" s="708">
        <f>D147*E147*$C$9</f>
        <v>0</v>
      </c>
    </row>
    <row r="150" spans="1:6">
      <c r="A150" s="320"/>
      <c r="E150" s="876"/>
    </row>
    <row r="151" spans="1:6" ht="73.5">
      <c r="A151" s="320" t="s">
        <v>1878</v>
      </c>
      <c r="B151" s="265" t="s">
        <v>4716</v>
      </c>
      <c r="E151" s="876"/>
    </row>
    <row r="152" spans="1:6" ht="42.75">
      <c r="A152" s="445"/>
      <c r="B152" s="443"/>
      <c r="C152" s="444" t="s">
        <v>7</v>
      </c>
      <c r="D152" s="273"/>
      <c r="E152" s="763" t="s">
        <v>4689</v>
      </c>
      <c r="F152" s="706"/>
    </row>
    <row r="153" spans="1:6">
      <c r="A153" s="445"/>
      <c r="B153" s="433" t="s">
        <v>46</v>
      </c>
      <c r="C153" s="434"/>
      <c r="D153" s="277"/>
      <c r="E153" s="865"/>
      <c r="F153" s="707"/>
    </row>
    <row r="154" spans="1:6">
      <c r="A154" s="445"/>
      <c r="B154" s="436" t="s">
        <v>47</v>
      </c>
      <c r="C154" s="437"/>
      <c r="D154" s="280"/>
      <c r="E154" s="866"/>
      <c r="F154" s="708"/>
    </row>
    <row r="155" spans="1:6">
      <c r="A155" s="320"/>
      <c r="E155" s="876"/>
    </row>
    <row r="156" spans="1:6" ht="15">
      <c r="A156" s="315" t="s">
        <v>2077</v>
      </c>
      <c r="B156" s="258" t="s">
        <v>2078</v>
      </c>
      <c r="E156" s="876"/>
    </row>
    <row r="157" spans="1:6">
      <c r="A157" s="320"/>
      <c r="E157" s="876"/>
    </row>
    <row r="158" spans="1:6" ht="85.5">
      <c r="A158" s="469" t="s">
        <v>1878</v>
      </c>
      <c r="B158" s="470" t="s">
        <v>4537</v>
      </c>
      <c r="C158" s="471"/>
      <c r="D158" s="323"/>
      <c r="E158" s="324"/>
    </row>
    <row r="159" spans="1:6">
      <c r="A159" s="472"/>
      <c r="B159" s="282" t="s">
        <v>1889</v>
      </c>
      <c r="C159" s="283" t="s">
        <v>39</v>
      </c>
      <c r="D159" s="329">
        <v>6900</v>
      </c>
      <c r="E159" s="874"/>
    </row>
    <row r="160" spans="1:6">
      <c r="A160" s="320"/>
      <c r="B160" s="275" t="s">
        <v>46</v>
      </c>
      <c r="C160" s="276"/>
      <c r="D160" s="333"/>
      <c r="E160" s="865"/>
      <c r="F160" s="707">
        <f>D159*E159*$C$8</f>
        <v>0</v>
      </c>
    </row>
    <row r="161" spans="1:6">
      <c r="A161" s="320"/>
      <c r="B161" s="278" t="s">
        <v>47</v>
      </c>
      <c r="C161" s="279"/>
      <c r="D161" s="334"/>
      <c r="E161" s="866"/>
      <c r="F161" s="708">
        <f>D159*E159*$C$9</f>
        <v>0</v>
      </c>
    </row>
    <row r="162" spans="1:6">
      <c r="A162" s="320"/>
      <c r="E162" s="876"/>
    </row>
    <row r="163" spans="1:6" ht="85.5">
      <c r="A163" s="469" t="s">
        <v>1878</v>
      </c>
      <c r="B163" s="470" t="s">
        <v>4538</v>
      </c>
      <c r="C163" s="471"/>
      <c r="D163" s="323"/>
      <c r="E163" s="324"/>
    </row>
    <row r="164" spans="1:6">
      <c r="A164" s="472"/>
      <c r="B164" s="282" t="s">
        <v>1889</v>
      </c>
      <c r="C164" s="283" t="s">
        <v>39</v>
      </c>
      <c r="D164" s="329">
        <v>2350</v>
      </c>
      <c r="E164" s="874"/>
    </row>
    <row r="165" spans="1:6">
      <c r="A165" s="320"/>
      <c r="B165" s="275" t="s">
        <v>46</v>
      </c>
      <c r="C165" s="276"/>
      <c r="D165" s="333"/>
      <c r="E165" s="865"/>
      <c r="F165" s="707">
        <f>D164*E164*$C$8</f>
        <v>0</v>
      </c>
    </row>
    <row r="166" spans="1:6">
      <c r="A166" s="320"/>
      <c r="B166" s="278" t="s">
        <v>47</v>
      </c>
      <c r="C166" s="279"/>
      <c r="D166" s="334"/>
      <c r="E166" s="866"/>
      <c r="F166" s="708">
        <f>D164*E164*$C$9</f>
        <v>0</v>
      </c>
    </row>
    <row r="167" spans="1:6">
      <c r="A167" s="320"/>
      <c r="E167" s="876"/>
    </row>
    <row r="168" spans="1:6" ht="71.25">
      <c r="A168" s="320" t="s">
        <v>1878</v>
      </c>
      <c r="B168" s="265" t="s">
        <v>4539</v>
      </c>
      <c r="E168" s="876"/>
    </row>
    <row r="169" spans="1:6" ht="85.5">
      <c r="A169" s="320"/>
      <c r="B169" s="265" t="s">
        <v>4092</v>
      </c>
      <c r="E169" s="876"/>
    </row>
    <row r="170" spans="1:6">
      <c r="A170" s="320"/>
      <c r="B170" s="282" t="s">
        <v>1889</v>
      </c>
      <c r="C170" s="283" t="s">
        <v>39</v>
      </c>
      <c r="D170" s="329">
        <v>128</v>
      </c>
      <c r="E170" s="874"/>
    </row>
    <row r="171" spans="1:6">
      <c r="A171" s="320"/>
      <c r="B171" s="275" t="s">
        <v>46</v>
      </c>
      <c r="C171" s="276"/>
      <c r="D171" s="333"/>
      <c r="E171" s="865"/>
      <c r="F171" s="707">
        <f>D170*E170*$C$8</f>
        <v>0</v>
      </c>
    </row>
    <row r="172" spans="1:6">
      <c r="A172" s="320"/>
      <c r="B172" s="278" t="s">
        <v>47</v>
      </c>
      <c r="C172" s="279"/>
      <c r="D172" s="334"/>
      <c r="E172" s="866"/>
      <c r="F172" s="708">
        <f>D170*E170*$C$9</f>
        <v>0</v>
      </c>
    </row>
    <row r="173" spans="1:6">
      <c r="A173" s="320"/>
      <c r="E173" s="876"/>
    </row>
    <row r="174" spans="1:6" ht="57">
      <c r="A174" s="320" t="s">
        <v>1878</v>
      </c>
      <c r="B174" s="265" t="s">
        <v>4093</v>
      </c>
      <c r="E174" s="876"/>
    </row>
    <row r="175" spans="1:6">
      <c r="A175" s="320"/>
      <c r="B175" s="282" t="s">
        <v>1916</v>
      </c>
      <c r="C175" s="283" t="s">
        <v>15</v>
      </c>
      <c r="D175" s="329">
        <v>4</v>
      </c>
      <c r="E175" s="874"/>
    </row>
    <row r="176" spans="1:6">
      <c r="A176" s="320"/>
      <c r="B176" s="275" t="s">
        <v>46</v>
      </c>
      <c r="C176" s="276"/>
      <c r="D176" s="333"/>
      <c r="E176" s="865"/>
      <c r="F176" s="707">
        <f>D175*E175*$C$8</f>
        <v>0</v>
      </c>
    </row>
    <row r="177" spans="1:6">
      <c r="A177" s="320"/>
      <c r="B177" s="278" t="s">
        <v>47</v>
      </c>
      <c r="C177" s="279"/>
      <c r="D177" s="334"/>
      <c r="E177" s="866"/>
      <c r="F177" s="708">
        <f>D175*E175*$C$9</f>
        <v>0</v>
      </c>
    </row>
    <row r="178" spans="1:6">
      <c r="A178" s="320"/>
      <c r="E178" s="876"/>
    </row>
    <row r="179" spans="1:6" ht="57">
      <c r="A179" s="320" t="s">
        <v>1878</v>
      </c>
      <c r="B179" s="265" t="s">
        <v>4094</v>
      </c>
      <c r="E179" s="876"/>
    </row>
    <row r="180" spans="1:6">
      <c r="A180" s="320"/>
      <c r="B180" s="282" t="s">
        <v>1916</v>
      </c>
      <c r="C180" s="283" t="s">
        <v>15</v>
      </c>
      <c r="D180" s="329">
        <v>6</v>
      </c>
      <c r="E180" s="874"/>
    </row>
    <row r="181" spans="1:6">
      <c r="A181" s="320"/>
      <c r="B181" s="275" t="s">
        <v>46</v>
      </c>
      <c r="C181" s="276"/>
      <c r="D181" s="333"/>
      <c r="E181" s="865"/>
      <c r="F181" s="707">
        <f>D180*E180*$C$8</f>
        <v>0</v>
      </c>
    </row>
    <row r="182" spans="1:6">
      <c r="A182" s="320"/>
      <c r="B182" s="278" t="s">
        <v>47</v>
      </c>
      <c r="C182" s="279"/>
      <c r="D182" s="334"/>
      <c r="E182" s="866"/>
      <c r="F182" s="708">
        <f>D180*E180*$C$9</f>
        <v>0</v>
      </c>
    </row>
    <row r="183" spans="1:6">
      <c r="A183" s="320"/>
      <c r="E183" s="876"/>
    </row>
    <row r="184" spans="1:6" ht="71.25">
      <c r="A184" s="320" t="s">
        <v>1878</v>
      </c>
      <c r="B184" s="265" t="s">
        <v>4095</v>
      </c>
      <c r="E184" s="876"/>
    </row>
    <row r="185" spans="1:6">
      <c r="A185" s="320"/>
      <c r="B185" s="282" t="s">
        <v>1916</v>
      </c>
      <c r="C185" s="283" t="s">
        <v>15</v>
      </c>
      <c r="D185" s="329">
        <v>1</v>
      </c>
      <c r="E185" s="874"/>
    </row>
    <row r="186" spans="1:6">
      <c r="A186" s="320"/>
      <c r="B186" s="275" t="s">
        <v>46</v>
      </c>
      <c r="C186" s="276"/>
      <c r="D186" s="333"/>
      <c r="E186" s="865"/>
      <c r="F186" s="707">
        <f>D185*E185*$C$8</f>
        <v>0</v>
      </c>
    </row>
    <row r="187" spans="1:6">
      <c r="A187" s="320"/>
      <c r="B187" s="278" t="s">
        <v>47</v>
      </c>
      <c r="C187" s="279"/>
      <c r="D187" s="334"/>
      <c r="E187" s="866"/>
      <c r="F187" s="708">
        <f>D185*E185*$C$9</f>
        <v>0</v>
      </c>
    </row>
    <row r="188" spans="1:6">
      <c r="A188" s="320"/>
      <c r="E188" s="876"/>
    </row>
    <row r="189" spans="1:6" ht="71.25">
      <c r="A189" s="320" t="s">
        <v>1878</v>
      </c>
      <c r="B189" s="265" t="s">
        <v>4096</v>
      </c>
      <c r="E189" s="876"/>
    </row>
    <row r="190" spans="1:6">
      <c r="A190" s="320"/>
      <c r="B190" s="282" t="s">
        <v>1916</v>
      </c>
      <c r="C190" s="283" t="s">
        <v>15</v>
      </c>
      <c r="D190" s="329">
        <v>1</v>
      </c>
      <c r="E190" s="874"/>
    </row>
    <row r="191" spans="1:6">
      <c r="A191" s="320"/>
      <c r="B191" s="278" t="s">
        <v>47</v>
      </c>
      <c r="C191" s="279"/>
      <c r="D191" s="334"/>
      <c r="E191" s="866"/>
      <c r="F191" s="708">
        <f>D190*E190</f>
        <v>0</v>
      </c>
    </row>
    <row r="192" spans="1:6">
      <c r="A192" s="320"/>
      <c r="E192" s="876"/>
    </row>
    <row r="193" spans="1:6" ht="15">
      <c r="A193" s="315" t="s">
        <v>2079</v>
      </c>
      <c r="B193" s="258" t="s">
        <v>1887</v>
      </c>
      <c r="E193" s="876"/>
    </row>
    <row r="194" spans="1:6">
      <c r="A194" s="320"/>
      <c r="E194" s="876"/>
    </row>
    <row r="195" spans="1:6" ht="73.5">
      <c r="A195" s="320" t="s">
        <v>1878</v>
      </c>
      <c r="B195" s="265" t="s">
        <v>4717</v>
      </c>
      <c r="E195" s="876"/>
    </row>
    <row r="196" spans="1:6" ht="42.75">
      <c r="A196" s="320"/>
      <c r="B196" s="282"/>
      <c r="C196" s="283" t="s">
        <v>1881</v>
      </c>
      <c r="D196" s="273"/>
      <c r="E196" s="763" t="s">
        <v>4689</v>
      </c>
      <c r="F196" s="725"/>
    </row>
    <row r="197" spans="1:6">
      <c r="A197" s="320"/>
      <c r="B197" s="275" t="s">
        <v>46</v>
      </c>
      <c r="C197" s="276"/>
      <c r="D197" s="333"/>
      <c r="E197" s="865"/>
      <c r="F197" s="707"/>
    </row>
    <row r="198" spans="1:6">
      <c r="A198" s="320"/>
      <c r="B198" s="278" t="s">
        <v>47</v>
      </c>
      <c r="C198" s="279"/>
      <c r="D198" s="334"/>
      <c r="E198" s="866"/>
      <c r="F198" s="708"/>
    </row>
    <row r="199" spans="1:6">
      <c r="A199" s="320"/>
      <c r="B199" s="335"/>
      <c r="C199" s="264"/>
      <c r="D199" s="331"/>
      <c r="E199" s="879"/>
      <c r="F199" s="722"/>
    </row>
    <row r="200" spans="1:6" ht="73.5">
      <c r="A200" s="320" t="s">
        <v>1878</v>
      </c>
      <c r="B200" s="265" t="s">
        <v>4718</v>
      </c>
      <c r="E200" s="876"/>
    </row>
    <row r="201" spans="1:6" ht="42.75">
      <c r="A201" s="320"/>
      <c r="B201" s="282"/>
      <c r="C201" s="283" t="s">
        <v>1881</v>
      </c>
      <c r="D201" s="273"/>
      <c r="E201" s="763" t="s">
        <v>4689</v>
      </c>
      <c r="F201" s="725"/>
    </row>
    <row r="202" spans="1:6">
      <c r="A202" s="320"/>
      <c r="B202" s="275" t="s">
        <v>46</v>
      </c>
      <c r="C202" s="276"/>
      <c r="D202" s="333"/>
      <c r="E202" s="865"/>
      <c r="F202" s="707"/>
    </row>
    <row r="203" spans="1:6">
      <c r="A203" s="320"/>
      <c r="B203" s="278" t="s">
        <v>47</v>
      </c>
      <c r="C203" s="279"/>
      <c r="D203" s="334"/>
      <c r="E203" s="866"/>
      <c r="F203" s="708"/>
    </row>
    <row r="204" spans="1:6">
      <c r="A204" s="320"/>
      <c r="B204" s="335"/>
      <c r="C204" s="264"/>
      <c r="D204" s="331"/>
      <c r="E204" s="879"/>
      <c r="F204" s="722"/>
    </row>
    <row r="205" spans="1:6" ht="87.75">
      <c r="A205" s="320" t="s">
        <v>1878</v>
      </c>
      <c r="B205" s="265" t="s">
        <v>4719</v>
      </c>
      <c r="E205" s="876"/>
    </row>
    <row r="206" spans="1:6" ht="42.75">
      <c r="A206" s="320"/>
      <c r="B206" s="282"/>
      <c r="C206" s="283" t="s">
        <v>1881</v>
      </c>
      <c r="D206" s="273"/>
      <c r="E206" s="763" t="s">
        <v>4689</v>
      </c>
      <c r="F206" s="725"/>
    </row>
    <row r="207" spans="1:6">
      <c r="A207" s="320"/>
      <c r="B207" s="275" t="s">
        <v>46</v>
      </c>
      <c r="C207" s="276"/>
      <c r="D207" s="333"/>
      <c r="E207" s="865"/>
      <c r="F207" s="707"/>
    </row>
    <row r="208" spans="1:6">
      <c r="A208" s="320"/>
      <c r="B208" s="278" t="s">
        <v>47</v>
      </c>
      <c r="C208" s="279"/>
      <c r="D208" s="334"/>
      <c r="E208" s="866"/>
      <c r="F208" s="708"/>
    </row>
    <row r="209" spans="1:6">
      <c r="A209" s="320"/>
      <c r="B209" s="335"/>
      <c r="C209" s="264"/>
      <c r="D209" s="331"/>
      <c r="E209" s="879"/>
      <c r="F209" s="722"/>
    </row>
    <row r="210" spans="1:6" ht="59.25">
      <c r="A210" s="320" t="s">
        <v>1878</v>
      </c>
      <c r="B210" s="265" t="s">
        <v>4720</v>
      </c>
      <c r="E210" s="876"/>
    </row>
    <row r="211" spans="1:6" ht="42.75">
      <c r="A211" s="320"/>
      <c r="B211" s="282"/>
      <c r="C211" s="283" t="s">
        <v>1881</v>
      </c>
      <c r="D211" s="273"/>
      <c r="E211" s="763" t="s">
        <v>4689</v>
      </c>
      <c r="F211" s="725"/>
    </row>
    <row r="212" spans="1:6">
      <c r="A212" s="320"/>
      <c r="B212" s="275" t="s">
        <v>46</v>
      </c>
      <c r="C212" s="276"/>
      <c r="D212" s="333"/>
      <c r="E212" s="865"/>
      <c r="F212" s="707"/>
    </row>
    <row r="213" spans="1:6">
      <c r="A213" s="320"/>
      <c r="B213" s="278" t="s">
        <v>47</v>
      </c>
      <c r="C213" s="279"/>
      <c r="D213" s="334"/>
      <c r="E213" s="866"/>
      <c r="F213" s="708"/>
    </row>
    <row r="214" spans="1:6">
      <c r="A214" s="320"/>
      <c r="B214" s="335"/>
      <c r="C214" s="264"/>
      <c r="D214" s="331"/>
      <c r="E214" s="879"/>
      <c r="F214" s="722"/>
    </row>
    <row r="215" spans="1:6" ht="213.75">
      <c r="A215" s="320" t="s">
        <v>1878</v>
      </c>
      <c r="B215" s="265" t="s">
        <v>4632</v>
      </c>
      <c r="E215" s="876"/>
    </row>
    <row r="216" spans="1:6">
      <c r="A216" s="320"/>
      <c r="B216" s="282" t="s">
        <v>1879</v>
      </c>
      <c r="C216" s="283" t="s">
        <v>7</v>
      </c>
      <c r="D216" s="332">
        <v>1</v>
      </c>
      <c r="E216" s="874"/>
      <c r="F216" s="725"/>
    </row>
    <row r="217" spans="1:6">
      <c r="A217" s="320"/>
      <c r="B217" s="275" t="s">
        <v>46</v>
      </c>
      <c r="C217" s="276"/>
      <c r="D217" s="333"/>
      <c r="E217" s="865"/>
      <c r="F217" s="707">
        <f>D216*E216*$C$8</f>
        <v>0</v>
      </c>
    </row>
    <row r="218" spans="1:6">
      <c r="A218" s="320"/>
      <c r="B218" s="278" t="s">
        <v>47</v>
      </c>
      <c r="C218" s="279"/>
      <c r="D218" s="334"/>
      <c r="E218" s="866"/>
      <c r="F218" s="708">
        <f>D216*E216*$C$9</f>
        <v>0</v>
      </c>
    </row>
    <row r="219" spans="1:6">
      <c r="A219" s="320"/>
      <c r="B219" s="335"/>
      <c r="C219" s="264"/>
      <c r="D219" s="331"/>
      <c r="E219" s="879"/>
      <c r="F219" s="722"/>
    </row>
    <row r="220" spans="1:6">
      <c r="A220" s="320"/>
      <c r="B220" s="335"/>
      <c r="C220" s="264"/>
      <c r="D220" s="331"/>
      <c r="E220" s="879"/>
      <c r="F220" s="722"/>
    </row>
    <row r="221" spans="1:6" ht="15">
      <c r="A221" s="315" t="s">
        <v>2080</v>
      </c>
      <c r="B221" s="258" t="s">
        <v>4097</v>
      </c>
      <c r="C221" s="264"/>
      <c r="D221" s="331"/>
      <c r="E221" s="879"/>
      <c r="F221" s="722"/>
    </row>
    <row r="222" spans="1:6">
      <c r="A222" s="320"/>
      <c r="B222" s="335"/>
      <c r="C222" s="264"/>
      <c r="D222" s="331"/>
      <c r="E222" s="879"/>
      <c r="F222" s="722"/>
    </row>
    <row r="223" spans="1:6" ht="85.5">
      <c r="A223" s="320" t="s">
        <v>1878</v>
      </c>
      <c r="B223" s="335" t="s">
        <v>4098</v>
      </c>
      <c r="C223" s="264"/>
      <c r="D223" s="331"/>
      <c r="E223" s="879"/>
      <c r="F223" s="722"/>
    </row>
    <row r="224" spans="1:6">
      <c r="A224" s="320"/>
      <c r="B224" s="282" t="s">
        <v>1879</v>
      </c>
      <c r="C224" s="283" t="s">
        <v>7</v>
      </c>
      <c r="D224" s="332">
        <v>5</v>
      </c>
      <c r="E224" s="874"/>
      <c r="F224" s="722"/>
    </row>
    <row r="225" spans="1:6">
      <c r="A225" s="320"/>
      <c r="B225" s="278" t="s">
        <v>47</v>
      </c>
      <c r="C225" s="279"/>
      <c r="D225" s="334"/>
      <c r="E225" s="866"/>
      <c r="F225" s="708">
        <f>D224*E224</f>
        <v>0</v>
      </c>
    </row>
    <row r="226" spans="1:6">
      <c r="A226" s="320"/>
      <c r="B226" s="335"/>
      <c r="C226" s="264"/>
      <c r="D226" s="331"/>
      <c r="E226" s="879"/>
      <c r="F226" s="722"/>
    </row>
    <row r="227" spans="1:6" ht="99.75">
      <c r="A227" s="320" t="s">
        <v>1878</v>
      </c>
      <c r="B227" s="335" t="s">
        <v>4099</v>
      </c>
      <c r="C227" s="264"/>
      <c r="D227" s="331"/>
      <c r="E227" s="879"/>
      <c r="F227" s="722"/>
    </row>
    <row r="228" spans="1:6">
      <c r="A228" s="320"/>
      <c r="B228" s="282" t="s">
        <v>1879</v>
      </c>
      <c r="C228" s="283" t="s">
        <v>7</v>
      </c>
      <c r="D228" s="332">
        <v>14</v>
      </c>
      <c r="E228" s="874"/>
      <c r="F228" s="722"/>
    </row>
    <row r="229" spans="1:6">
      <c r="A229" s="320"/>
      <c r="B229" s="278" t="s">
        <v>47</v>
      </c>
      <c r="C229" s="279"/>
      <c r="D229" s="334"/>
      <c r="E229" s="866"/>
      <c r="F229" s="708">
        <f>D228*E228</f>
        <v>0</v>
      </c>
    </row>
    <row r="230" spans="1:6">
      <c r="A230" s="320"/>
      <c r="B230" s="335"/>
      <c r="C230" s="264"/>
      <c r="D230" s="331"/>
      <c r="E230" s="879"/>
      <c r="F230" s="722"/>
    </row>
    <row r="231" spans="1:6" ht="99.75">
      <c r="A231" s="320" t="s">
        <v>1878</v>
      </c>
      <c r="B231" s="335" t="s">
        <v>4100</v>
      </c>
      <c r="C231" s="264"/>
      <c r="D231" s="331"/>
      <c r="E231" s="879"/>
      <c r="F231" s="722"/>
    </row>
    <row r="232" spans="1:6">
      <c r="A232" s="320"/>
      <c r="B232" s="282" t="s">
        <v>1879</v>
      </c>
      <c r="C232" s="283" t="s">
        <v>7</v>
      </c>
      <c r="D232" s="332">
        <v>10</v>
      </c>
      <c r="E232" s="874"/>
      <c r="F232" s="722"/>
    </row>
    <row r="233" spans="1:6">
      <c r="A233" s="320"/>
      <c r="B233" s="278" t="s">
        <v>47</v>
      </c>
      <c r="C233" s="279"/>
      <c r="D233" s="334"/>
      <c r="E233" s="866"/>
      <c r="F233" s="708">
        <f>D232*E232</f>
        <v>0</v>
      </c>
    </row>
    <row r="234" spans="1:6">
      <c r="A234" s="320"/>
      <c r="B234" s="335"/>
      <c r="C234" s="264"/>
      <c r="D234" s="331"/>
      <c r="E234" s="879"/>
      <c r="F234" s="722"/>
    </row>
    <row r="235" spans="1:6" ht="71.25">
      <c r="A235" s="320" t="s">
        <v>1878</v>
      </c>
      <c r="B235" s="335" t="s">
        <v>4101</v>
      </c>
      <c r="C235" s="264"/>
      <c r="D235" s="331"/>
      <c r="E235" s="879"/>
      <c r="F235" s="722"/>
    </row>
    <row r="236" spans="1:6">
      <c r="A236" s="320"/>
      <c r="B236" s="282" t="s">
        <v>1879</v>
      </c>
      <c r="C236" s="283" t="s">
        <v>7</v>
      </c>
      <c r="D236" s="332">
        <v>8</v>
      </c>
      <c r="E236" s="874"/>
      <c r="F236" s="722"/>
    </row>
    <row r="237" spans="1:6">
      <c r="A237" s="320"/>
      <c r="B237" s="278" t="s">
        <v>47</v>
      </c>
      <c r="C237" s="279"/>
      <c r="D237" s="334"/>
      <c r="E237" s="866"/>
      <c r="F237" s="708">
        <f>D236*E236</f>
        <v>0</v>
      </c>
    </row>
    <row r="238" spans="1:6">
      <c r="A238" s="320"/>
      <c r="B238" s="335"/>
      <c r="C238" s="264"/>
      <c r="D238" s="331"/>
      <c r="E238" s="879"/>
      <c r="F238" s="722"/>
    </row>
    <row r="239" spans="1:6" ht="71.25">
      <c r="A239" s="320" t="s">
        <v>1878</v>
      </c>
      <c r="B239" s="335" t="s">
        <v>4102</v>
      </c>
      <c r="C239" s="264"/>
      <c r="D239" s="331"/>
      <c r="E239" s="879"/>
      <c r="F239" s="722"/>
    </row>
    <row r="240" spans="1:6">
      <c r="A240" s="320"/>
      <c r="B240" s="282" t="s">
        <v>1879</v>
      </c>
      <c r="C240" s="283" t="s">
        <v>7</v>
      </c>
      <c r="D240" s="332">
        <v>5</v>
      </c>
      <c r="E240" s="874"/>
      <c r="F240" s="722"/>
    </row>
    <row r="241" spans="1:6">
      <c r="A241" s="320"/>
      <c r="B241" s="278" t="s">
        <v>47</v>
      </c>
      <c r="C241" s="279"/>
      <c r="D241" s="334"/>
      <c r="E241" s="866"/>
      <c r="F241" s="708">
        <f>D240*E240</f>
        <v>0</v>
      </c>
    </row>
    <row r="242" spans="1:6">
      <c r="A242" s="320"/>
      <c r="B242" s="335"/>
      <c r="C242" s="264"/>
      <c r="D242" s="331"/>
      <c r="E242" s="879"/>
      <c r="F242" s="722"/>
    </row>
    <row r="243" spans="1:6" ht="71.25">
      <c r="A243" s="320" t="s">
        <v>1878</v>
      </c>
      <c r="B243" s="335" t="s">
        <v>4103</v>
      </c>
      <c r="C243" s="264"/>
      <c r="D243" s="331"/>
      <c r="E243" s="879"/>
      <c r="F243" s="722"/>
    </row>
    <row r="244" spans="1:6">
      <c r="A244" s="320"/>
      <c r="B244" s="282" t="s">
        <v>1879</v>
      </c>
      <c r="C244" s="283" t="s">
        <v>7</v>
      </c>
      <c r="D244" s="332">
        <v>5</v>
      </c>
      <c r="E244" s="874"/>
      <c r="F244" s="722"/>
    </row>
    <row r="245" spans="1:6">
      <c r="A245" s="320"/>
      <c r="B245" s="278" t="s">
        <v>47</v>
      </c>
      <c r="C245" s="279"/>
      <c r="D245" s="334"/>
      <c r="E245" s="866"/>
      <c r="F245" s="708">
        <f>D244*E244</f>
        <v>0</v>
      </c>
    </row>
    <row r="246" spans="1:6">
      <c r="A246" s="320"/>
      <c r="B246" s="335"/>
      <c r="C246" s="264"/>
      <c r="D246" s="331"/>
      <c r="E246" s="879"/>
      <c r="F246" s="722"/>
    </row>
    <row r="247" spans="1:6" ht="73.5">
      <c r="A247" s="320" t="s">
        <v>1878</v>
      </c>
      <c r="B247" s="335" t="s">
        <v>4721</v>
      </c>
      <c r="C247" s="264"/>
      <c r="D247" s="331"/>
      <c r="E247" s="879"/>
      <c r="F247" s="722"/>
    </row>
    <row r="248" spans="1:6" ht="42.75">
      <c r="A248" s="320"/>
      <c r="B248" s="282"/>
      <c r="C248" s="444" t="s">
        <v>7</v>
      </c>
      <c r="D248" s="273"/>
      <c r="E248" s="763" t="s">
        <v>4689</v>
      </c>
      <c r="F248" s="722"/>
    </row>
    <row r="249" spans="1:6">
      <c r="A249" s="320"/>
      <c r="B249" s="278" t="s">
        <v>47</v>
      </c>
      <c r="C249" s="279"/>
      <c r="D249" s="334"/>
      <c r="E249" s="866"/>
      <c r="F249" s="708"/>
    </row>
    <row r="250" spans="1:6">
      <c r="A250" s="320"/>
      <c r="B250" s="335"/>
      <c r="C250" s="264"/>
      <c r="D250" s="331"/>
      <c r="E250" s="879"/>
      <c r="F250" s="722"/>
    </row>
    <row r="251" spans="1:6" ht="72.75">
      <c r="A251" s="320" t="s">
        <v>1878</v>
      </c>
      <c r="B251" s="335" t="s">
        <v>4722</v>
      </c>
      <c r="C251" s="264"/>
      <c r="D251" s="331"/>
      <c r="E251" s="879"/>
      <c r="F251" s="722"/>
    </row>
    <row r="252" spans="1:6" ht="42.75">
      <c r="A252" s="320"/>
      <c r="B252" s="282"/>
      <c r="C252" s="444" t="s">
        <v>7</v>
      </c>
      <c r="D252" s="273"/>
      <c r="E252" s="763" t="s">
        <v>4689</v>
      </c>
      <c r="F252" s="722"/>
    </row>
    <row r="253" spans="1:6">
      <c r="A253" s="320"/>
      <c r="B253" s="278" t="s">
        <v>47</v>
      </c>
      <c r="C253" s="279"/>
      <c r="D253" s="334"/>
      <c r="E253" s="866"/>
      <c r="F253" s="708"/>
    </row>
    <row r="254" spans="1:6">
      <c r="A254" s="320"/>
      <c r="B254" s="335"/>
      <c r="C254" s="264"/>
      <c r="D254" s="331"/>
      <c r="E254" s="879"/>
      <c r="F254" s="722"/>
    </row>
    <row r="255" spans="1:6" ht="15">
      <c r="A255" s="315" t="s">
        <v>2089</v>
      </c>
      <c r="B255" s="343" t="s">
        <v>2081</v>
      </c>
      <c r="C255" s="264"/>
      <c r="D255" s="331"/>
      <c r="E255" s="879"/>
      <c r="F255" s="722"/>
    </row>
    <row r="256" spans="1:6">
      <c r="A256" s="320"/>
      <c r="B256" s="335"/>
      <c r="C256" s="264"/>
      <c r="D256" s="331"/>
      <c r="E256" s="879"/>
      <c r="F256" s="722"/>
    </row>
    <row r="257" spans="1:6" ht="15">
      <c r="A257" s="315" t="s">
        <v>2105</v>
      </c>
      <c r="B257" s="343" t="s">
        <v>4104</v>
      </c>
      <c r="C257" s="264"/>
      <c r="D257" s="331"/>
      <c r="E257" s="879"/>
      <c r="F257" s="722"/>
    </row>
    <row r="258" spans="1:6">
      <c r="A258" s="320"/>
      <c r="B258" s="335"/>
      <c r="C258" s="264"/>
      <c r="D258" s="331"/>
      <c r="E258" s="879"/>
      <c r="F258" s="722"/>
    </row>
    <row r="259" spans="1:6" ht="85.5">
      <c r="A259" s="320" t="s">
        <v>1878</v>
      </c>
      <c r="B259" s="335" t="s">
        <v>2082</v>
      </c>
      <c r="C259" s="264"/>
      <c r="D259" s="331"/>
      <c r="E259" s="879"/>
      <c r="F259" s="722"/>
    </row>
    <row r="260" spans="1:6">
      <c r="A260" s="320"/>
      <c r="B260" s="282" t="s">
        <v>1879</v>
      </c>
      <c r="C260" s="283" t="s">
        <v>7</v>
      </c>
      <c r="D260" s="332">
        <v>2</v>
      </c>
      <c r="E260" s="874"/>
      <c r="F260" s="725"/>
    </row>
    <row r="261" spans="1:6">
      <c r="A261" s="320"/>
      <c r="B261" s="275" t="s">
        <v>46</v>
      </c>
      <c r="C261" s="276"/>
      <c r="D261" s="333"/>
      <c r="E261" s="865"/>
      <c r="F261" s="707">
        <f>D260*E260*$C$8</f>
        <v>0</v>
      </c>
    </row>
    <row r="262" spans="1:6">
      <c r="A262" s="320"/>
      <c r="B262" s="278" t="s">
        <v>47</v>
      </c>
      <c r="C262" s="279"/>
      <c r="D262" s="334"/>
      <c r="E262" s="866"/>
      <c r="F262" s="708">
        <f>D260*E260*$C$9</f>
        <v>0</v>
      </c>
    </row>
    <row r="263" spans="1:6">
      <c r="A263" s="320"/>
      <c r="B263" s="335"/>
      <c r="C263" s="264"/>
      <c r="D263" s="331"/>
      <c r="E263" s="879"/>
      <c r="F263" s="722"/>
    </row>
    <row r="264" spans="1:6" ht="199.5">
      <c r="A264" s="320" t="s">
        <v>1878</v>
      </c>
      <c r="B264" s="335" t="s">
        <v>2083</v>
      </c>
      <c r="C264" s="264"/>
      <c r="D264" s="331"/>
      <c r="E264" s="879"/>
      <c r="F264" s="722"/>
    </row>
    <row r="265" spans="1:6">
      <c r="A265" s="320"/>
      <c r="B265" s="282" t="s">
        <v>1879</v>
      </c>
      <c r="C265" s="283" t="s">
        <v>7</v>
      </c>
      <c r="D265" s="332">
        <v>4</v>
      </c>
      <c r="E265" s="874"/>
      <c r="F265" s="725"/>
    </row>
    <row r="266" spans="1:6">
      <c r="A266" s="320"/>
      <c r="B266" s="275" t="s">
        <v>46</v>
      </c>
      <c r="C266" s="276"/>
      <c r="D266" s="333"/>
      <c r="E266" s="865"/>
      <c r="F266" s="707">
        <f>D265*E265*$C$8</f>
        <v>0</v>
      </c>
    </row>
    <row r="267" spans="1:6">
      <c r="A267" s="320"/>
      <c r="B267" s="278" t="s">
        <v>47</v>
      </c>
      <c r="C267" s="279"/>
      <c r="D267" s="334"/>
      <c r="E267" s="866"/>
      <c r="F267" s="708">
        <f>D265*E265*$C$9</f>
        <v>0</v>
      </c>
    </row>
    <row r="268" spans="1:6">
      <c r="A268" s="320"/>
      <c r="B268" s="335"/>
      <c r="C268" s="264"/>
      <c r="D268" s="331"/>
      <c r="E268" s="879"/>
      <c r="F268" s="722"/>
    </row>
    <row r="269" spans="1:6" ht="57">
      <c r="A269" s="320" t="s">
        <v>1878</v>
      </c>
      <c r="B269" s="335" t="s">
        <v>2084</v>
      </c>
      <c r="C269" s="264"/>
      <c r="D269" s="331"/>
      <c r="E269" s="879"/>
      <c r="F269" s="722"/>
    </row>
    <row r="270" spans="1:6">
      <c r="A270" s="320"/>
      <c r="B270" s="282" t="s">
        <v>1879</v>
      </c>
      <c r="C270" s="283" t="s">
        <v>7</v>
      </c>
      <c r="D270" s="332">
        <f>D265</f>
        <v>4</v>
      </c>
      <c r="E270" s="874"/>
      <c r="F270" s="725"/>
    </row>
    <row r="271" spans="1:6">
      <c r="A271" s="320"/>
      <c r="B271" s="275" t="s">
        <v>46</v>
      </c>
      <c r="C271" s="276"/>
      <c r="D271" s="333"/>
      <c r="E271" s="865"/>
      <c r="F271" s="707">
        <f>D270*E270*$C$8</f>
        <v>0</v>
      </c>
    </row>
    <row r="272" spans="1:6">
      <c r="A272" s="320"/>
      <c r="B272" s="278" t="s">
        <v>47</v>
      </c>
      <c r="C272" s="279"/>
      <c r="D272" s="334"/>
      <c r="E272" s="866"/>
      <c r="F272" s="708">
        <f>D270*E270*$C$9</f>
        <v>0</v>
      </c>
    </row>
    <row r="273" spans="1:6">
      <c r="A273" s="320"/>
      <c r="B273" s="335"/>
      <c r="C273" s="264"/>
      <c r="D273" s="331"/>
      <c r="E273" s="879"/>
      <c r="F273" s="722"/>
    </row>
    <row r="274" spans="1:6" ht="71.25">
      <c r="A274" s="320" t="s">
        <v>1878</v>
      </c>
      <c r="B274" s="335" t="s">
        <v>2085</v>
      </c>
      <c r="C274" s="264"/>
      <c r="D274" s="331"/>
      <c r="E274" s="879"/>
      <c r="F274" s="722"/>
    </row>
    <row r="275" spans="1:6">
      <c r="A275" s="320"/>
      <c r="B275" s="282" t="s">
        <v>1879</v>
      </c>
      <c r="C275" s="283" t="s">
        <v>7</v>
      </c>
      <c r="D275" s="332">
        <f>D265+D285</f>
        <v>11</v>
      </c>
      <c r="E275" s="874"/>
      <c r="F275" s="725"/>
    </row>
    <row r="276" spans="1:6">
      <c r="A276" s="320"/>
      <c r="B276" s="275" t="s">
        <v>46</v>
      </c>
      <c r="C276" s="276"/>
      <c r="D276" s="333"/>
      <c r="E276" s="865"/>
      <c r="F276" s="707">
        <f>D275*E275*$C$8</f>
        <v>0</v>
      </c>
    </row>
    <row r="277" spans="1:6">
      <c r="A277" s="320"/>
      <c r="B277" s="278" t="s">
        <v>47</v>
      </c>
      <c r="C277" s="279"/>
      <c r="D277" s="334"/>
      <c r="E277" s="866"/>
      <c r="F277" s="708">
        <f>D275*E275*$C$9</f>
        <v>0</v>
      </c>
    </row>
    <row r="278" spans="1:6">
      <c r="A278" s="320"/>
      <c r="B278" s="335"/>
      <c r="C278" s="264"/>
      <c r="D278" s="331"/>
      <c r="E278" s="879"/>
      <c r="F278" s="722"/>
    </row>
    <row r="279" spans="1:6" ht="114">
      <c r="A279" s="320" t="s">
        <v>1878</v>
      </c>
      <c r="B279" s="335" t="s">
        <v>2086</v>
      </c>
      <c r="C279" s="264"/>
      <c r="D279" s="331"/>
      <c r="E279" s="879"/>
      <c r="F279" s="722"/>
    </row>
    <row r="280" spans="1:6">
      <c r="A280" s="320"/>
      <c r="B280" s="282" t="s">
        <v>1879</v>
      </c>
      <c r="C280" s="283" t="s">
        <v>7</v>
      </c>
      <c r="D280" s="332">
        <v>1</v>
      </c>
      <c r="E280" s="874"/>
      <c r="F280" s="725"/>
    </row>
    <row r="281" spans="1:6">
      <c r="A281" s="320"/>
      <c r="B281" s="275" t="s">
        <v>46</v>
      </c>
      <c r="C281" s="276"/>
      <c r="D281" s="333"/>
      <c r="E281" s="865"/>
      <c r="F281" s="707">
        <f>D280*E280*$C$8</f>
        <v>0</v>
      </c>
    </row>
    <row r="282" spans="1:6">
      <c r="A282" s="320"/>
      <c r="B282" s="278" t="s">
        <v>47</v>
      </c>
      <c r="C282" s="279"/>
      <c r="D282" s="334"/>
      <c r="E282" s="866"/>
      <c r="F282" s="708">
        <f>D280*E280*$C$9</f>
        <v>0</v>
      </c>
    </row>
    <row r="283" spans="1:6">
      <c r="A283" s="320"/>
      <c r="B283" s="335"/>
      <c r="C283" s="264"/>
      <c r="D283" s="331"/>
      <c r="E283" s="882"/>
      <c r="F283" s="722"/>
    </row>
    <row r="284" spans="1:6" ht="57">
      <c r="A284" s="320" t="s">
        <v>1878</v>
      </c>
      <c r="B284" s="335" t="s">
        <v>2087</v>
      </c>
      <c r="C284" s="264"/>
      <c r="D284" s="331"/>
      <c r="E284" s="879"/>
      <c r="F284" s="722"/>
    </row>
    <row r="285" spans="1:6">
      <c r="A285" s="320"/>
      <c r="B285" s="282" t="s">
        <v>1879</v>
      </c>
      <c r="C285" s="264" t="s">
        <v>7</v>
      </c>
      <c r="D285" s="331">
        <v>7</v>
      </c>
      <c r="E285" s="881"/>
      <c r="F285" s="722"/>
    </row>
    <row r="286" spans="1:6">
      <c r="A286" s="320"/>
      <c r="B286" s="275" t="s">
        <v>46</v>
      </c>
      <c r="C286" s="276"/>
      <c r="D286" s="333"/>
      <c r="E286" s="865"/>
      <c r="F286" s="707">
        <f>D285*E285*$C$8</f>
        <v>0</v>
      </c>
    </row>
    <row r="287" spans="1:6">
      <c r="A287" s="320"/>
      <c r="B287" s="278" t="s">
        <v>47</v>
      </c>
      <c r="C287" s="279"/>
      <c r="D287" s="334"/>
      <c r="E287" s="866"/>
      <c r="F287" s="708">
        <f>D285*E285*$C$9</f>
        <v>0</v>
      </c>
    </row>
    <row r="288" spans="1:6">
      <c r="A288" s="320"/>
      <c r="B288" s="335"/>
      <c r="C288" s="264"/>
      <c r="D288" s="331"/>
      <c r="E288" s="879"/>
      <c r="F288" s="722"/>
    </row>
    <row r="289" spans="1:6" ht="73.5">
      <c r="A289" s="320" t="s">
        <v>1878</v>
      </c>
      <c r="B289" s="265" t="s">
        <v>4717</v>
      </c>
      <c r="E289" s="876"/>
    </row>
    <row r="290" spans="1:6" ht="42.75">
      <c r="A290" s="320"/>
      <c r="B290" s="282"/>
      <c r="C290" s="283" t="s">
        <v>1881</v>
      </c>
      <c r="D290" s="273"/>
      <c r="E290" s="763" t="s">
        <v>4689</v>
      </c>
      <c r="F290" s="725"/>
    </row>
    <row r="291" spans="1:6">
      <c r="A291" s="320"/>
      <c r="B291" s="275" t="s">
        <v>46</v>
      </c>
      <c r="C291" s="276"/>
      <c r="D291" s="333"/>
      <c r="E291" s="865"/>
      <c r="F291" s="707"/>
    </row>
    <row r="292" spans="1:6">
      <c r="A292" s="320"/>
      <c r="B292" s="278" t="s">
        <v>47</v>
      </c>
      <c r="C292" s="279"/>
      <c r="D292" s="334"/>
      <c r="E292" s="866"/>
      <c r="F292" s="708"/>
    </row>
    <row r="293" spans="1:6">
      <c r="A293" s="320"/>
      <c r="B293" s="335"/>
      <c r="C293" s="264"/>
      <c r="D293" s="331"/>
      <c r="E293" s="879"/>
      <c r="F293" s="722"/>
    </row>
    <row r="294" spans="1:6" ht="73.5">
      <c r="A294" s="320" t="s">
        <v>1878</v>
      </c>
      <c r="B294" s="265" t="s">
        <v>4718</v>
      </c>
      <c r="E294" s="876"/>
    </row>
    <row r="295" spans="1:6" ht="42.75">
      <c r="A295" s="320"/>
      <c r="B295" s="282"/>
      <c r="C295" s="283" t="s">
        <v>1881</v>
      </c>
      <c r="D295" s="273"/>
      <c r="E295" s="763" t="s">
        <v>4689</v>
      </c>
      <c r="F295" s="725"/>
    </row>
    <row r="296" spans="1:6">
      <c r="A296" s="320"/>
      <c r="B296" s="275" t="s">
        <v>46</v>
      </c>
      <c r="C296" s="276"/>
      <c r="D296" s="333"/>
      <c r="E296" s="865"/>
      <c r="F296" s="707"/>
    </row>
    <row r="297" spans="1:6">
      <c r="A297" s="320"/>
      <c r="B297" s="278" t="s">
        <v>47</v>
      </c>
      <c r="C297" s="279"/>
      <c r="D297" s="334"/>
      <c r="E297" s="866"/>
      <c r="F297" s="708"/>
    </row>
    <row r="298" spans="1:6">
      <c r="A298" s="320"/>
      <c r="B298" s="335"/>
      <c r="C298" s="264"/>
      <c r="D298" s="331"/>
      <c r="E298" s="879"/>
      <c r="F298" s="722"/>
    </row>
    <row r="299" spans="1:6" ht="59.25">
      <c r="A299" s="320" t="s">
        <v>1878</v>
      </c>
      <c r="B299" s="265" t="s">
        <v>4720</v>
      </c>
      <c r="E299" s="876"/>
    </row>
    <row r="300" spans="1:6" ht="42.75">
      <c r="A300" s="320"/>
      <c r="B300" s="282"/>
      <c r="C300" s="283" t="s">
        <v>1881</v>
      </c>
      <c r="D300" s="273"/>
      <c r="E300" s="763" t="s">
        <v>4689</v>
      </c>
      <c r="F300" s="725"/>
    </row>
    <row r="301" spans="1:6">
      <c r="A301" s="320"/>
      <c r="B301" s="275" t="s">
        <v>46</v>
      </c>
      <c r="C301" s="276"/>
      <c r="D301" s="333"/>
      <c r="E301" s="865"/>
      <c r="F301" s="707"/>
    </row>
    <row r="302" spans="1:6">
      <c r="A302" s="320"/>
      <c r="B302" s="278" t="s">
        <v>47</v>
      </c>
      <c r="C302" s="279"/>
      <c r="D302" s="334"/>
      <c r="E302" s="866"/>
      <c r="F302" s="708"/>
    </row>
    <row r="303" spans="1:6">
      <c r="A303" s="320"/>
      <c r="B303" s="335"/>
      <c r="C303" s="264"/>
      <c r="D303" s="331"/>
      <c r="E303" s="879"/>
      <c r="F303" s="722"/>
    </row>
    <row r="304" spans="1:6" ht="57">
      <c r="A304" s="320" t="s">
        <v>1878</v>
      </c>
      <c r="B304" s="265" t="s">
        <v>2088</v>
      </c>
      <c r="E304" s="876"/>
    </row>
    <row r="305" spans="1:6">
      <c r="A305" s="320"/>
      <c r="B305" s="282" t="s">
        <v>1889</v>
      </c>
      <c r="C305" s="283" t="s">
        <v>39</v>
      </c>
      <c r="D305" s="332">
        <v>1850</v>
      </c>
      <c r="E305" s="874"/>
      <c r="F305" s="725"/>
    </row>
    <row r="306" spans="1:6">
      <c r="A306" s="320"/>
      <c r="B306" s="275" t="s">
        <v>46</v>
      </c>
      <c r="C306" s="276"/>
      <c r="D306" s="333"/>
      <c r="E306" s="865"/>
      <c r="F306" s="707">
        <f>D305*E305*$C$8</f>
        <v>0</v>
      </c>
    </row>
    <row r="307" spans="1:6">
      <c r="A307" s="320"/>
      <c r="B307" s="278" t="s">
        <v>47</v>
      </c>
      <c r="C307" s="279"/>
      <c r="D307" s="334"/>
      <c r="E307" s="866"/>
      <c r="F307" s="708">
        <f>D305*E305*$C$9</f>
        <v>0</v>
      </c>
    </row>
    <row r="308" spans="1:6">
      <c r="A308" s="320"/>
      <c r="B308" s="335"/>
      <c r="C308" s="264"/>
      <c r="D308" s="331"/>
      <c r="E308" s="879"/>
      <c r="F308" s="722"/>
    </row>
    <row r="309" spans="1:6" ht="30">
      <c r="A309" s="315" t="s">
        <v>4105</v>
      </c>
      <c r="B309" s="258" t="s">
        <v>4106</v>
      </c>
      <c r="C309" s="264"/>
      <c r="D309" s="331"/>
      <c r="E309" s="879"/>
      <c r="F309" s="722"/>
    </row>
    <row r="310" spans="1:6">
      <c r="A310" s="320"/>
      <c r="B310" s="335"/>
      <c r="C310" s="264"/>
      <c r="D310" s="331"/>
      <c r="E310" s="879"/>
      <c r="F310" s="722"/>
    </row>
    <row r="311" spans="1:6" ht="85.5">
      <c r="A311" s="320" t="s">
        <v>1878</v>
      </c>
      <c r="B311" s="335" t="s">
        <v>2082</v>
      </c>
      <c r="C311" s="264"/>
      <c r="D311" s="331"/>
      <c r="E311" s="879"/>
      <c r="F311" s="722"/>
    </row>
    <row r="312" spans="1:6">
      <c r="A312" s="320"/>
      <c r="B312" s="282" t="s">
        <v>1879</v>
      </c>
      <c r="C312" s="283" t="s">
        <v>7</v>
      </c>
      <c r="D312" s="332">
        <v>2</v>
      </c>
      <c r="E312" s="874"/>
      <c r="F312" s="725"/>
    </row>
    <row r="313" spans="1:6">
      <c r="A313" s="320"/>
      <c r="B313" s="278" t="s">
        <v>47</v>
      </c>
      <c r="C313" s="279"/>
      <c r="D313" s="334"/>
      <c r="E313" s="866"/>
      <c r="F313" s="708">
        <f>D312*E312</f>
        <v>0</v>
      </c>
    </row>
    <row r="314" spans="1:6">
      <c r="A314" s="320"/>
      <c r="B314" s="335"/>
      <c r="C314" s="264"/>
      <c r="D314" s="331"/>
      <c r="E314" s="879"/>
      <c r="F314" s="722"/>
    </row>
    <row r="315" spans="1:6" ht="199.5">
      <c r="A315" s="320" t="s">
        <v>1878</v>
      </c>
      <c r="B315" s="335" t="s">
        <v>2083</v>
      </c>
      <c r="C315" s="264"/>
      <c r="D315" s="331"/>
      <c r="E315" s="879"/>
      <c r="F315" s="722"/>
    </row>
    <row r="316" spans="1:6">
      <c r="A316" s="320"/>
      <c r="B316" s="282" t="s">
        <v>1879</v>
      </c>
      <c r="C316" s="283" t="s">
        <v>7</v>
      </c>
      <c r="D316" s="332">
        <v>1</v>
      </c>
      <c r="E316" s="874"/>
      <c r="F316" s="725"/>
    </row>
    <row r="317" spans="1:6">
      <c r="A317" s="320"/>
      <c r="B317" s="278" t="s">
        <v>47</v>
      </c>
      <c r="C317" s="279"/>
      <c r="D317" s="334"/>
      <c r="E317" s="866"/>
      <c r="F317" s="708">
        <f>D316*E316</f>
        <v>0</v>
      </c>
    </row>
    <row r="318" spans="1:6">
      <c r="A318" s="320"/>
      <c r="B318" s="335"/>
      <c r="C318" s="264"/>
      <c r="D318" s="331"/>
      <c r="E318" s="879"/>
      <c r="F318" s="722"/>
    </row>
    <row r="319" spans="1:6" ht="57">
      <c r="A319" s="320" t="s">
        <v>1878</v>
      </c>
      <c r="B319" s="335" t="s">
        <v>2084</v>
      </c>
      <c r="C319" s="264"/>
      <c r="D319" s="331"/>
      <c r="E319" s="879"/>
      <c r="F319" s="722"/>
    </row>
    <row r="320" spans="1:6">
      <c r="A320" s="320"/>
      <c r="B320" s="282" t="s">
        <v>1879</v>
      </c>
      <c r="C320" s="283" t="s">
        <v>7</v>
      </c>
      <c r="D320" s="332">
        <f>D316</f>
        <v>1</v>
      </c>
      <c r="E320" s="874"/>
      <c r="F320" s="725"/>
    </row>
    <row r="321" spans="1:6">
      <c r="A321" s="320"/>
      <c r="B321" s="278" t="s">
        <v>47</v>
      </c>
      <c r="C321" s="279"/>
      <c r="D321" s="334"/>
      <c r="E321" s="866"/>
      <c r="F321" s="708">
        <f>D320*E320</f>
        <v>0</v>
      </c>
    </row>
    <row r="322" spans="1:6">
      <c r="A322" s="320"/>
      <c r="B322" s="335"/>
      <c r="C322" s="264"/>
      <c r="D322" s="331"/>
      <c r="E322" s="879"/>
      <c r="F322" s="722"/>
    </row>
    <row r="323" spans="1:6" ht="71.25">
      <c r="A323" s="320" t="s">
        <v>1878</v>
      </c>
      <c r="B323" s="335" t="s">
        <v>2085</v>
      </c>
      <c r="C323" s="264"/>
      <c r="D323" s="331"/>
      <c r="E323" s="879"/>
      <c r="F323" s="722"/>
    </row>
    <row r="324" spans="1:6">
      <c r="A324" s="320"/>
      <c r="B324" s="282" t="s">
        <v>1879</v>
      </c>
      <c r="C324" s="283" t="s">
        <v>7</v>
      </c>
      <c r="D324" s="332">
        <f>D316+D332</f>
        <v>4</v>
      </c>
      <c r="E324" s="874"/>
      <c r="F324" s="725"/>
    </row>
    <row r="325" spans="1:6">
      <c r="A325" s="320"/>
      <c r="B325" s="278" t="s">
        <v>47</v>
      </c>
      <c r="C325" s="279"/>
      <c r="D325" s="334"/>
      <c r="E325" s="866"/>
      <c r="F325" s="708">
        <f>D324*E324</f>
        <v>0</v>
      </c>
    </row>
    <row r="326" spans="1:6">
      <c r="A326" s="320"/>
      <c r="B326" s="335"/>
      <c r="C326" s="264"/>
      <c r="D326" s="331"/>
      <c r="E326" s="879"/>
      <c r="F326" s="722"/>
    </row>
    <row r="327" spans="1:6" ht="114">
      <c r="A327" s="320" t="s">
        <v>1878</v>
      </c>
      <c r="B327" s="335" t="s">
        <v>2086</v>
      </c>
      <c r="C327" s="264"/>
      <c r="D327" s="331"/>
      <c r="E327" s="879"/>
      <c r="F327" s="722"/>
    </row>
    <row r="328" spans="1:6">
      <c r="A328" s="320"/>
      <c r="B328" s="282" t="s">
        <v>1879</v>
      </c>
      <c r="C328" s="283" t="s">
        <v>7</v>
      </c>
      <c r="D328" s="332">
        <v>1</v>
      </c>
      <c r="E328" s="874"/>
      <c r="F328" s="725"/>
    </row>
    <row r="329" spans="1:6">
      <c r="A329" s="320"/>
      <c r="B329" s="278" t="s">
        <v>47</v>
      </c>
      <c r="C329" s="279"/>
      <c r="D329" s="334"/>
      <c r="E329" s="866"/>
      <c r="F329" s="708">
        <f>D328*E328</f>
        <v>0</v>
      </c>
    </row>
    <row r="330" spans="1:6">
      <c r="A330" s="320"/>
      <c r="B330" s="335"/>
      <c r="C330" s="264"/>
      <c r="D330" s="331"/>
      <c r="E330" s="879"/>
      <c r="F330" s="722"/>
    </row>
    <row r="331" spans="1:6" ht="57">
      <c r="A331" s="320" t="s">
        <v>1878</v>
      </c>
      <c r="B331" s="335" t="s">
        <v>2087</v>
      </c>
      <c r="C331" s="264"/>
      <c r="D331" s="331"/>
      <c r="E331" s="879"/>
      <c r="F331" s="722"/>
    </row>
    <row r="332" spans="1:6">
      <c r="A332" s="320"/>
      <c r="B332" s="282" t="s">
        <v>1879</v>
      </c>
      <c r="C332" s="264" t="s">
        <v>7</v>
      </c>
      <c r="D332" s="331">
        <v>3</v>
      </c>
      <c r="E332" s="881"/>
      <c r="F332" s="722"/>
    </row>
    <row r="333" spans="1:6">
      <c r="A333" s="320"/>
      <c r="B333" s="278" t="s">
        <v>47</v>
      </c>
      <c r="C333" s="279"/>
      <c r="D333" s="334"/>
      <c r="E333" s="866"/>
      <c r="F333" s="708">
        <f>D332*E332</f>
        <v>0</v>
      </c>
    </row>
    <row r="334" spans="1:6">
      <c r="A334" s="320"/>
      <c r="B334" s="335"/>
      <c r="C334" s="264"/>
      <c r="D334" s="331"/>
      <c r="E334" s="879"/>
      <c r="F334" s="722"/>
    </row>
    <row r="335" spans="1:6" ht="73.5">
      <c r="A335" s="320" t="s">
        <v>1878</v>
      </c>
      <c r="B335" s="265" t="s">
        <v>4717</v>
      </c>
      <c r="E335" s="876"/>
    </row>
    <row r="336" spans="1:6" ht="42.75">
      <c r="A336" s="320"/>
      <c r="B336" s="282"/>
      <c r="C336" s="283" t="s">
        <v>1881</v>
      </c>
      <c r="D336" s="273"/>
      <c r="E336" s="763" t="s">
        <v>4689</v>
      </c>
      <c r="F336" s="725"/>
    </row>
    <row r="337" spans="1:6">
      <c r="A337" s="320"/>
      <c r="B337" s="278" t="s">
        <v>47</v>
      </c>
      <c r="C337" s="279"/>
      <c r="D337" s="334"/>
      <c r="E337" s="866"/>
      <c r="F337" s="708"/>
    </row>
    <row r="338" spans="1:6">
      <c r="A338" s="320"/>
      <c r="B338" s="335"/>
      <c r="C338" s="264"/>
      <c r="D338" s="331"/>
      <c r="E338" s="879"/>
      <c r="F338" s="722"/>
    </row>
    <row r="339" spans="1:6" ht="73.5">
      <c r="A339" s="320" t="s">
        <v>1878</v>
      </c>
      <c r="B339" s="265" t="s">
        <v>4718</v>
      </c>
      <c r="E339" s="876"/>
    </row>
    <row r="340" spans="1:6" ht="42.75">
      <c r="A340" s="320"/>
      <c r="B340" s="282"/>
      <c r="C340" s="283" t="s">
        <v>1881</v>
      </c>
      <c r="D340" s="273"/>
      <c r="E340" s="763" t="s">
        <v>4689</v>
      </c>
      <c r="F340" s="725"/>
    </row>
    <row r="341" spans="1:6">
      <c r="A341" s="320"/>
      <c r="B341" s="278" t="s">
        <v>47</v>
      </c>
      <c r="C341" s="279"/>
      <c r="D341" s="334"/>
      <c r="E341" s="866"/>
      <c r="F341" s="708"/>
    </row>
    <row r="342" spans="1:6">
      <c r="A342" s="320"/>
      <c r="B342" s="335"/>
      <c r="C342" s="264"/>
      <c r="D342" s="331"/>
      <c r="E342" s="879"/>
      <c r="F342" s="722"/>
    </row>
    <row r="343" spans="1:6" ht="59.25">
      <c r="A343" s="320" t="s">
        <v>1878</v>
      </c>
      <c r="B343" s="265" t="s">
        <v>4720</v>
      </c>
      <c r="E343" s="876"/>
    </row>
    <row r="344" spans="1:6" ht="42.75">
      <c r="A344" s="320"/>
      <c r="B344" s="282"/>
      <c r="C344" s="283" t="s">
        <v>1881</v>
      </c>
      <c r="D344" s="273"/>
      <c r="E344" s="763" t="s">
        <v>4689</v>
      </c>
      <c r="F344" s="725"/>
    </row>
    <row r="345" spans="1:6">
      <c r="A345" s="320"/>
      <c r="B345" s="278" t="s">
        <v>47</v>
      </c>
      <c r="C345" s="279"/>
      <c r="D345" s="334"/>
      <c r="E345" s="866"/>
      <c r="F345" s="708"/>
    </row>
    <row r="346" spans="1:6">
      <c r="A346" s="320"/>
      <c r="B346" s="335"/>
      <c r="C346" s="264"/>
      <c r="D346" s="331"/>
      <c r="E346" s="879"/>
      <c r="F346" s="722"/>
    </row>
    <row r="347" spans="1:6" ht="57">
      <c r="A347" s="320" t="s">
        <v>1878</v>
      </c>
      <c r="B347" s="265" t="s">
        <v>2088</v>
      </c>
      <c r="E347" s="876"/>
    </row>
    <row r="348" spans="1:6">
      <c r="A348" s="320"/>
      <c r="B348" s="282" t="s">
        <v>1889</v>
      </c>
      <c r="C348" s="283" t="s">
        <v>39</v>
      </c>
      <c r="D348" s="332">
        <v>1180</v>
      </c>
      <c r="E348" s="874"/>
      <c r="F348" s="725"/>
    </row>
    <row r="349" spans="1:6">
      <c r="A349" s="320"/>
      <c r="B349" s="278" t="s">
        <v>47</v>
      </c>
      <c r="C349" s="279"/>
      <c r="D349" s="334"/>
      <c r="E349" s="866"/>
      <c r="F349" s="708">
        <f>D348*E348</f>
        <v>0</v>
      </c>
    </row>
    <row r="350" spans="1:6">
      <c r="A350" s="320"/>
      <c r="B350" s="335"/>
      <c r="C350" s="264"/>
      <c r="D350" s="331"/>
      <c r="E350" s="879"/>
      <c r="F350" s="722"/>
    </row>
    <row r="351" spans="1:6" ht="30">
      <c r="A351" s="315" t="s">
        <v>2106</v>
      </c>
      <c r="B351" s="258" t="s">
        <v>4107</v>
      </c>
      <c r="C351" s="264"/>
      <c r="D351" s="331"/>
      <c r="E351" s="879"/>
      <c r="F351" s="722"/>
    </row>
    <row r="352" spans="1:6">
      <c r="A352" s="320"/>
      <c r="B352" s="335"/>
      <c r="C352" s="264"/>
      <c r="D352" s="331"/>
      <c r="E352" s="879"/>
      <c r="F352" s="722"/>
    </row>
    <row r="353" spans="1:6" ht="30">
      <c r="A353" s="315" t="s">
        <v>2108</v>
      </c>
      <c r="B353" s="258" t="s">
        <v>4108</v>
      </c>
      <c r="C353" s="264"/>
      <c r="D353" s="331"/>
      <c r="E353" s="879"/>
      <c r="F353" s="722"/>
    </row>
    <row r="354" spans="1:6" ht="15">
      <c r="A354" s="315"/>
      <c r="B354" s="343"/>
      <c r="C354" s="264"/>
      <c r="D354" s="331"/>
      <c r="E354" s="879"/>
      <c r="F354" s="722"/>
    </row>
    <row r="355" spans="1:6" ht="15">
      <c r="A355" s="315"/>
      <c r="B355" s="343" t="s">
        <v>2041</v>
      </c>
      <c r="C355" s="264"/>
      <c r="D355" s="331"/>
      <c r="E355" s="879"/>
      <c r="F355" s="722"/>
    </row>
    <row r="356" spans="1:6" ht="15">
      <c r="A356" s="315"/>
      <c r="B356" s="343"/>
      <c r="C356" s="264"/>
      <c r="D356" s="331"/>
      <c r="E356" s="879"/>
      <c r="F356" s="722"/>
    </row>
    <row r="357" spans="1:6" ht="213.75">
      <c r="A357" s="320" t="s">
        <v>1878</v>
      </c>
      <c r="B357" s="335" t="s">
        <v>4109</v>
      </c>
      <c r="C357" s="264"/>
      <c r="D357" s="331"/>
      <c r="E357" s="879"/>
      <c r="F357" s="722"/>
    </row>
    <row r="358" spans="1:6">
      <c r="A358" s="320"/>
      <c r="B358" s="282" t="s">
        <v>1879</v>
      </c>
      <c r="C358" s="283" t="s">
        <v>7</v>
      </c>
      <c r="D358" s="331">
        <v>1</v>
      </c>
      <c r="E358" s="881"/>
      <c r="F358" s="722"/>
    </row>
    <row r="359" spans="1:6">
      <c r="A359" s="320"/>
      <c r="B359" s="275" t="s">
        <v>46</v>
      </c>
      <c r="C359" s="276"/>
      <c r="D359" s="333"/>
      <c r="E359" s="865"/>
      <c r="F359" s="707">
        <f>D358*E358</f>
        <v>0</v>
      </c>
    </row>
    <row r="360" spans="1:6">
      <c r="A360" s="320"/>
      <c r="B360" s="335"/>
      <c r="C360" s="264"/>
      <c r="D360" s="331"/>
      <c r="E360" s="879"/>
      <c r="F360" s="722"/>
    </row>
    <row r="361" spans="1:6" ht="15">
      <c r="A361" s="320"/>
      <c r="B361" s="343" t="s">
        <v>2044</v>
      </c>
      <c r="C361" s="264"/>
      <c r="D361" s="331"/>
      <c r="E361" s="879"/>
      <c r="F361" s="722"/>
    </row>
    <row r="362" spans="1:6">
      <c r="A362" s="320"/>
      <c r="B362" s="335"/>
      <c r="C362" s="264"/>
      <c r="D362" s="331"/>
      <c r="E362" s="879"/>
      <c r="F362" s="722"/>
    </row>
    <row r="363" spans="1:6" ht="156.75">
      <c r="A363" s="320" t="s">
        <v>1878</v>
      </c>
      <c r="B363" s="335" t="s">
        <v>4110</v>
      </c>
      <c r="C363" s="264"/>
      <c r="D363" s="331"/>
      <c r="E363" s="879"/>
      <c r="F363" s="722"/>
    </row>
    <row r="364" spans="1:6">
      <c r="A364" s="320"/>
      <c r="B364" s="282" t="s">
        <v>1916</v>
      </c>
      <c r="C364" s="283" t="s">
        <v>15</v>
      </c>
      <c r="D364" s="331">
        <v>3</v>
      </c>
      <c r="E364" s="881"/>
      <c r="F364" s="722"/>
    </row>
    <row r="365" spans="1:6">
      <c r="A365" s="320"/>
      <c r="B365" s="275" t="s">
        <v>46</v>
      </c>
      <c r="C365" s="276"/>
      <c r="D365" s="333"/>
      <c r="E365" s="865"/>
      <c r="F365" s="707">
        <f>D364*E364</f>
        <v>0</v>
      </c>
    </row>
    <row r="366" spans="1:6">
      <c r="A366" s="320"/>
      <c r="B366" s="335"/>
      <c r="C366" s="264"/>
      <c r="D366" s="331"/>
      <c r="E366" s="879"/>
      <c r="F366" s="722"/>
    </row>
    <row r="367" spans="1:6" ht="15">
      <c r="A367" s="320"/>
      <c r="B367" s="343" t="s">
        <v>4111</v>
      </c>
      <c r="C367" s="264"/>
      <c r="D367" s="331"/>
      <c r="E367" s="879"/>
      <c r="F367" s="722"/>
    </row>
    <row r="368" spans="1:6">
      <c r="A368" s="320"/>
      <c r="B368" s="335"/>
      <c r="C368" s="264"/>
      <c r="D368" s="331"/>
      <c r="E368" s="879"/>
      <c r="F368" s="722"/>
    </row>
    <row r="369" spans="1:6" ht="128.25">
      <c r="A369" s="320" t="s">
        <v>1878</v>
      </c>
      <c r="B369" s="335" t="s">
        <v>4112</v>
      </c>
      <c r="C369" s="264"/>
      <c r="D369" s="331"/>
      <c r="E369" s="879"/>
      <c r="F369" s="722"/>
    </row>
    <row r="370" spans="1:6">
      <c r="A370" s="320"/>
      <c r="B370" s="282" t="s">
        <v>1916</v>
      </c>
      <c r="C370" s="283" t="s">
        <v>15</v>
      </c>
      <c r="D370" s="331">
        <v>16</v>
      </c>
      <c r="E370" s="881"/>
      <c r="F370" s="722"/>
    </row>
    <row r="371" spans="1:6">
      <c r="A371" s="320"/>
      <c r="B371" s="275" t="s">
        <v>46</v>
      </c>
      <c r="C371" s="276"/>
      <c r="D371" s="333"/>
      <c r="E371" s="865"/>
      <c r="F371" s="707">
        <f>D370*E370</f>
        <v>0</v>
      </c>
    </row>
    <row r="372" spans="1:6">
      <c r="A372" s="320"/>
      <c r="B372" s="335"/>
      <c r="C372" s="264"/>
      <c r="D372" s="331"/>
      <c r="E372" s="879"/>
      <c r="F372" s="722"/>
    </row>
    <row r="373" spans="1:6" ht="15">
      <c r="A373" s="320"/>
      <c r="B373" s="343" t="s">
        <v>4113</v>
      </c>
      <c r="C373" s="264"/>
      <c r="D373" s="331"/>
      <c r="E373" s="879"/>
      <c r="F373" s="722"/>
    </row>
    <row r="374" spans="1:6">
      <c r="A374" s="320"/>
      <c r="B374" s="335"/>
      <c r="C374" s="264"/>
      <c r="D374" s="331"/>
      <c r="E374" s="879"/>
      <c r="F374" s="722"/>
    </row>
    <row r="375" spans="1:6" ht="114">
      <c r="A375" s="320" t="s">
        <v>1878</v>
      </c>
      <c r="B375" s="335" t="s">
        <v>4114</v>
      </c>
      <c r="C375" s="264"/>
      <c r="D375" s="331"/>
      <c r="E375" s="879"/>
      <c r="F375" s="722"/>
    </row>
    <row r="376" spans="1:6">
      <c r="A376" s="320"/>
      <c r="B376" s="282" t="s">
        <v>1916</v>
      </c>
      <c r="C376" s="283" t="s">
        <v>15</v>
      </c>
      <c r="D376" s="331">
        <v>8</v>
      </c>
      <c r="E376" s="881"/>
      <c r="F376" s="722"/>
    </row>
    <row r="377" spans="1:6">
      <c r="A377" s="320"/>
      <c r="B377" s="275" t="s">
        <v>46</v>
      </c>
      <c r="C377" s="276"/>
      <c r="D377" s="333"/>
      <c r="E377" s="865"/>
      <c r="F377" s="707">
        <f>D376*E376</f>
        <v>0</v>
      </c>
    </row>
    <row r="378" spans="1:6">
      <c r="A378" s="320"/>
      <c r="B378" s="335"/>
      <c r="C378" s="264"/>
      <c r="D378" s="331"/>
      <c r="E378" s="879"/>
      <c r="F378" s="722"/>
    </row>
    <row r="379" spans="1:6" ht="114">
      <c r="A379" s="320" t="s">
        <v>1878</v>
      </c>
      <c r="B379" s="335" t="s">
        <v>4115</v>
      </c>
      <c r="C379" s="264"/>
      <c r="D379" s="331"/>
      <c r="E379" s="879"/>
      <c r="F379" s="722"/>
    </row>
    <row r="380" spans="1:6">
      <c r="A380" s="320"/>
      <c r="B380" s="282" t="s">
        <v>1916</v>
      </c>
      <c r="C380" s="283" t="s">
        <v>15</v>
      </c>
      <c r="D380" s="331">
        <v>4</v>
      </c>
      <c r="E380" s="881"/>
      <c r="F380" s="722"/>
    </row>
    <row r="381" spans="1:6">
      <c r="A381" s="320"/>
      <c r="B381" s="275" t="s">
        <v>46</v>
      </c>
      <c r="C381" s="276"/>
      <c r="D381" s="333"/>
      <c r="E381" s="865"/>
      <c r="F381" s="707">
        <f>D380*E380</f>
        <v>0</v>
      </c>
    </row>
    <row r="382" spans="1:6">
      <c r="A382" s="320"/>
      <c r="B382" s="335"/>
      <c r="C382" s="264"/>
      <c r="D382" s="331"/>
      <c r="E382" s="879"/>
      <c r="F382" s="722"/>
    </row>
    <row r="383" spans="1:6" ht="15">
      <c r="A383" s="320"/>
      <c r="B383" s="343" t="s">
        <v>4116</v>
      </c>
      <c r="C383" s="264"/>
      <c r="D383" s="331"/>
      <c r="E383" s="879"/>
      <c r="F383" s="722"/>
    </row>
    <row r="384" spans="1:6">
      <c r="A384" s="320"/>
      <c r="B384" s="335"/>
      <c r="C384" s="264"/>
      <c r="D384" s="331"/>
      <c r="E384" s="879"/>
      <c r="F384" s="722"/>
    </row>
    <row r="385" spans="1:6" ht="142.5">
      <c r="A385" s="320" t="s">
        <v>1878</v>
      </c>
      <c r="B385" s="335" t="s">
        <v>4117</v>
      </c>
      <c r="C385" s="264"/>
      <c r="D385" s="331"/>
      <c r="E385" s="879"/>
      <c r="F385" s="722"/>
    </row>
    <row r="386" spans="1:6">
      <c r="A386" s="320"/>
      <c r="B386" s="282" t="s">
        <v>1916</v>
      </c>
      <c r="C386" s="283" t="s">
        <v>15</v>
      </c>
      <c r="D386" s="331">
        <v>42</v>
      </c>
      <c r="E386" s="881"/>
      <c r="F386" s="722"/>
    </row>
    <row r="387" spans="1:6">
      <c r="A387" s="320"/>
      <c r="B387" s="275" t="s">
        <v>46</v>
      </c>
      <c r="C387" s="276"/>
      <c r="D387" s="333"/>
      <c r="E387" s="865"/>
      <c r="F387" s="707">
        <f>D386*E386</f>
        <v>0</v>
      </c>
    </row>
    <row r="388" spans="1:6">
      <c r="A388" s="320"/>
      <c r="B388" s="335"/>
      <c r="C388" s="264"/>
      <c r="D388" s="331"/>
      <c r="E388" s="879"/>
      <c r="F388" s="722"/>
    </row>
    <row r="389" spans="1:6" ht="15">
      <c r="A389" s="320"/>
      <c r="B389" s="343" t="s">
        <v>4118</v>
      </c>
      <c r="C389" s="264"/>
      <c r="D389" s="331"/>
      <c r="E389" s="879"/>
      <c r="F389" s="722"/>
    </row>
    <row r="390" spans="1:6">
      <c r="A390" s="320"/>
      <c r="B390" s="335"/>
      <c r="C390" s="264"/>
      <c r="D390" s="331"/>
      <c r="E390" s="879"/>
      <c r="F390" s="722"/>
    </row>
    <row r="391" spans="1:6" ht="57">
      <c r="A391" s="320" t="s">
        <v>1878</v>
      </c>
      <c r="B391" s="335" t="s">
        <v>4119</v>
      </c>
      <c r="C391" s="264"/>
      <c r="D391" s="331"/>
      <c r="E391" s="879"/>
      <c r="F391" s="722"/>
    </row>
    <row r="392" spans="1:6">
      <c r="A392" s="320"/>
      <c r="B392" s="282" t="s">
        <v>1916</v>
      </c>
      <c r="C392" s="283" t="s">
        <v>15</v>
      </c>
      <c r="D392" s="331">
        <v>9</v>
      </c>
      <c r="E392" s="881"/>
      <c r="F392" s="722"/>
    </row>
    <row r="393" spans="1:6">
      <c r="A393" s="320"/>
      <c r="B393" s="275" t="s">
        <v>46</v>
      </c>
      <c r="C393" s="276"/>
      <c r="D393" s="333"/>
      <c r="E393" s="865"/>
      <c r="F393" s="707">
        <f>D392*E392</f>
        <v>0</v>
      </c>
    </row>
    <row r="394" spans="1:6">
      <c r="A394" s="320"/>
      <c r="B394" s="335"/>
      <c r="C394" s="264"/>
      <c r="D394" s="331"/>
      <c r="E394" s="879"/>
      <c r="F394" s="722"/>
    </row>
    <row r="395" spans="1:6" ht="171">
      <c r="A395" s="320" t="s">
        <v>1878</v>
      </c>
      <c r="B395" s="335" t="s">
        <v>4120</v>
      </c>
      <c r="C395" s="264"/>
      <c r="D395" s="331"/>
      <c r="E395" s="879"/>
      <c r="F395" s="722"/>
    </row>
    <row r="396" spans="1:6">
      <c r="A396" s="320"/>
      <c r="B396" s="282" t="s">
        <v>1916</v>
      </c>
      <c r="C396" s="283" t="s">
        <v>15</v>
      </c>
      <c r="D396" s="331">
        <v>9</v>
      </c>
      <c r="E396" s="881"/>
      <c r="F396" s="722"/>
    </row>
    <row r="397" spans="1:6">
      <c r="A397" s="320"/>
      <c r="B397" s="275" t="s">
        <v>46</v>
      </c>
      <c r="C397" s="276"/>
      <c r="D397" s="333"/>
      <c r="E397" s="865"/>
      <c r="F397" s="707">
        <f>D396*E396</f>
        <v>0</v>
      </c>
    </row>
    <row r="398" spans="1:6">
      <c r="A398" s="320"/>
      <c r="B398" s="335"/>
      <c r="C398" s="264"/>
      <c r="D398" s="331"/>
      <c r="E398" s="879"/>
      <c r="F398" s="722"/>
    </row>
    <row r="399" spans="1:6" ht="30">
      <c r="A399" s="320"/>
      <c r="B399" s="477" t="s">
        <v>4121</v>
      </c>
      <c r="C399" s="264"/>
      <c r="D399" s="331"/>
      <c r="E399" s="879"/>
      <c r="F399" s="722"/>
    </row>
    <row r="400" spans="1:6">
      <c r="A400" s="320"/>
      <c r="B400" s="335"/>
      <c r="C400" s="264"/>
      <c r="D400" s="331"/>
      <c r="E400" s="879"/>
      <c r="F400" s="722"/>
    </row>
    <row r="401" spans="1:6" ht="199.5">
      <c r="A401" s="320" t="s">
        <v>1878</v>
      </c>
      <c r="B401" s="335" t="s">
        <v>4122</v>
      </c>
      <c r="C401" s="264"/>
      <c r="D401" s="331"/>
      <c r="E401" s="879"/>
      <c r="F401" s="722"/>
    </row>
    <row r="402" spans="1:6">
      <c r="A402" s="320"/>
      <c r="B402" s="282" t="s">
        <v>1916</v>
      </c>
      <c r="C402" s="283" t="s">
        <v>15</v>
      </c>
      <c r="D402" s="331">
        <v>1</v>
      </c>
      <c r="E402" s="881"/>
      <c r="F402" s="722"/>
    </row>
    <row r="403" spans="1:6">
      <c r="A403" s="320"/>
      <c r="B403" s="275" t="s">
        <v>46</v>
      </c>
      <c r="C403" s="276"/>
      <c r="D403" s="333"/>
      <c r="E403" s="865"/>
      <c r="F403" s="707">
        <f>D402*E402</f>
        <v>0</v>
      </c>
    </row>
    <row r="404" spans="1:6">
      <c r="A404" s="320"/>
      <c r="B404" s="335"/>
      <c r="C404" s="264"/>
      <c r="D404" s="331"/>
      <c r="E404" s="879"/>
      <c r="F404" s="722"/>
    </row>
    <row r="405" spans="1:6" ht="409.5">
      <c r="A405" s="320" t="s">
        <v>1878</v>
      </c>
      <c r="B405" s="335" t="s">
        <v>4123</v>
      </c>
      <c r="C405" s="264"/>
      <c r="D405" s="331"/>
      <c r="E405" s="879"/>
      <c r="F405" s="722"/>
    </row>
    <row r="406" spans="1:6">
      <c r="A406" s="320"/>
      <c r="B406" s="282" t="s">
        <v>1916</v>
      </c>
      <c r="C406" s="283" t="s">
        <v>15</v>
      </c>
      <c r="D406" s="331">
        <v>1</v>
      </c>
      <c r="E406" s="881"/>
      <c r="F406" s="722"/>
    </row>
    <row r="407" spans="1:6">
      <c r="A407" s="320"/>
      <c r="B407" s="275" t="s">
        <v>46</v>
      </c>
      <c r="C407" s="276"/>
      <c r="D407" s="333"/>
      <c r="E407" s="865"/>
      <c r="F407" s="707">
        <f>D406*E406</f>
        <v>0</v>
      </c>
    </row>
    <row r="408" spans="1:6">
      <c r="A408" s="320"/>
      <c r="B408" s="335"/>
      <c r="C408" s="264"/>
      <c r="D408" s="331"/>
      <c r="E408" s="879"/>
      <c r="F408" s="722"/>
    </row>
    <row r="409" spans="1:6" ht="15">
      <c r="A409" s="320"/>
      <c r="B409" s="343" t="s">
        <v>4124</v>
      </c>
      <c r="C409" s="264"/>
      <c r="D409" s="331"/>
      <c r="E409" s="879"/>
      <c r="F409" s="722"/>
    </row>
    <row r="410" spans="1:6">
      <c r="A410" s="320"/>
      <c r="B410" s="335"/>
      <c r="C410" s="264"/>
      <c r="D410" s="331"/>
      <c r="E410" s="879"/>
      <c r="F410" s="722"/>
    </row>
    <row r="411" spans="1:6" ht="114">
      <c r="A411" s="320" t="s">
        <v>1878</v>
      </c>
      <c r="B411" s="335" t="s">
        <v>4125</v>
      </c>
      <c r="C411" s="264"/>
      <c r="D411" s="331"/>
      <c r="E411" s="879"/>
      <c r="F411" s="722"/>
    </row>
    <row r="412" spans="1:6">
      <c r="A412" s="320"/>
      <c r="B412" s="282" t="s">
        <v>1916</v>
      </c>
      <c r="C412" s="283" t="s">
        <v>15</v>
      </c>
      <c r="D412" s="331">
        <v>5</v>
      </c>
      <c r="E412" s="881"/>
      <c r="F412" s="722"/>
    </row>
    <row r="413" spans="1:6">
      <c r="A413" s="320"/>
      <c r="B413" s="275" t="s">
        <v>46</v>
      </c>
      <c r="C413" s="276"/>
      <c r="D413" s="333"/>
      <c r="E413" s="865"/>
      <c r="F413" s="707">
        <f>D412*E412</f>
        <v>0</v>
      </c>
    </row>
    <row r="414" spans="1:6">
      <c r="A414" s="320"/>
      <c r="B414" s="335"/>
      <c r="C414" s="264"/>
      <c r="D414" s="331"/>
      <c r="E414" s="879"/>
      <c r="F414" s="722"/>
    </row>
    <row r="415" spans="1:6" ht="15">
      <c r="A415" s="320"/>
      <c r="B415" s="343" t="s">
        <v>4126</v>
      </c>
      <c r="C415" s="264"/>
      <c r="D415" s="331"/>
      <c r="E415" s="879"/>
      <c r="F415" s="722"/>
    </row>
    <row r="416" spans="1:6">
      <c r="A416" s="320"/>
      <c r="B416" s="335"/>
      <c r="C416" s="264"/>
      <c r="D416" s="331"/>
      <c r="E416" s="879"/>
      <c r="F416" s="722"/>
    </row>
    <row r="417" spans="1:6" ht="42.75">
      <c r="A417" s="320" t="s">
        <v>1878</v>
      </c>
      <c r="B417" s="335" t="s">
        <v>4127</v>
      </c>
      <c r="C417" s="264"/>
      <c r="D417" s="331"/>
      <c r="E417" s="879"/>
      <c r="F417" s="722"/>
    </row>
    <row r="418" spans="1:6">
      <c r="A418" s="320"/>
      <c r="B418" s="282" t="s">
        <v>1916</v>
      </c>
      <c r="C418" s="283" t="s">
        <v>15</v>
      </c>
      <c r="D418" s="331">
        <v>6</v>
      </c>
      <c r="E418" s="881"/>
      <c r="F418" s="722"/>
    </row>
    <row r="419" spans="1:6">
      <c r="A419" s="320"/>
      <c r="B419" s="275" t="s">
        <v>46</v>
      </c>
      <c r="C419" s="276"/>
      <c r="D419" s="333"/>
      <c r="E419" s="865"/>
      <c r="F419" s="707">
        <f>D418*E418</f>
        <v>0</v>
      </c>
    </row>
    <row r="420" spans="1:6">
      <c r="A420" s="320"/>
      <c r="B420" s="335"/>
      <c r="C420" s="264"/>
      <c r="D420" s="331"/>
      <c r="E420" s="879"/>
      <c r="F420" s="722"/>
    </row>
    <row r="421" spans="1:6" ht="15">
      <c r="A421" s="320"/>
      <c r="B421" s="343" t="s">
        <v>4128</v>
      </c>
      <c r="C421" s="264"/>
      <c r="D421" s="331"/>
      <c r="E421" s="879"/>
      <c r="F421" s="722"/>
    </row>
    <row r="422" spans="1:6">
      <c r="A422" s="320"/>
      <c r="B422" s="335"/>
      <c r="C422" s="264"/>
      <c r="D422" s="331"/>
      <c r="E422" s="879"/>
      <c r="F422" s="722"/>
    </row>
    <row r="423" spans="1:6" ht="199.5">
      <c r="A423" s="320" t="s">
        <v>1878</v>
      </c>
      <c r="B423" s="335" t="s">
        <v>4129</v>
      </c>
      <c r="C423" s="264"/>
      <c r="D423" s="331"/>
      <c r="E423" s="879"/>
      <c r="F423" s="722"/>
    </row>
    <row r="424" spans="1:6">
      <c r="A424" s="320"/>
      <c r="B424" s="282" t="s">
        <v>1916</v>
      </c>
      <c r="C424" s="283" t="s">
        <v>15</v>
      </c>
      <c r="D424" s="331">
        <v>4</v>
      </c>
      <c r="E424" s="881"/>
      <c r="F424" s="722"/>
    </row>
    <row r="425" spans="1:6">
      <c r="A425" s="320"/>
      <c r="B425" s="275" t="s">
        <v>46</v>
      </c>
      <c r="C425" s="276"/>
      <c r="D425" s="333"/>
      <c r="E425" s="865"/>
      <c r="F425" s="707">
        <f>D424*E424</f>
        <v>0</v>
      </c>
    </row>
    <row r="426" spans="1:6">
      <c r="A426" s="320"/>
      <c r="B426" s="335"/>
      <c r="C426" s="264"/>
      <c r="D426" s="331"/>
      <c r="E426" s="879"/>
      <c r="F426" s="722"/>
    </row>
    <row r="427" spans="1:6" ht="15">
      <c r="A427" s="320"/>
      <c r="B427" s="343" t="s">
        <v>4130</v>
      </c>
      <c r="C427" s="264"/>
      <c r="D427" s="331"/>
      <c r="E427" s="879"/>
      <c r="F427" s="722"/>
    </row>
    <row r="428" spans="1:6">
      <c r="A428" s="320"/>
      <c r="B428" s="335"/>
      <c r="C428" s="264"/>
      <c r="D428" s="331"/>
      <c r="E428" s="879"/>
      <c r="F428" s="722"/>
    </row>
    <row r="429" spans="1:6" ht="45">
      <c r="A429" s="320" t="s">
        <v>1878</v>
      </c>
      <c r="B429" s="335" t="s">
        <v>4723</v>
      </c>
      <c r="C429" s="264"/>
      <c r="D429" s="331"/>
      <c r="E429" s="879"/>
      <c r="F429" s="722"/>
    </row>
    <row r="430" spans="1:6" ht="42.75">
      <c r="A430" s="445"/>
      <c r="B430" s="443"/>
      <c r="C430" s="444" t="s">
        <v>7</v>
      </c>
      <c r="D430" s="273"/>
      <c r="E430" s="763" t="s">
        <v>4689</v>
      </c>
      <c r="F430" s="706"/>
    </row>
    <row r="431" spans="1:6">
      <c r="A431" s="320"/>
      <c r="B431" s="275" t="s">
        <v>46</v>
      </c>
      <c r="C431" s="276"/>
      <c r="D431" s="333"/>
      <c r="E431" s="865"/>
      <c r="F431" s="707"/>
    </row>
    <row r="432" spans="1:6">
      <c r="A432" s="320"/>
      <c r="B432" s="335"/>
      <c r="C432" s="264"/>
      <c r="D432" s="331"/>
      <c r="E432" s="879"/>
      <c r="F432" s="722"/>
    </row>
    <row r="433" spans="1:6" ht="30">
      <c r="A433" s="315" t="s">
        <v>4132</v>
      </c>
      <c r="B433" s="258" t="s">
        <v>4133</v>
      </c>
      <c r="C433" s="264"/>
      <c r="D433" s="331"/>
      <c r="E433" s="879"/>
      <c r="F433" s="722"/>
    </row>
    <row r="434" spans="1:6" ht="15">
      <c r="A434" s="315"/>
      <c r="B434" s="343"/>
      <c r="C434" s="264"/>
      <c r="D434" s="331"/>
      <c r="E434" s="879"/>
      <c r="F434" s="722"/>
    </row>
    <row r="435" spans="1:6" ht="15">
      <c r="A435" s="315"/>
      <c r="B435" s="343" t="s">
        <v>2041</v>
      </c>
      <c r="C435" s="264"/>
      <c r="D435" s="331"/>
      <c r="E435" s="879"/>
      <c r="F435" s="722"/>
    </row>
    <row r="436" spans="1:6" ht="15">
      <c r="A436" s="315"/>
      <c r="B436" s="343"/>
      <c r="C436" s="264"/>
      <c r="D436" s="331"/>
      <c r="E436" s="879"/>
      <c r="F436" s="722"/>
    </row>
    <row r="437" spans="1:6" ht="213.75">
      <c r="A437" s="320" t="s">
        <v>1878</v>
      </c>
      <c r="B437" s="335" t="s">
        <v>4109</v>
      </c>
      <c r="C437" s="264"/>
      <c r="D437" s="331"/>
      <c r="E437" s="879"/>
      <c r="F437" s="722"/>
    </row>
    <row r="438" spans="1:6">
      <c r="A438" s="320"/>
      <c r="B438" s="282" t="s">
        <v>1879</v>
      </c>
      <c r="C438" s="283" t="s">
        <v>7</v>
      </c>
      <c r="D438" s="331">
        <v>1</v>
      </c>
      <c r="E438" s="881"/>
      <c r="F438" s="722"/>
    </row>
    <row r="439" spans="1:6">
      <c r="A439" s="320"/>
      <c r="B439" s="275" t="s">
        <v>46</v>
      </c>
      <c r="C439" s="276"/>
      <c r="D439" s="333"/>
      <c r="E439" s="865"/>
      <c r="F439" s="707">
        <f>D438*E438</f>
        <v>0</v>
      </c>
    </row>
    <row r="440" spans="1:6">
      <c r="A440" s="320"/>
      <c r="B440" s="335"/>
      <c r="C440" s="264"/>
      <c r="D440" s="331"/>
      <c r="E440" s="879"/>
      <c r="F440" s="722"/>
    </row>
    <row r="441" spans="1:6" ht="15">
      <c r="A441" s="320"/>
      <c r="B441" s="343" t="s">
        <v>2044</v>
      </c>
      <c r="C441" s="264"/>
      <c r="D441" s="331"/>
      <c r="E441" s="879"/>
      <c r="F441" s="722"/>
    </row>
    <row r="442" spans="1:6">
      <c r="A442" s="320"/>
      <c r="B442" s="335"/>
      <c r="C442" s="264"/>
      <c r="D442" s="331"/>
      <c r="E442" s="879"/>
      <c r="F442" s="722"/>
    </row>
    <row r="443" spans="1:6" ht="156.75">
      <c r="A443" s="320" t="s">
        <v>1878</v>
      </c>
      <c r="B443" s="335" t="s">
        <v>4110</v>
      </c>
      <c r="C443" s="264"/>
      <c r="D443" s="331"/>
      <c r="E443" s="879"/>
      <c r="F443" s="722"/>
    </row>
    <row r="444" spans="1:6">
      <c r="A444" s="320"/>
      <c r="B444" s="282" t="s">
        <v>1916</v>
      </c>
      <c r="C444" s="283" t="s">
        <v>15</v>
      </c>
      <c r="D444" s="331">
        <v>3</v>
      </c>
      <c r="E444" s="881"/>
      <c r="F444" s="722"/>
    </row>
    <row r="445" spans="1:6">
      <c r="A445" s="320"/>
      <c r="B445" s="275" t="s">
        <v>46</v>
      </c>
      <c r="C445" s="276"/>
      <c r="D445" s="333"/>
      <c r="E445" s="865"/>
      <c r="F445" s="707">
        <f>D444*E444</f>
        <v>0</v>
      </c>
    </row>
    <row r="446" spans="1:6">
      <c r="A446" s="320"/>
      <c r="B446" s="335"/>
      <c r="C446" s="264"/>
      <c r="D446" s="331"/>
      <c r="E446" s="879"/>
      <c r="F446" s="722"/>
    </row>
    <row r="447" spans="1:6" ht="15">
      <c r="A447" s="320"/>
      <c r="B447" s="343" t="s">
        <v>4111</v>
      </c>
      <c r="C447" s="264"/>
      <c r="D447" s="331"/>
      <c r="E447" s="879"/>
      <c r="F447" s="722"/>
    </row>
    <row r="448" spans="1:6">
      <c r="A448" s="320"/>
      <c r="B448" s="335"/>
      <c r="C448" s="264"/>
      <c r="D448" s="331"/>
      <c r="E448" s="879"/>
      <c r="F448" s="722"/>
    </row>
    <row r="449" spans="1:6" ht="128.25">
      <c r="A449" s="320" t="s">
        <v>1878</v>
      </c>
      <c r="B449" s="335" t="s">
        <v>4112</v>
      </c>
      <c r="C449" s="264"/>
      <c r="D449" s="331"/>
      <c r="E449" s="879"/>
      <c r="F449" s="722"/>
    </row>
    <row r="450" spans="1:6">
      <c r="A450" s="320"/>
      <c r="B450" s="282" t="s">
        <v>1916</v>
      </c>
      <c r="C450" s="283" t="s">
        <v>15</v>
      </c>
      <c r="D450" s="331">
        <v>6</v>
      </c>
      <c r="E450" s="881"/>
      <c r="F450" s="722"/>
    </row>
    <row r="451" spans="1:6">
      <c r="A451" s="320"/>
      <c r="B451" s="275" t="s">
        <v>46</v>
      </c>
      <c r="C451" s="276"/>
      <c r="D451" s="333"/>
      <c r="E451" s="865"/>
      <c r="F451" s="707">
        <f>D450*E450</f>
        <v>0</v>
      </c>
    </row>
    <row r="452" spans="1:6">
      <c r="A452" s="320"/>
      <c r="B452" s="335"/>
      <c r="C452" s="264"/>
      <c r="D452" s="331"/>
      <c r="E452" s="879"/>
      <c r="F452" s="722"/>
    </row>
    <row r="453" spans="1:6" ht="15">
      <c r="A453" s="320"/>
      <c r="B453" s="343" t="s">
        <v>4113</v>
      </c>
      <c r="C453" s="264"/>
      <c r="D453" s="331"/>
      <c r="E453" s="879"/>
      <c r="F453" s="722"/>
    </row>
    <row r="454" spans="1:6">
      <c r="A454" s="320"/>
      <c r="B454" s="335"/>
      <c r="C454" s="264"/>
      <c r="D454" s="331"/>
      <c r="E454" s="879"/>
      <c r="F454" s="722"/>
    </row>
    <row r="455" spans="1:6" ht="114">
      <c r="A455" s="320" t="s">
        <v>1878</v>
      </c>
      <c r="B455" s="335" t="s">
        <v>4114</v>
      </c>
      <c r="C455" s="264"/>
      <c r="D455" s="331"/>
      <c r="E455" s="879"/>
      <c r="F455" s="722"/>
    </row>
    <row r="456" spans="1:6">
      <c r="A456" s="320"/>
      <c r="B456" s="282" t="s">
        <v>1916</v>
      </c>
      <c r="C456" s="283" t="s">
        <v>15</v>
      </c>
      <c r="D456" s="331">
        <v>4</v>
      </c>
      <c r="E456" s="881"/>
      <c r="F456" s="722"/>
    </row>
    <row r="457" spans="1:6">
      <c r="A457" s="320"/>
      <c r="B457" s="275" t="s">
        <v>46</v>
      </c>
      <c r="C457" s="276"/>
      <c r="D457" s="333"/>
      <c r="E457" s="865"/>
      <c r="F457" s="707">
        <f>D456*E456</f>
        <v>0</v>
      </c>
    </row>
    <row r="458" spans="1:6">
      <c r="A458" s="320"/>
      <c r="B458" s="335"/>
      <c r="C458" s="264"/>
      <c r="D458" s="331"/>
      <c r="E458" s="879"/>
      <c r="F458" s="722"/>
    </row>
    <row r="459" spans="1:6" ht="114">
      <c r="A459" s="320" t="s">
        <v>1878</v>
      </c>
      <c r="B459" s="335" t="s">
        <v>4115</v>
      </c>
      <c r="C459" s="264"/>
      <c r="D459" s="331"/>
      <c r="E459" s="879"/>
      <c r="F459" s="722"/>
    </row>
    <row r="460" spans="1:6">
      <c r="A460" s="320"/>
      <c r="B460" s="282" t="s">
        <v>1916</v>
      </c>
      <c r="C460" s="283" t="s">
        <v>15</v>
      </c>
      <c r="D460" s="331">
        <v>2</v>
      </c>
      <c r="E460" s="881"/>
      <c r="F460" s="722"/>
    </row>
    <row r="461" spans="1:6">
      <c r="A461" s="320"/>
      <c r="B461" s="275" t="s">
        <v>46</v>
      </c>
      <c r="C461" s="276"/>
      <c r="D461" s="333"/>
      <c r="E461" s="865"/>
      <c r="F461" s="707">
        <f>D460*E460</f>
        <v>0</v>
      </c>
    </row>
    <row r="462" spans="1:6">
      <c r="A462" s="320"/>
      <c r="B462" s="335"/>
      <c r="C462" s="264"/>
      <c r="D462" s="331"/>
      <c r="E462" s="879"/>
      <c r="F462" s="722"/>
    </row>
    <row r="463" spans="1:6" ht="15">
      <c r="A463" s="320"/>
      <c r="B463" s="343" t="s">
        <v>4116</v>
      </c>
      <c r="C463" s="264"/>
      <c r="D463" s="331"/>
      <c r="E463" s="879"/>
      <c r="F463" s="722"/>
    </row>
    <row r="464" spans="1:6">
      <c r="A464" s="320"/>
      <c r="B464" s="335"/>
      <c r="C464" s="264"/>
      <c r="D464" s="331"/>
      <c r="E464" s="879"/>
      <c r="F464" s="722"/>
    </row>
    <row r="465" spans="1:6" ht="142.5">
      <c r="A465" s="320" t="s">
        <v>1878</v>
      </c>
      <c r="B465" s="335" t="s">
        <v>4117</v>
      </c>
      <c r="C465" s="264"/>
      <c r="D465" s="331"/>
      <c r="E465" s="879"/>
      <c r="F465" s="722"/>
    </row>
    <row r="466" spans="1:6">
      <c r="A466" s="320"/>
      <c r="B466" s="282" t="s">
        <v>1916</v>
      </c>
      <c r="C466" s="283" t="s">
        <v>15</v>
      </c>
      <c r="D466" s="331">
        <v>28</v>
      </c>
      <c r="E466" s="881"/>
      <c r="F466" s="722"/>
    </row>
    <row r="467" spans="1:6">
      <c r="A467" s="320"/>
      <c r="B467" s="275" t="s">
        <v>46</v>
      </c>
      <c r="C467" s="276"/>
      <c r="D467" s="333"/>
      <c r="E467" s="865"/>
      <c r="F467" s="707">
        <f>D466*E466</f>
        <v>0</v>
      </c>
    </row>
    <row r="468" spans="1:6">
      <c r="A468" s="320"/>
      <c r="B468" s="335"/>
      <c r="C468" s="264"/>
      <c r="D468" s="331"/>
      <c r="E468" s="879"/>
      <c r="F468" s="722"/>
    </row>
    <row r="469" spans="1:6" ht="15">
      <c r="A469" s="320"/>
      <c r="B469" s="343" t="s">
        <v>4118</v>
      </c>
      <c r="C469" s="264"/>
      <c r="D469" s="331"/>
      <c r="E469" s="879"/>
      <c r="F469" s="722"/>
    </row>
    <row r="470" spans="1:6">
      <c r="A470" s="320"/>
      <c r="B470" s="335"/>
      <c r="C470" s="264"/>
      <c r="D470" s="331"/>
      <c r="E470" s="879"/>
      <c r="F470" s="722"/>
    </row>
    <row r="471" spans="1:6" ht="57">
      <c r="A471" s="320" t="s">
        <v>1878</v>
      </c>
      <c r="B471" s="335" t="s">
        <v>4119</v>
      </c>
      <c r="C471" s="264"/>
      <c r="D471" s="331"/>
      <c r="E471" s="879"/>
      <c r="F471" s="722"/>
    </row>
    <row r="472" spans="1:6">
      <c r="A472" s="320"/>
      <c r="B472" s="282" t="s">
        <v>1916</v>
      </c>
      <c r="C472" s="283" t="s">
        <v>15</v>
      </c>
      <c r="D472" s="331">
        <v>2</v>
      </c>
      <c r="E472" s="881"/>
      <c r="F472" s="722"/>
    </row>
    <row r="473" spans="1:6">
      <c r="A473" s="320"/>
      <c r="B473" s="275" t="s">
        <v>46</v>
      </c>
      <c r="C473" s="276"/>
      <c r="D473" s="333"/>
      <c r="E473" s="865"/>
      <c r="F473" s="707">
        <f>D472*E472</f>
        <v>0</v>
      </c>
    </row>
    <row r="474" spans="1:6">
      <c r="A474" s="320"/>
      <c r="B474" s="335"/>
      <c r="C474" s="264"/>
      <c r="D474" s="331"/>
      <c r="E474" s="879"/>
      <c r="F474" s="722"/>
    </row>
    <row r="475" spans="1:6" ht="171">
      <c r="A475" s="320" t="s">
        <v>1878</v>
      </c>
      <c r="B475" s="335" t="s">
        <v>4120</v>
      </c>
      <c r="C475" s="264"/>
      <c r="D475" s="331"/>
      <c r="E475" s="879"/>
      <c r="F475" s="722"/>
    </row>
    <row r="476" spans="1:6">
      <c r="A476" s="320"/>
      <c r="B476" s="282" t="s">
        <v>1916</v>
      </c>
      <c r="C476" s="283" t="s">
        <v>15</v>
      </c>
      <c r="D476" s="331">
        <v>2</v>
      </c>
      <c r="E476" s="881"/>
      <c r="F476" s="722"/>
    </row>
    <row r="477" spans="1:6">
      <c r="A477" s="320"/>
      <c r="B477" s="275" t="s">
        <v>46</v>
      </c>
      <c r="C477" s="276"/>
      <c r="D477" s="333"/>
      <c r="E477" s="865"/>
      <c r="F477" s="707">
        <f>D476*E476</f>
        <v>0</v>
      </c>
    </row>
    <row r="478" spans="1:6">
      <c r="A478" s="320"/>
      <c r="B478" s="335"/>
      <c r="C478" s="264"/>
      <c r="D478" s="331"/>
      <c r="E478" s="879"/>
      <c r="F478" s="722"/>
    </row>
    <row r="479" spans="1:6" ht="30">
      <c r="A479" s="320"/>
      <c r="B479" s="477" t="s">
        <v>4121</v>
      </c>
      <c r="C479" s="264"/>
      <c r="D479" s="331"/>
      <c r="E479" s="879"/>
      <c r="F479" s="722"/>
    </row>
    <row r="480" spans="1:6">
      <c r="A480" s="320"/>
      <c r="B480" s="335"/>
      <c r="C480" s="264"/>
      <c r="D480" s="331"/>
      <c r="E480" s="879"/>
      <c r="F480" s="722"/>
    </row>
    <row r="481" spans="1:6" ht="199.5">
      <c r="A481" s="320" t="s">
        <v>1878</v>
      </c>
      <c r="B481" s="335" t="s">
        <v>4122</v>
      </c>
      <c r="C481" s="264"/>
      <c r="D481" s="331"/>
      <c r="E481" s="879"/>
      <c r="F481" s="722"/>
    </row>
    <row r="482" spans="1:6">
      <c r="A482" s="320"/>
      <c r="B482" s="282" t="s">
        <v>1916</v>
      </c>
      <c r="C482" s="283" t="s">
        <v>15</v>
      </c>
      <c r="D482" s="331">
        <v>1</v>
      </c>
      <c r="E482" s="881"/>
      <c r="F482" s="722"/>
    </row>
    <row r="483" spans="1:6">
      <c r="A483" s="320"/>
      <c r="B483" s="275" t="s">
        <v>46</v>
      </c>
      <c r="C483" s="276"/>
      <c r="D483" s="333"/>
      <c r="E483" s="865"/>
      <c r="F483" s="707">
        <f>D482*E482</f>
        <v>0</v>
      </c>
    </row>
    <row r="484" spans="1:6">
      <c r="A484" s="320"/>
      <c r="B484" s="335"/>
      <c r="C484" s="264"/>
      <c r="D484" s="331"/>
      <c r="E484" s="879"/>
      <c r="F484" s="722"/>
    </row>
    <row r="485" spans="1:6" ht="409.5">
      <c r="A485" s="320" t="s">
        <v>1878</v>
      </c>
      <c r="B485" s="335" t="s">
        <v>4123</v>
      </c>
      <c r="C485" s="264"/>
      <c r="D485" s="331"/>
      <c r="E485" s="879"/>
      <c r="F485" s="722"/>
    </row>
    <row r="486" spans="1:6">
      <c r="A486" s="320"/>
      <c r="B486" s="282" t="s">
        <v>1916</v>
      </c>
      <c r="C486" s="283" t="s">
        <v>15</v>
      </c>
      <c r="D486" s="331">
        <v>1</v>
      </c>
      <c r="E486" s="881"/>
      <c r="F486" s="722"/>
    </row>
    <row r="487" spans="1:6">
      <c r="A487" s="320"/>
      <c r="B487" s="275" t="s">
        <v>46</v>
      </c>
      <c r="C487" s="276"/>
      <c r="D487" s="333"/>
      <c r="E487" s="865"/>
      <c r="F487" s="707">
        <f>D486*E486</f>
        <v>0</v>
      </c>
    </row>
    <row r="488" spans="1:6">
      <c r="A488" s="320"/>
      <c r="B488" s="335"/>
      <c r="C488" s="264"/>
      <c r="D488" s="331"/>
      <c r="E488" s="879"/>
      <c r="F488" s="722"/>
    </row>
    <row r="489" spans="1:6" ht="15">
      <c r="A489" s="320"/>
      <c r="B489" s="343" t="s">
        <v>4124</v>
      </c>
      <c r="C489" s="264"/>
      <c r="D489" s="331"/>
      <c r="E489" s="879"/>
      <c r="F489" s="722"/>
    </row>
    <row r="490" spans="1:6">
      <c r="A490" s="320"/>
      <c r="B490" s="335"/>
      <c r="C490" s="264"/>
      <c r="D490" s="331"/>
      <c r="E490" s="879"/>
      <c r="F490" s="722"/>
    </row>
    <row r="491" spans="1:6" ht="114">
      <c r="A491" s="320" t="s">
        <v>1878</v>
      </c>
      <c r="B491" s="335" t="s">
        <v>4125</v>
      </c>
      <c r="C491" s="264"/>
      <c r="D491" s="331"/>
      <c r="E491" s="879"/>
      <c r="F491" s="722"/>
    </row>
    <row r="492" spans="1:6">
      <c r="A492" s="320"/>
      <c r="B492" s="282" t="s">
        <v>1916</v>
      </c>
      <c r="C492" s="283" t="s">
        <v>15</v>
      </c>
      <c r="D492" s="331">
        <v>3</v>
      </c>
      <c r="E492" s="881"/>
      <c r="F492" s="722"/>
    </row>
    <row r="493" spans="1:6">
      <c r="A493" s="320"/>
      <c r="B493" s="275" t="s">
        <v>46</v>
      </c>
      <c r="C493" s="276"/>
      <c r="D493" s="333"/>
      <c r="E493" s="865"/>
      <c r="F493" s="707">
        <f>D492*E492</f>
        <v>0</v>
      </c>
    </row>
    <row r="494" spans="1:6">
      <c r="A494" s="320"/>
      <c r="B494" s="335"/>
      <c r="C494" s="264"/>
      <c r="D494" s="331"/>
      <c r="E494" s="879"/>
      <c r="F494" s="722"/>
    </row>
    <row r="495" spans="1:6" ht="15">
      <c r="A495" s="320"/>
      <c r="B495" s="343" t="s">
        <v>4126</v>
      </c>
      <c r="C495" s="264"/>
      <c r="D495" s="331"/>
      <c r="E495" s="879"/>
      <c r="F495" s="722"/>
    </row>
    <row r="496" spans="1:6">
      <c r="A496" s="320"/>
      <c r="B496" s="335"/>
      <c r="C496" s="264"/>
      <c r="D496" s="331"/>
      <c r="E496" s="879"/>
      <c r="F496" s="722"/>
    </row>
    <row r="497" spans="1:6" ht="42.75">
      <c r="A497" s="320" t="s">
        <v>1878</v>
      </c>
      <c r="B497" s="335" t="s">
        <v>4127</v>
      </c>
      <c r="C497" s="264"/>
      <c r="D497" s="331"/>
      <c r="E497" s="879"/>
      <c r="F497" s="722"/>
    </row>
    <row r="498" spans="1:6">
      <c r="A498" s="320"/>
      <c r="B498" s="282" t="s">
        <v>1916</v>
      </c>
      <c r="C498" s="283" t="s">
        <v>15</v>
      </c>
      <c r="D498" s="331">
        <v>3</v>
      </c>
      <c r="E498" s="881"/>
      <c r="F498" s="722"/>
    </row>
    <row r="499" spans="1:6">
      <c r="A499" s="320"/>
      <c r="B499" s="275" t="s">
        <v>46</v>
      </c>
      <c r="C499" s="276"/>
      <c r="D499" s="333"/>
      <c r="E499" s="865"/>
      <c r="F499" s="707">
        <f>D498*E498</f>
        <v>0</v>
      </c>
    </row>
    <row r="500" spans="1:6">
      <c r="A500" s="320"/>
      <c r="B500" s="335"/>
      <c r="C500" s="264"/>
      <c r="D500" s="331"/>
      <c r="E500" s="879"/>
      <c r="F500" s="722"/>
    </row>
    <row r="501" spans="1:6" ht="15">
      <c r="A501" s="320"/>
      <c r="B501" s="343" t="s">
        <v>4128</v>
      </c>
      <c r="C501" s="264"/>
      <c r="D501" s="331"/>
      <c r="E501" s="879"/>
      <c r="F501" s="722"/>
    </row>
    <row r="502" spans="1:6">
      <c r="A502" s="320"/>
      <c r="B502" s="335"/>
      <c r="C502" s="264"/>
      <c r="D502" s="331"/>
      <c r="E502" s="879"/>
      <c r="F502" s="722"/>
    </row>
    <row r="503" spans="1:6" ht="199.5">
      <c r="A503" s="320" t="s">
        <v>1878</v>
      </c>
      <c r="B503" s="335" t="s">
        <v>4129</v>
      </c>
      <c r="C503" s="264"/>
      <c r="D503" s="331"/>
      <c r="E503" s="879"/>
      <c r="F503" s="722"/>
    </row>
    <row r="504" spans="1:6">
      <c r="A504" s="320"/>
      <c r="B504" s="282" t="s">
        <v>1916</v>
      </c>
      <c r="C504" s="283" t="s">
        <v>15</v>
      </c>
      <c r="D504" s="331">
        <v>2</v>
      </c>
      <c r="E504" s="881"/>
      <c r="F504" s="722"/>
    </row>
    <row r="505" spans="1:6">
      <c r="A505" s="320"/>
      <c r="B505" s="275" t="s">
        <v>46</v>
      </c>
      <c r="C505" s="276"/>
      <c r="D505" s="333"/>
      <c r="E505" s="865"/>
      <c r="F505" s="707">
        <f>D504*E504</f>
        <v>0</v>
      </c>
    </row>
    <row r="506" spans="1:6">
      <c r="A506" s="320"/>
      <c r="B506" s="335"/>
      <c r="C506" s="264"/>
      <c r="D506" s="331"/>
      <c r="E506" s="879"/>
      <c r="F506" s="722"/>
    </row>
    <row r="507" spans="1:6" ht="15">
      <c r="A507" s="320"/>
      <c r="B507" s="343" t="s">
        <v>4130</v>
      </c>
      <c r="C507" s="264"/>
      <c r="D507" s="331"/>
      <c r="E507" s="879"/>
      <c r="F507" s="722"/>
    </row>
    <row r="508" spans="1:6">
      <c r="A508" s="320"/>
      <c r="B508" s="335"/>
      <c r="C508" s="264"/>
      <c r="D508" s="331"/>
      <c r="E508" s="879"/>
      <c r="F508" s="722"/>
    </row>
    <row r="509" spans="1:6">
      <c r="A509" s="320" t="s">
        <v>1878</v>
      </c>
      <c r="B509" s="335" t="s">
        <v>4131</v>
      </c>
      <c r="C509" s="264"/>
      <c r="D509" s="331"/>
      <c r="E509" s="879"/>
      <c r="F509" s="722"/>
    </row>
    <row r="510" spans="1:6">
      <c r="A510" s="320"/>
      <c r="B510" s="282" t="s">
        <v>1879</v>
      </c>
      <c r="C510" s="283" t="s">
        <v>7</v>
      </c>
      <c r="D510" s="331">
        <v>1</v>
      </c>
      <c r="E510" s="881"/>
      <c r="F510" s="722"/>
    </row>
    <row r="511" spans="1:6">
      <c r="A511" s="320"/>
      <c r="B511" s="275" t="s">
        <v>46</v>
      </c>
      <c r="C511" s="276"/>
      <c r="D511" s="333"/>
      <c r="E511" s="865"/>
      <c r="F511" s="707">
        <f>D510*E510</f>
        <v>0</v>
      </c>
    </row>
    <row r="512" spans="1:6">
      <c r="A512" s="320"/>
      <c r="B512" s="335"/>
      <c r="C512" s="264"/>
      <c r="D512" s="331"/>
      <c r="E512" s="879"/>
      <c r="F512" s="722"/>
    </row>
    <row r="513" spans="1:6" ht="15">
      <c r="A513" s="315" t="s">
        <v>4134</v>
      </c>
      <c r="B513" s="343" t="s">
        <v>4135</v>
      </c>
      <c r="C513" s="264"/>
      <c r="D513" s="331"/>
      <c r="E513" s="879"/>
      <c r="F513" s="722"/>
    </row>
    <row r="514" spans="1:6">
      <c r="A514" s="320"/>
      <c r="B514" s="335"/>
      <c r="C514" s="264"/>
      <c r="D514" s="331"/>
      <c r="E514" s="879"/>
      <c r="F514" s="722"/>
    </row>
    <row r="515" spans="1:6" ht="73.5">
      <c r="A515" s="320" t="s">
        <v>1878</v>
      </c>
      <c r="B515" s="335" t="s">
        <v>4724</v>
      </c>
      <c r="C515" s="264"/>
      <c r="D515" s="331"/>
      <c r="E515" s="879"/>
      <c r="F515" s="722"/>
    </row>
    <row r="516" spans="1:6" ht="42.75">
      <c r="A516" s="320"/>
      <c r="B516" s="282"/>
      <c r="C516" s="283" t="s">
        <v>1881</v>
      </c>
      <c r="D516" s="273"/>
      <c r="E516" s="763" t="s">
        <v>4689</v>
      </c>
      <c r="F516" s="722"/>
    </row>
    <row r="517" spans="1:6">
      <c r="A517" s="320"/>
      <c r="B517" s="275" t="s">
        <v>46</v>
      </c>
      <c r="C517" s="276"/>
      <c r="D517" s="333"/>
      <c r="E517" s="865"/>
      <c r="F517" s="707"/>
    </row>
    <row r="518" spans="1:6">
      <c r="A518" s="320"/>
      <c r="B518" s="278" t="s">
        <v>47</v>
      </c>
      <c r="C518" s="279"/>
      <c r="D518" s="334"/>
      <c r="E518" s="866"/>
      <c r="F518" s="708"/>
    </row>
    <row r="519" spans="1:6">
      <c r="A519" s="320"/>
      <c r="B519" s="335"/>
      <c r="C519" s="264"/>
      <c r="D519" s="331"/>
      <c r="E519" s="879"/>
      <c r="F519" s="722"/>
    </row>
    <row r="520" spans="1:6" ht="73.5">
      <c r="A520" s="320" t="s">
        <v>1878</v>
      </c>
      <c r="B520" s="335" t="s">
        <v>4717</v>
      </c>
      <c r="C520" s="264"/>
      <c r="D520" s="331"/>
      <c r="E520" s="879"/>
      <c r="F520" s="722"/>
    </row>
    <row r="521" spans="1:6" ht="42.75">
      <c r="A521" s="320"/>
      <c r="B521" s="282"/>
      <c r="C521" s="283" t="s">
        <v>1881</v>
      </c>
      <c r="D521" s="273"/>
      <c r="E521" s="763" t="s">
        <v>4689</v>
      </c>
      <c r="F521" s="722"/>
    </row>
    <row r="522" spans="1:6">
      <c r="A522" s="320"/>
      <c r="B522" s="275" t="s">
        <v>46</v>
      </c>
      <c r="C522" s="276"/>
      <c r="D522" s="333"/>
      <c r="E522" s="865"/>
      <c r="F522" s="707"/>
    </row>
    <row r="523" spans="1:6">
      <c r="A523" s="320"/>
      <c r="B523" s="278" t="s">
        <v>47</v>
      </c>
      <c r="C523" s="279"/>
      <c r="D523" s="334"/>
      <c r="E523" s="866"/>
      <c r="F523" s="708"/>
    </row>
    <row r="524" spans="1:6">
      <c r="A524" s="320"/>
      <c r="B524" s="335"/>
      <c r="C524" s="264"/>
      <c r="D524" s="331"/>
      <c r="E524" s="879"/>
      <c r="F524" s="722"/>
    </row>
    <row r="525" spans="1:6" ht="102">
      <c r="A525" s="320" t="s">
        <v>1878</v>
      </c>
      <c r="B525" s="335" t="s">
        <v>4725</v>
      </c>
      <c r="C525" s="264"/>
      <c r="D525" s="331"/>
      <c r="E525" s="879"/>
      <c r="F525" s="722"/>
    </row>
    <row r="526" spans="1:6" ht="42.75">
      <c r="A526" s="320"/>
      <c r="B526" s="282"/>
      <c r="C526" s="283" t="s">
        <v>1881</v>
      </c>
      <c r="D526" s="273"/>
      <c r="E526" s="763" t="s">
        <v>4689</v>
      </c>
      <c r="F526" s="722"/>
    </row>
    <row r="527" spans="1:6">
      <c r="A527" s="320"/>
      <c r="B527" s="275" t="s">
        <v>46</v>
      </c>
      <c r="C527" s="276"/>
      <c r="D527" s="333"/>
      <c r="E527" s="865"/>
      <c r="F527" s="707"/>
    </row>
    <row r="528" spans="1:6">
      <c r="A528" s="320"/>
      <c r="B528" s="278" t="s">
        <v>47</v>
      </c>
      <c r="C528" s="279"/>
      <c r="D528" s="334"/>
      <c r="E528" s="866"/>
      <c r="F528" s="708"/>
    </row>
    <row r="529" spans="1:6">
      <c r="A529" s="320"/>
      <c r="B529" s="335"/>
      <c r="C529" s="264"/>
      <c r="D529" s="331"/>
      <c r="E529" s="879"/>
      <c r="F529" s="722"/>
    </row>
    <row r="530" spans="1:6" ht="30">
      <c r="A530" s="315" t="s">
        <v>4136</v>
      </c>
      <c r="B530" s="343" t="s">
        <v>4137</v>
      </c>
      <c r="C530" s="264"/>
      <c r="D530" s="331"/>
      <c r="E530" s="879"/>
      <c r="F530" s="722"/>
    </row>
    <row r="531" spans="1:6">
      <c r="A531" s="320"/>
      <c r="B531" s="335"/>
      <c r="C531" s="264"/>
      <c r="D531" s="331"/>
      <c r="E531" s="879"/>
      <c r="F531" s="722"/>
    </row>
    <row r="532" spans="1:6" ht="409.5">
      <c r="A532" s="325" t="s">
        <v>1878</v>
      </c>
      <c r="B532" s="326" t="s">
        <v>4138</v>
      </c>
      <c r="C532" s="584"/>
      <c r="D532" s="585"/>
      <c r="E532" s="772"/>
      <c r="F532" s="722"/>
    </row>
    <row r="533" spans="1:6">
      <c r="A533" s="325"/>
      <c r="B533" s="326" t="s">
        <v>1879</v>
      </c>
      <c r="C533" s="584" t="s">
        <v>7</v>
      </c>
      <c r="D533" s="585">
        <v>1</v>
      </c>
      <c r="E533" s="773"/>
      <c r="F533" s="722"/>
    </row>
    <row r="534" spans="1:6">
      <c r="A534" s="325"/>
      <c r="B534" s="275" t="s">
        <v>46</v>
      </c>
      <c r="C534" s="276"/>
      <c r="D534" s="333"/>
      <c r="E534" s="865"/>
      <c r="F534" s="707">
        <f>D533*E533</f>
        <v>0</v>
      </c>
    </row>
    <row r="535" spans="1:6">
      <c r="A535" s="325"/>
      <c r="B535" s="326"/>
      <c r="C535" s="584"/>
      <c r="D535" s="585"/>
      <c r="E535" s="772"/>
      <c r="F535" s="722"/>
    </row>
    <row r="536" spans="1:6" ht="57">
      <c r="A536" s="325" t="s">
        <v>1878</v>
      </c>
      <c r="B536" s="326" t="s">
        <v>4139</v>
      </c>
      <c r="C536" s="584"/>
      <c r="D536" s="585"/>
      <c r="E536" s="772"/>
      <c r="F536" s="722"/>
    </row>
    <row r="537" spans="1:6">
      <c r="A537" s="325"/>
      <c r="B537" s="326" t="s">
        <v>1889</v>
      </c>
      <c r="C537" s="584" t="s">
        <v>39</v>
      </c>
      <c r="D537" s="585">
        <v>145</v>
      </c>
      <c r="E537" s="773"/>
      <c r="F537" s="722"/>
    </row>
    <row r="538" spans="1:6">
      <c r="A538" s="325"/>
      <c r="B538" s="275" t="s">
        <v>46</v>
      </c>
      <c r="C538" s="276"/>
      <c r="D538" s="333"/>
      <c r="E538" s="865"/>
      <c r="F538" s="707">
        <f>D537*E537</f>
        <v>0</v>
      </c>
    </row>
    <row r="539" spans="1:6">
      <c r="A539" s="325"/>
      <c r="B539" s="326"/>
      <c r="C539" s="584"/>
      <c r="D539" s="585"/>
      <c r="E539" s="772"/>
      <c r="F539" s="722"/>
    </row>
    <row r="540" spans="1:6" ht="57">
      <c r="A540" s="325" t="s">
        <v>1878</v>
      </c>
      <c r="B540" s="326" t="s">
        <v>4140</v>
      </c>
      <c r="C540" s="584"/>
      <c r="D540" s="585"/>
      <c r="E540" s="772"/>
      <c r="F540" s="722"/>
    </row>
    <row r="541" spans="1:6">
      <c r="A541" s="325"/>
      <c r="B541" s="326" t="s">
        <v>1889</v>
      </c>
      <c r="C541" s="584" t="s">
        <v>39</v>
      </c>
      <c r="D541" s="585">
        <v>18</v>
      </c>
      <c r="E541" s="773"/>
      <c r="F541" s="722"/>
    </row>
    <row r="542" spans="1:6">
      <c r="A542" s="325"/>
      <c r="B542" s="275" t="s">
        <v>46</v>
      </c>
      <c r="C542" s="276"/>
      <c r="D542" s="333"/>
      <c r="E542" s="865"/>
      <c r="F542" s="707">
        <f>D541*E541</f>
        <v>0</v>
      </c>
    </row>
    <row r="543" spans="1:6">
      <c r="A543" s="325"/>
      <c r="B543" s="326"/>
      <c r="C543" s="584"/>
      <c r="D543" s="585"/>
      <c r="E543" s="772"/>
      <c r="F543" s="722"/>
    </row>
    <row r="544" spans="1:6" ht="57">
      <c r="A544" s="325" t="s">
        <v>1878</v>
      </c>
      <c r="B544" s="326" t="s">
        <v>4141</v>
      </c>
      <c r="C544" s="584"/>
      <c r="D544" s="585"/>
      <c r="E544" s="772"/>
      <c r="F544" s="722"/>
    </row>
    <row r="545" spans="1:6">
      <c r="A545" s="325"/>
      <c r="B545" s="326" t="s">
        <v>1889</v>
      </c>
      <c r="C545" s="584" t="s">
        <v>39</v>
      </c>
      <c r="D545" s="585">
        <v>125</v>
      </c>
      <c r="E545" s="773"/>
      <c r="F545" s="722"/>
    </row>
    <row r="546" spans="1:6">
      <c r="A546" s="325"/>
      <c r="B546" s="275" t="s">
        <v>46</v>
      </c>
      <c r="C546" s="276"/>
      <c r="D546" s="333"/>
      <c r="E546" s="865"/>
      <c r="F546" s="707">
        <f>D545*E545</f>
        <v>0</v>
      </c>
    </row>
    <row r="547" spans="1:6">
      <c r="A547" s="325"/>
      <c r="B547" s="326"/>
      <c r="C547" s="584"/>
      <c r="D547" s="585"/>
      <c r="E547" s="772"/>
      <c r="F547" s="722"/>
    </row>
    <row r="548" spans="1:6" ht="102">
      <c r="A548" s="325" t="s">
        <v>1878</v>
      </c>
      <c r="B548" s="326" t="s">
        <v>4726</v>
      </c>
      <c r="C548" s="584"/>
      <c r="D548" s="585"/>
      <c r="E548" s="772"/>
      <c r="F548" s="722"/>
    </row>
    <row r="549" spans="1:6" ht="42.75">
      <c r="A549" s="445"/>
      <c r="B549" s="443"/>
      <c r="C549" s="444" t="s">
        <v>7</v>
      </c>
      <c r="D549" s="273"/>
      <c r="E549" s="763" t="s">
        <v>4689</v>
      </c>
      <c r="F549" s="706"/>
    </row>
    <row r="550" spans="1:6">
      <c r="A550" s="325"/>
      <c r="B550" s="275" t="s">
        <v>46</v>
      </c>
      <c r="C550" s="276"/>
      <c r="D550" s="333"/>
      <c r="E550" s="865"/>
      <c r="F550" s="707"/>
    </row>
    <row r="551" spans="1:6">
      <c r="A551" s="325"/>
      <c r="B551" s="326"/>
      <c r="C551" s="584"/>
      <c r="D551" s="585"/>
      <c r="E551" s="772"/>
      <c r="F551" s="722"/>
    </row>
    <row r="552" spans="1:6" ht="45">
      <c r="A552" s="325" t="s">
        <v>1878</v>
      </c>
      <c r="B552" s="326" t="s">
        <v>4727</v>
      </c>
      <c r="C552" s="584"/>
      <c r="D552" s="585"/>
      <c r="E552" s="772"/>
      <c r="F552" s="722"/>
    </row>
    <row r="553" spans="1:6" ht="42.75">
      <c r="A553" s="445"/>
      <c r="B553" s="443"/>
      <c r="C553" s="444" t="s">
        <v>7</v>
      </c>
      <c r="D553" s="273"/>
      <c r="E553" s="763" t="s">
        <v>4689</v>
      </c>
      <c r="F553" s="706"/>
    </row>
    <row r="554" spans="1:6">
      <c r="A554" s="320"/>
      <c r="B554" s="275" t="s">
        <v>46</v>
      </c>
      <c r="C554" s="276"/>
      <c r="D554" s="333"/>
      <c r="E554" s="865"/>
      <c r="F554" s="707"/>
    </row>
    <row r="555" spans="1:6">
      <c r="A555" s="320"/>
      <c r="B555" s="335"/>
      <c r="C555" s="264"/>
      <c r="D555" s="331"/>
      <c r="E555" s="879"/>
      <c r="F555" s="722"/>
    </row>
    <row r="556" spans="1:6" ht="45">
      <c r="A556" s="315" t="s">
        <v>4142</v>
      </c>
      <c r="B556" s="343" t="s">
        <v>2090</v>
      </c>
      <c r="C556" s="264"/>
      <c r="D556" s="331"/>
      <c r="E556" s="879"/>
      <c r="F556" s="722"/>
    </row>
    <row r="557" spans="1:6">
      <c r="A557" s="320"/>
      <c r="B557" s="335"/>
      <c r="C557" s="264"/>
      <c r="D557" s="331"/>
      <c r="E557" s="879"/>
      <c r="F557" s="722"/>
    </row>
    <row r="558" spans="1:6" ht="409.5">
      <c r="A558" s="320" t="s">
        <v>1878</v>
      </c>
      <c r="B558" s="335" t="s">
        <v>2091</v>
      </c>
      <c r="C558" s="264"/>
      <c r="D558" s="331"/>
      <c r="E558" s="879"/>
      <c r="F558" s="722"/>
    </row>
    <row r="559" spans="1:6">
      <c r="A559" s="320"/>
      <c r="B559" s="282" t="s">
        <v>1879</v>
      </c>
      <c r="C559" s="283" t="s">
        <v>7</v>
      </c>
      <c r="D559" s="332">
        <v>8</v>
      </c>
      <c r="E559" s="874"/>
      <c r="F559" s="725"/>
    </row>
    <row r="560" spans="1:6">
      <c r="A560" s="320"/>
      <c r="B560" s="275" t="s">
        <v>46</v>
      </c>
      <c r="C560" s="276"/>
      <c r="D560" s="333"/>
      <c r="E560" s="865"/>
      <c r="F560" s="707">
        <f>D559*E559*$C$8</f>
        <v>0</v>
      </c>
    </row>
    <row r="561" spans="1:6">
      <c r="A561" s="320"/>
      <c r="B561" s="278" t="s">
        <v>47</v>
      </c>
      <c r="C561" s="279"/>
      <c r="D561" s="334"/>
      <c r="E561" s="866"/>
      <c r="F561" s="708">
        <f>D559*E559*$C$9</f>
        <v>0</v>
      </c>
    </row>
    <row r="562" spans="1:6">
      <c r="A562" s="320"/>
      <c r="B562" s="335"/>
      <c r="C562" s="264"/>
      <c r="D562" s="331"/>
      <c r="E562" s="879"/>
      <c r="F562" s="722"/>
    </row>
    <row r="563" spans="1:6" ht="57">
      <c r="A563" s="320" t="s">
        <v>1878</v>
      </c>
      <c r="B563" s="335" t="s">
        <v>2092</v>
      </c>
      <c r="C563" s="264"/>
      <c r="D563" s="331"/>
      <c r="E563" s="879"/>
      <c r="F563" s="722"/>
    </row>
    <row r="564" spans="1:6">
      <c r="A564" s="320"/>
      <c r="B564" s="282" t="s">
        <v>1879</v>
      </c>
      <c r="C564" s="283" t="s">
        <v>7</v>
      </c>
      <c r="D564" s="332">
        <f>D559</f>
        <v>8</v>
      </c>
      <c r="E564" s="874"/>
      <c r="F564" s="725"/>
    </row>
    <row r="565" spans="1:6">
      <c r="A565" s="320"/>
      <c r="B565" s="275" t="s">
        <v>46</v>
      </c>
      <c r="C565" s="276"/>
      <c r="D565" s="333"/>
      <c r="E565" s="865"/>
      <c r="F565" s="707">
        <f>D564*E564</f>
        <v>0</v>
      </c>
    </row>
    <row r="566" spans="1:6">
      <c r="A566" s="320"/>
      <c r="B566" s="278" t="s">
        <v>47</v>
      </c>
      <c r="C566" s="279"/>
      <c r="D566" s="334"/>
      <c r="E566" s="866"/>
      <c r="F566" s="708">
        <f>D564*E564*$C$9</f>
        <v>0</v>
      </c>
    </row>
    <row r="567" spans="1:6">
      <c r="A567" s="320"/>
      <c r="B567" s="335"/>
      <c r="C567" s="264"/>
      <c r="D567" s="331"/>
      <c r="E567" s="879"/>
      <c r="F567" s="722"/>
    </row>
    <row r="568" spans="1:6" ht="28.5">
      <c r="A568" s="320" t="s">
        <v>1878</v>
      </c>
      <c r="B568" s="335" t="s">
        <v>2093</v>
      </c>
      <c r="C568" s="264"/>
      <c r="D568" s="331"/>
      <c r="E568" s="879"/>
      <c r="F568" s="722"/>
    </row>
    <row r="569" spans="1:6">
      <c r="A569" s="320"/>
      <c r="B569" s="282" t="s">
        <v>1879</v>
      </c>
      <c r="C569" s="283" t="s">
        <v>7</v>
      </c>
      <c r="D569" s="332">
        <f>D559</f>
        <v>8</v>
      </c>
      <c r="E569" s="874"/>
      <c r="F569" s="725"/>
    </row>
    <row r="570" spans="1:6">
      <c r="A570" s="320"/>
      <c r="B570" s="275" t="s">
        <v>46</v>
      </c>
      <c r="C570" s="276"/>
      <c r="D570" s="333"/>
      <c r="E570" s="865"/>
      <c r="F570" s="707">
        <f>D569*E569</f>
        <v>0</v>
      </c>
    </row>
    <row r="571" spans="1:6">
      <c r="A571" s="320"/>
      <c r="B571" s="278" t="s">
        <v>47</v>
      </c>
      <c r="C571" s="279"/>
      <c r="D571" s="334"/>
      <c r="E571" s="866"/>
      <c r="F571" s="708">
        <f>D569*E569*$C$9</f>
        <v>0</v>
      </c>
    </row>
    <row r="572" spans="1:6">
      <c r="A572" s="320"/>
      <c r="B572" s="335"/>
      <c r="C572" s="264"/>
      <c r="D572" s="331"/>
      <c r="E572" s="879"/>
      <c r="F572" s="722"/>
    </row>
    <row r="573" spans="1:6" ht="85.5">
      <c r="A573" s="320" t="s">
        <v>1878</v>
      </c>
      <c r="B573" s="335" t="s">
        <v>2094</v>
      </c>
      <c r="C573" s="264"/>
      <c r="D573" s="331"/>
      <c r="E573" s="879"/>
      <c r="F573" s="722"/>
    </row>
    <row r="574" spans="1:6">
      <c r="A574" s="320"/>
      <c r="B574" s="282" t="s">
        <v>1879</v>
      </c>
      <c r="C574" s="283" t="s">
        <v>7</v>
      </c>
      <c r="D574" s="332">
        <f>D559</f>
        <v>8</v>
      </c>
      <c r="E574" s="874"/>
      <c r="F574" s="725"/>
    </row>
    <row r="575" spans="1:6">
      <c r="A575" s="320"/>
      <c r="B575" s="275" t="s">
        <v>46</v>
      </c>
      <c r="C575" s="276"/>
      <c r="D575" s="333"/>
      <c r="E575" s="865"/>
      <c r="F575" s="707">
        <f>D574*E574</f>
        <v>0</v>
      </c>
    </row>
    <row r="576" spans="1:6">
      <c r="A576" s="320"/>
      <c r="B576" s="278" t="s">
        <v>47</v>
      </c>
      <c r="C576" s="279"/>
      <c r="D576" s="334"/>
      <c r="E576" s="866"/>
      <c r="F576" s="708">
        <f>D574*E574*$C$9</f>
        <v>0</v>
      </c>
    </row>
    <row r="577" spans="1:6">
      <c r="A577" s="320"/>
      <c r="B577" s="335"/>
      <c r="C577" s="264"/>
      <c r="D577" s="331"/>
      <c r="E577" s="879"/>
      <c r="F577" s="722"/>
    </row>
    <row r="578" spans="1:6" ht="185.25">
      <c r="A578" s="320" t="s">
        <v>1878</v>
      </c>
      <c r="B578" s="335" t="s">
        <v>2095</v>
      </c>
      <c r="C578" s="264"/>
      <c r="D578" s="331"/>
      <c r="E578" s="879"/>
      <c r="F578" s="722"/>
    </row>
    <row r="579" spans="1:6">
      <c r="A579" s="320"/>
      <c r="B579" s="282" t="s">
        <v>1879</v>
      </c>
      <c r="C579" s="283" t="s">
        <v>7</v>
      </c>
      <c r="D579" s="332">
        <v>1</v>
      </c>
      <c r="E579" s="874"/>
      <c r="F579" s="725"/>
    </row>
    <row r="580" spans="1:6">
      <c r="A580" s="320"/>
      <c r="B580" s="275" t="s">
        <v>46</v>
      </c>
      <c r="C580" s="276"/>
      <c r="D580" s="333"/>
      <c r="E580" s="865"/>
      <c r="F580" s="707">
        <f>D579*E579</f>
        <v>0</v>
      </c>
    </row>
    <row r="581" spans="1:6">
      <c r="A581" s="320"/>
      <c r="B581" s="335"/>
      <c r="C581" s="264"/>
      <c r="D581" s="331"/>
      <c r="E581" s="879"/>
      <c r="F581" s="722"/>
    </row>
    <row r="582" spans="1:6" ht="57">
      <c r="A582" s="320" t="s">
        <v>1878</v>
      </c>
      <c r="B582" s="335" t="s">
        <v>2096</v>
      </c>
      <c r="C582" s="264"/>
      <c r="D582" s="331"/>
      <c r="E582" s="879"/>
      <c r="F582" s="722"/>
    </row>
    <row r="583" spans="1:6">
      <c r="A583" s="320"/>
      <c r="B583" s="282" t="s">
        <v>1879</v>
      </c>
      <c r="C583" s="283" t="s">
        <v>7</v>
      </c>
      <c r="D583" s="332">
        <f>D579</f>
        <v>1</v>
      </c>
      <c r="E583" s="874"/>
      <c r="F583" s="725"/>
    </row>
    <row r="584" spans="1:6">
      <c r="A584" s="320"/>
      <c r="B584" s="275" t="s">
        <v>46</v>
      </c>
      <c r="C584" s="276"/>
      <c r="D584" s="333"/>
      <c r="E584" s="865"/>
      <c r="F584" s="707">
        <f>D583*E583</f>
        <v>0</v>
      </c>
    </row>
    <row r="585" spans="1:6">
      <c r="A585" s="320"/>
      <c r="B585" s="335"/>
      <c r="C585" s="264"/>
      <c r="D585" s="331"/>
      <c r="E585" s="879"/>
      <c r="F585" s="722"/>
    </row>
    <row r="586" spans="1:6" ht="42.75">
      <c r="A586" s="320" t="s">
        <v>1878</v>
      </c>
      <c r="B586" s="335" t="s">
        <v>2097</v>
      </c>
      <c r="C586" s="264"/>
      <c r="D586" s="331"/>
      <c r="E586" s="879"/>
      <c r="F586" s="722"/>
    </row>
    <row r="587" spans="1:6">
      <c r="A587" s="320"/>
      <c r="B587" s="282" t="s">
        <v>1879</v>
      </c>
      <c r="C587" s="283" t="s">
        <v>7</v>
      </c>
      <c r="D587" s="332">
        <f>D579</f>
        <v>1</v>
      </c>
      <c r="E587" s="874"/>
      <c r="F587" s="725"/>
    </row>
    <row r="588" spans="1:6">
      <c r="A588" s="320"/>
      <c r="B588" s="275" t="s">
        <v>46</v>
      </c>
      <c r="C588" s="276"/>
      <c r="D588" s="333"/>
      <c r="E588" s="865"/>
      <c r="F588" s="707">
        <f>D587*E587</f>
        <v>0</v>
      </c>
    </row>
    <row r="589" spans="1:6">
      <c r="A589" s="320"/>
      <c r="B589" s="335"/>
      <c r="C589" s="264"/>
      <c r="D589" s="331"/>
      <c r="E589" s="879"/>
      <c r="F589" s="722"/>
    </row>
    <row r="590" spans="1:6" ht="57">
      <c r="A590" s="320" t="s">
        <v>1878</v>
      </c>
      <c r="B590" s="335" t="s">
        <v>2098</v>
      </c>
      <c r="C590" s="264"/>
      <c r="D590" s="331"/>
      <c r="E590" s="879"/>
      <c r="F590" s="722"/>
    </row>
    <row r="591" spans="1:6">
      <c r="A591" s="320"/>
      <c r="B591" s="282" t="s">
        <v>1879</v>
      </c>
      <c r="C591" s="283" t="s">
        <v>7</v>
      </c>
      <c r="D591" s="332">
        <v>1</v>
      </c>
      <c r="E591" s="874"/>
      <c r="F591" s="725"/>
    </row>
    <row r="592" spans="1:6">
      <c r="A592" s="320"/>
      <c r="B592" s="275" t="s">
        <v>46</v>
      </c>
      <c r="C592" s="276"/>
      <c r="D592" s="333"/>
      <c r="E592" s="865"/>
      <c r="F592" s="707">
        <f>D591*E591</f>
        <v>0</v>
      </c>
    </row>
    <row r="593" spans="1:6">
      <c r="A593" s="320"/>
      <c r="B593" s="335"/>
      <c r="C593" s="264"/>
      <c r="D593" s="331"/>
      <c r="E593" s="879"/>
      <c r="F593" s="722"/>
    </row>
    <row r="594" spans="1:6" ht="199.5">
      <c r="A594" s="320" t="s">
        <v>1878</v>
      </c>
      <c r="B594" s="335" t="s">
        <v>2099</v>
      </c>
      <c r="C594" s="264"/>
      <c r="D594" s="331"/>
      <c r="E594" s="879"/>
      <c r="F594" s="722"/>
    </row>
    <row r="595" spans="1:6">
      <c r="A595" s="320"/>
      <c r="B595" s="282" t="s">
        <v>1879</v>
      </c>
      <c r="C595" s="283" t="s">
        <v>7</v>
      </c>
      <c r="D595" s="332">
        <v>35</v>
      </c>
      <c r="E595" s="874"/>
      <c r="F595" s="725"/>
    </row>
    <row r="596" spans="1:6">
      <c r="A596" s="320"/>
      <c r="B596" s="275" t="s">
        <v>46</v>
      </c>
      <c r="C596" s="276"/>
      <c r="D596" s="333"/>
      <c r="E596" s="865"/>
      <c r="F596" s="707">
        <f>D595*E595</f>
        <v>0</v>
      </c>
    </row>
    <row r="597" spans="1:6">
      <c r="A597" s="320"/>
      <c r="B597" s="335"/>
      <c r="C597" s="264"/>
      <c r="D597" s="331"/>
      <c r="E597" s="879"/>
      <c r="F597" s="722"/>
    </row>
    <row r="598" spans="1:6" ht="42.75">
      <c r="A598" s="320" t="s">
        <v>1878</v>
      </c>
      <c r="B598" s="335" t="s">
        <v>2100</v>
      </c>
      <c r="C598" s="264"/>
      <c r="D598" s="331"/>
      <c r="E598" s="879"/>
      <c r="F598" s="722"/>
    </row>
    <row r="599" spans="1:6">
      <c r="A599" s="320"/>
      <c r="B599" s="282" t="s">
        <v>1879</v>
      </c>
      <c r="C599" s="283" t="s">
        <v>7</v>
      </c>
      <c r="D599" s="332">
        <f>D595</f>
        <v>35</v>
      </c>
      <c r="E599" s="874"/>
      <c r="F599" s="725"/>
    </row>
    <row r="600" spans="1:6">
      <c r="A600" s="320"/>
      <c r="B600" s="275" t="s">
        <v>46</v>
      </c>
      <c r="C600" s="276"/>
      <c r="D600" s="333"/>
      <c r="E600" s="865"/>
      <c r="F600" s="707">
        <f>D599*E599</f>
        <v>0</v>
      </c>
    </row>
    <row r="601" spans="1:6">
      <c r="A601" s="320"/>
      <c r="B601" s="335"/>
      <c r="C601" s="264"/>
      <c r="D601" s="331"/>
      <c r="E601" s="879"/>
      <c r="F601" s="722"/>
    </row>
    <row r="602" spans="1:6" ht="42.75">
      <c r="A602" s="320" t="s">
        <v>1878</v>
      </c>
      <c r="B602" s="335" t="s">
        <v>2101</v>
      </c>
      <c r="C602" s="264"/>
      <c r="D602" s="331"/>
      <c r="E602" s="879"/>
      <c r="F602" s="722"/>
    </row>
    <row r="603" spans="1:6">
      <c r="A603" s="320"/>
      <c r="B603" s="282" t="s">
        <v>1879</v>
      </c>
      <c r="C603" s="283" t="s">
        <v>7</v>
      </c>
      <c r="D603" s="332">
        <f>D595</f>
        <v>35</v>
      </c>
      <c r="E603" s="874"/>
      <c r="F603" s="725"/>
    </row>
    <row r="604" spans="1:6">
      <c r="A604" s="320"/>
      <c r="B604" s="275" t="s">
        <v>46</v>
      </c>
      <c r="C604" s="276"/>
      <c r="D604" s="333"/>
      <c r="E604" s="865"/>
      <c r="F604" s="707">
        <f>D603*E603</f>
        <v>0</v>
      </c>
    </row>
    <row r="605" spans="1:6">
      <c r="A605" s="320"/>
      <c r="B605" s="335"/>
      <c r="C605" s="264"/>
      <c r="D605" s="331"/>
      <c r="E605" s="879"/>
      <c r="F605" s="722"/>
    </row>
    <row r="606" spans="1:6" ht="409.5">
      <c r="A606" s="320" t="s">
        <v>1878</v>
      </c>
      <c r="B606" s="335" t="s">
        <v>2102</v>
      </c>
      <c r="C606" s="264"/>
      <c r="D606" s="331"/>
      <c r="E606" s="879"/>
      <c r="F606" s="722"/>
    </row>
    <row r="607" spans="1:6">
      <c r="A607" s="320"/>
      <c r="B607" s="282" t="s">
        <v>1879</v>
      </c>
      <c r="C607" s="283" t="s">
        <v>7</v>
      </c>
      <c r="D607" s="332">
        <v>1</v>
      </c>
      <c r="E607" s="874"/>
      <c r="F607" s="725"/>
    </row>
    <row r="608" spans="1:6">
      <c r="A608" s="320"/>
      <c r="B608" s="275" t="s">
        <v>46</v>
      </c>
      <c r="C608" s="276"/>
      <c r="D608" s="333"/>
      <c r="E608" s="865"/>
      <c r="F608" s="707">
        <f>D607*E607</f>
        <v>0</v>
      </c>
    </row>
    <row r="609" spans="1:6">
      <c r="A609" s="320"/>
      <c r="B609" s="335"/>
      <c r="C609" s="264"/>
      <c r="D609" s="331"/>
      <c r="E609" s="879"/>
      <c r="F609" s="722"/>
    </row>
    <row r="610" spans="1:6" ht="57">
      <c r="A610" s="320" t="s">
        <v>1878</v>
      </c>
      <c r="B610" s="335" t="s">
        <v>2103</v>
      </c>
      <c r="C610" s="264"/>
      <c r="D610" s="331"/>
      <c r="E610" s="879"/>
      <c r="F610" s="722"/>
    </row>
    <row r="611" spans="1:6">
      <c r="A611" s="320"/>
      <c r="B611" s="282" t="s">
        <v>1879</v>
      </c>
      <c r="C611" s="283" t="s">
        <v>7</v>
      </c>
      <c r="D611" s="332">
        <v>1</v>
      </c>
      <c r="E611" s="874"/>
      <c r="F611" s="725"/>
    </row>
    <row r="612" spans="1:6">
      <c r="A612" s="320"/>
      <c r="B612" s="275" t="s">
        <v>46</v>
      </c>
      <c r="C612" s="276"/>
      <c r="D612" s="333"/>
      <c r="E612" s="865"/>
      <c r="F612" s="707">
        <f>D611*E611</f>
        <v>0</v>
      </c>
    </row>
    <row r="613" spans="1:6">
      <c r="A613" s="320"/>
      <c r="B613" s="335"/>
      <c r="C613" s="264"/>
      <c r="D613" s="331"/>
      <c r="E613" s="879"/>
      <c r="F613" s="722"/>
    </row>
    <row r="614" spans="1:6" ht="71.25">
      <c r="A614" s="320" t="s">
        <v>1878</v>
      </c>
      <c r="B614" s="335" t="s">
        <v>2104</v>
      </c>
      <c r="C614" s="264"/>
      <c r="D614" s="331"/>
      <c r="E614" s="879"/>
      <c r="F614" s="722"/>
    </row>
    <row r="615" spans="1:6">
      <c r="A615" s="320"/>
      <c r="B615" s="282" t="s">
        <v>1879</v>
      </c>
      <c r="C615" s="283" t="s">
        <v>7</v>
      </c>
      <c r="D615" s="332">
        <v>1</v>
      </c>
      <c r="E615" s="874"/>
      <c r="F615" s="725"/>
    </row>
    <row r="616" spans="1:6">
      <c r="A616" s="320"/>
      <c r="B616" s="275" t="s">
        <v>46</v>
      </c>
      <c r="C616" s="276"/>
      <c r="D616" s="333"/>
      <c r="E616" s="865"/>
      <c r="F616" s="707">
        <f>D615*E615</f>
        <v>0</v>
      </c>
    </row>
    <row r="617" spans="1:6">
      <c r="A617" s="320"/>
      <c r="B617" s="335"/>
      <c r="C617" s="264"/>
      <c r="D617" s="331"/>
      <c r="E617" s="879"/>
      <c r="F617" s="722"/>
    </row>
    <row r="618" spans="1:6" ht="71.25">
      <c r="A618" s="320" t="s">
        <v>1878</v>
      </c>
      <c r="B618" s="335" t="s">
        <v>2104</v>
      </c>
      <c r="C618" s="264"/>
      <c r="D618" s="331"/>
      <c r="E618" s="879"/>
      <c r="F618" s="722"/>
    </row>
    <row r="619" spans="1:6">
      <c r="A619" s="320"/>
      <c r="B619" s="282" t="s">
        <v>1879</v>
      </c>
      <c r="C619" s="283" t="s">
        <v>7</v>
      </c>
      <c r="D619" s="332">
        <v>1</v>
      </c>
      <c r="E619" s="874"/>
      <c r="F619" s="725"/>
    </row>
    <row r="620" spans="1:6">
      <c r="A620" s="320"/>
      <c r="B620" s="275" t="s">
        <v>46</v>
      </c>
      <c r="C620" s="276"/>
      <c r="D620" s="333"/>
      <c r="E620" s="865"/>
      <c r="F620" s="707">
        <f>D619*E619</f>
        <v>0</v>
      </c>
    </row>
    <row r="621" spans="1:6">
      <c r="A621" s="320"/>
      <c r="B621" s="335"/>
      <c r="C621" s="264"/>
      <c r="D621" s="331"/>
      <c r="E621" s="879"/>
      <c r="F621" s="722"/>
    </row>
    <row r="622" spans="1:6" ht="71.25">
      <c r="A622" s="320" t="s">
        <v>1878</v>
      </c>
      <c r="B622" s="335" t="s">
        <v>4143</v>
      </c>
      <c r="C622" s="264"/>
      <c r="D622" s="331"/>
      <c r="E622" s="879"/>
      <c r="F622" s="722"/>
    </row>
    <row r="623" spans="1:6">
      <c r="A623" s="320"/>
      <c r="B623" s="282" t="s">
        <v>1879</v>
      </c>
      <c r="C623" s="283" t="s">
        <v>7</v>
      </c>
      <c r="D623" s="332">
        <v>1</v>
      </c>
      <c r="E623" s="874"/>
      <c r="F623" s="725"/>
    </row>
    <row r="624" spans="1:6">
      <c r="A624" s="320"/>
      <c r="B624" s="275" t="s">
        <v>46</v>
      </c>
      <c r="C624" s="276"/>
      <c r="D624" s="333"/>
      <c r="E624" s="865"/>
      <c r="F624" s="707">
        <f>D623*E623</f>
        <v>0</v>
      </c>
    </row>
    <row r="625" spans="1:6">
      <c r="A625" s="320"/>
      <c r="B625" s="335"/>
      <c r="C625" s="264"/>
      <c r="D625" s="331"/>
      <c r="E625" s="879"/>
      <c r="F625" s="722"/>
    </row>
    <row r="626" spans="1:6" ht="57">
      <c r="A626" s="320" t="s">
        <v>1878</v>
      </c>
      <c r="B626" s="265" t="s">
        <v>1997</v>
      </c>
      <c r="E626" s="876"/>
    </row>
    <row r="627" spans="1:6">
      <c r="A627" s="320"/>
      <c r="B627" s="282" t="s">
        <v>1889</v>
      </c>
      <c r="C627" s="283" t="s">
        <v>39</v>
      </c>
      <c r="D627" s="332">
        <v>2980</v>
      </c>
      <c r="E627" s="874"/>
      <c r="F627" s="725"/>
    </row>
    <row r="628" spans="1:6">
      <c r="A628" s="320"/>
      <c r="B628" s="275" t="s">
        <v>46</v>
      </c>
      <c r="C628" s="276"/>
      <c r="D628" s="333"/>
      <c r="E628" s="865"/>
      <c r="F628" s="707">
        <f>D627*E627</f>
        <v>0</v>
      </c>
    </row>
    <row r="629" spans="1:6">
      <c r="A629" s="320"/>
      <c r="B629" s="335"/>
      <c r="C629" s="264"/>
      <c r="D629" s="331"/>
      <c r="E629" s="879"/>
      <c r="F629" s="722"/>
    </row>
    <row r="630" spans="1:6" ht="57">
      <c r="A630" s="320" t="s">
        <v>1878</v>
      </c>
      <c r="B630" s="265" t="s">
        <v>2264</v>
      </c>
      <c r="E630" s="876"/>
    </row>
    <row r="631" spans="1:6">
      <c r="A631" s="320"/>
      <c r="B631" s="467" t="s">
        <v>1889</v>
      </c>
      <c r="C631" s="468" t="s">
        <v>39</v>
      </c>
      <c r="D631" s="323">
        <v>940</v>
      </c>
      <c r="E631" s="753"/>
      <c r="F631" s="725"/>
    </row>
    <row r="632" spans="1:6">
      <c r="A632" s="320"/>
      <c r="B632" s="275" t="s">
        <v>46</v>
      </c>
      <c r="C632" s="276"/>
      <c r="D632" s="333"/>
      <c r="E632" s="865"/>
      <c r="F632" s="707">
        <f>D631*E631</f>
        <v>0</v>
      </c>
    </row>
    <row r="633" spans="1:6">
      <c r="A633" s="320"/>
      <c r="B633" s="335"/>
      <c r="C633" s="264"/>
      <c r="D633" s="331"/>
      <c r="E633" s="879"/>
      <c r="F633" s="722"/>
    </row>
    <row r="634" spans="1:6" ht="45">
      <c r="A634" s="315" t="s">
        <v>4144</v>
      </c>
      <c r="B634" s="343" t="s">
        <v>2107</v>
      </c>
      <c r="C634" s="264"/>
      <c r="D634" s="331"/>
      <c r="E634" s="879"/>
      <c r="F634" s="722"/>
    </row>
    <row r="635" spans="1:6">
      <c r="A635" s="320"/>
      <c r="B635" s="335"/>
      <c r="C635" s="264"/>
      <c r="D635" s="331"/>
      <c r="E635" s="879"/>
      <c r="F635" s="722"/>
    </row>
    <row r="636" spans="1:6" ht="409.5">
      <c r="A636" s="320" t="s">
        <v>1878</v>
      </c>
      <c r="B636" s="335" t="s">
        <v>2091</v>
      </c>
      <c r="C636" s="264"/>
      <c r="D636" s="331"/>
      <c r="E636" s="879"/>
      <c r="F636" s="722"/>
    </row>
    <row r="637" spans="1:6">
      <c r="A637" s="320"/>
      <c r="B637" s="282" t="s">
        <v>1879</v>
      </c>
      <c r="C637" s="283" t="s">
        <v>7</v>
      </c>
      <c r="D637" s="332">
        <v>3</v>
      </c>
      <c r="E637" s="874"/>
      <c r="F637" s="725"/>
    </row>
    <row r="638" spans="1:6">
      <c r="A638" s="320"/>
      <c r="B638" s="278" t="s">
        <v>47</v>
      </c>
      <c r="C638" s="279"/>
      <c r="D638" s="334"/>
      <c r="E638" s="866"/>
      <c r="F638" s="708">
        <f>D637*E637</f>
        <v>0</v>
      </c>
    </row>
    <row r="639" spans="1:6">
      <c r="A639" s="320"/>
      <c r="B639" s="335"/>
      <c r="C639" s="264"/>
      <c r="D639" s="331"/>
      <c r="E639" s="879"/>
      <c r="F639" s="722"/>
    </row>
    <row r="640" spans="1:6" ht="57">
      <c r="A640" s="320" t="s">
        <v>1878</v>
      </c>
      <c r="B640" s="335" t="s">
        <v>2092</v>
      </c>
      <c r="C640" s="264"/>
      <c r="D640" s="331"/>
      <c r="E640" s="879"/>
      <c r="F640" s="722"/>
    </row>
    <row r="641" spans="1:6">
      <c r="A641" s="320"/>
      <c r="B641" s="282" t="s">
        <v>1879</v>
      </c>
      <c r="C641" s="283" t="s">
        <v>7</v>
      </c>
      <c r="D641" s="332">
        <v>3</v>
      </c>
      <c r="E641" s="874"/>
      <c r="F641" s="725"/>
    </row>
    <row r="642" spans="1:6">
      <c r="A642" s="320"/>
      <c r="B642" s="278" t="s">
        <v>47</v>
      </c>
      <c r="C642" s="279"/>
      <c r="D642" s="334"/>
      <c r="E642" s="866"/>
      <c r="F642" s="708">
        <f>D641*E641</f>
        <v>0</v>
      </c>
    </row>
    <row r="643" spans="1:6">
      <c r="A643" s="320"/>
      <c r="B643" s="335"/>
      <c r="C643" s="264"/>
      <c r="D643" s="331"/>
      <c r="E643" s="879"/>
      <c r="F643" s="722"/>
    </row>
    <row r="644" spans="1:6" ht="28.5">
      <c r="A644" s="320" t="s">
        <v>1878</v>
      </c>
      <c r="B644" s="335" t="s">
        <v>2093</v>
      </c>
      <c r="C644" s="264"/>
      <c r="D644" s="331"/>
      <c r="E644" s="879"/>
      <c r="F644" s="722"/>
    </row>
    <row r="645" spans="1:6">
      <c r="A645" s="320"/>
      <c r="B645" s="282" t="s">
        <v>1879</v>
      </c>
      <c r="C645" s="283" t="s">
        <v>7</v>
      </c>
      <c r="D645" s="332">
        <v>3</v>
      </c>
      <c r="E645" s="874"/>
      <c r="F645" s="725"/>
    </row>
    <row r="646" spans="1:6">
      <c r="A646" s="320"/>
      <c r="B646" s="278" t="s">
        <v>47</v>
      </c>
      <c r="C646" s="279"/>
      <c r="D646" s="334"/>
      <c r="E646" s="866"/>
      <c r="F646" s="708">
        <f>D645*E645</f>
        <v>0</v>
      </c>
    </row>
    <row r="647" spans="1:6">
      <c r="A647" s="320"/>
      <c r="B647" s="335"/>
      <c r="C647" s="264"/>
      <c r="D647" s="331"/>
      <c r="E647" s="879"/>
      <c r="F647" s="722"/>
    </row>
    <row r="648" spans="1:6" ht="85.5">
      <c r="A648" s="320" t="s">
        <v>1878</v>
      </c>
      <c r="B648" s="335" t="s">
        <v>2094</v>
      </c>
      <c r="C648" s="264"/>
      <c r="D648" s="331"/>
      <c r="E648" s="879"/>
      <c r="F648" s="722"/>
    </row>
    <row r="649" spans="1:6">
      <c r="A649" s="320"/>
      <c r="B649" s="282" t="s">
        <v>1879</v>
      </c>
      <c r="C649" s="283" t="s">
        <v>7</v>
      </c>
      <c r="D649" s="332">
        <v>3</v>
      </c>
      <c r="E649" s="874"/>
      <c r="F649" s="725"/>
    </row>
    <row r="650" spans="1:6">
      <c r="A650" s="320"/>
      <c r="B650" s="278" t="s">
        <v>47</v>
      </c>
      <c r="C650" s="279"/>
      <c r="D650" s="334"/>
      <c r="E650" s="866"/>
      <c r="F650" s="708">
        <f>D649*E649</f>
        <v>0</v>
      </c>
    </row>
    <row r="651" spans="1:6">
      <c r="A651" s="320"/>
      <c r="B651" s="335"/>
      <c r="C651" s="264"/>
      <c r="D651" s="331"/>
      <c r="E651" s="879"/>
      <c r="F651" s="722"/>
    </row>
    <row r="652" spans="1:6" ht="185.25">
      <c r="A652" s="320" t="s">
        <v>1878</v>
      </c>
      <c r="B652" s="335" t="s">
        <v>2095</v>
      </c>
      <c r="C652" s="264"/>
      <c r="D652" s="331"/>
      <c r="E652" s="879"/>
      <c r="F652" s="722"/>
    </row>
    <row r="653" spans="1:6">
      <c r="A653" s="320"/>
      <c r="B653" s="282" t="s">
        <v>1879</v>
      </c>
      <c r="C653" s="283" t="s">
        <v>7</v>
      </c>
      <c r="D653" s="332">
        <v>1</v>
      </c>
      <c r="E653" s="874"/>
      <c r="F653" s="725"/>
    </row>
    <row r="654" spans="1:6">
      <c r="A654" s="320"/>
      <c r="B654" s="278" t="s">
        <v>47</v>
      </c>
      <c r="C654" s="279"/>
      <c r="D654" s="334"/>
      <c r="E654" s="866"/>
      <c r="F654" s="708">
        <f>D653*E653</f>
        <v>0</v>
      </c>
    </row>
    <row r="655" spans="1:6">
      <c r="A655" s="320"/>
      <c r="B655" s="335"/>
      <c r="C655" s="264"/>
      <c r="D655" s="331"/>
      <c r="E655" s="879"/>
      <c r="F655" s="722"/>
    </row>
    <row r="656" spans="1:6" ht="57">
      <c r="A656" s="320" t="s">
        <v>1878</v>
      </c>
      <c r="B656" s="335" t="s">
        <v>2096</v>
      </c>
      <c r="C656" s="264"/>
      <c r="D656" s="331"/>
      <c r="E656" s="879"/>
      <c r="F656" s="722"/>
    </row>
    <row r="657" spans="1:6">
      <c r="A657" s="320"/>
      <c r="B657" s="282" t="s">
        <v>1879</v>
      </c>
      <c r="C657" s="283" t="s">
        <v>7</v>
      </c>
      <c r="D657" s="332">
        <v>1</v>
      </c>
      <c r="E657" s="874"/>
      <c r="F657" s="725"/>
    </row>
    <row r="658" spans="1:6">
      <c r="A658" s="320"/>
      <c r="B658" s="278" t="s">
        <v>47</v>
      </c>
      <c r="C658" s="279"/>
      <c r="D658" s="334"/>
      <c r="E658" s="866"/>
      <c r="F658" s="708">
        <f>D657*E657</f>
        <v>0</v>
      </c>
    </row>
    <row r="659" spans="1:6">
      <c r="A659" s="320"/>
      <c r="B659" s="335"/>
      <c r="C659" s="264"/>
      <c r="D659" s="331"/>
      <c r="E659" s="879"/>
      <c r="F659" s="722"/>
    </row>
    <row r="660" spans="1:6" ht="42.75">
      <c r="A660" s="320" t="s">
        <v>1878</v>
      </c>
      <c r="B660" s="335" t="s">
        <v>2097</v>
      </c>
      <c r="C660" s="264"/>
      <c r="D660" s="331"/>
      <c r="E660" s="879"/>
      <c r="F660" s="722"/>
    </row>
    <row r="661" spans="1:6">
      <c r="A661" s="320"/>
      <c r="B661" s="282" t="s">
        <v>1879</v>
      </c>
      <c r="C661" s="283" t="s">
        <v>7</v>
      </c>
      <c r="D661" s="332">
        <v>1</v>
      </c>
      <c r="E661" s="874"/>
      <c r="F661" s="725"/>
    </row>
    <row r="662" spans="1:6">
      <c r="A662" s="320"/>
      <c r="B662" s="278" t="s">
        <v>47</v>
      </c>
      <c r="C662" s="279"/>
      <c r="D662" s="334"/>
      <c r="E662" s="866"/>
      <c r="F662" s="708">
        <f>D661*E661</f>
        <v>0</v>
      </c>
    </row>
    <row r="663" spans="1:6">
      <c r="A663" s="320"/>
      <c r="B663" s="335"/>
      <c r="C663" s="264"/>
      <c r="D663" s="331"/>
      <c r="E663" s="879"/>
      <c r="F663" s="722"/>
    </row>
    <row r="664" spans="1:6" ht="57">
      <c r="A664" s="320" t="s">
        <v>1878</v>
      </c>
      <c r="B664" s="335" t="s">
        <v>2098</v>
      </c>
      <c r="C664" s="264"/>
      <c r="D664" s="331"/>
      <c r="E664" s="879"/>
      <c r="F664" s="722"/>
    </row>
    <row r="665" spans="1:6">
      <c r="A665" s="320"/>
      <c r="B665" s="282" t="s">
        <v>1879</v>
      </c>
      <c r="C665" s="283" t="s">
        <v>7</v>
      </c>
      <c r="D665" s="332">
        <v>1</v>
      </c>
      <c r="E665" s="874"/>
      <c r="F665" s="725"/>
    </row>
    <row r="666" spans="1:6">
      <c r="A666" s="320"/>
      <c r="B666" s="278" t="s">
        <v>47</v>
      </c>
      <c r="C666" s="279"/>
      <c r="D666" s="334"/>
      <c r="E666" s="866"/>
      <c r="F666" s="708">
        <f>D665*E665</f>
        <v>0</v>
      </c>
    </row>
    <row r="667" spans="1:6">
      <c r="A667" s="320"/>
      <c r="B667" s="335"/>
      <c r="C667" s="264"/>
      <c r="D667" s="331"/>
      <c r="E667" s="879"/>
      <c r="F667" s="722"/>
    </row>
    <row r="668" spans="1:6" ht="199.5">
      <c r="A668" s="320" t="s">
        <v>1878</v>
      </c>
      <c r="B668" s="335" t="s">
        <v>2099</v>
      </c>
      <c r="C668" s="264"/>
      <c r="D668" s="331"/>
      <c r="E668" s="879"/>
      <c r="F668" s="722"/>
    </row>
    <row r="669" spans="1:6">
      <c r="A669" s="320"/>
      <c r="B669" s="282" t="s">
        <v>1879</v>
      </c>
      <c r="C669" s="283" t="s">
        <v>7</v>
      </c>
      <c r="D669" s="332">
        <v>16</v>
      </c>
      <c r="E669" s="874"/>
      <c r="F669" s="725"/>
    </row>
    <row r="670" spans="1:6">
      <c r="A670" s="320"/>
      <c r="B670" s="278" t="s">
        <v>47</v>
      </c>
      <c r="C670" s="279"/>
      <c r="D670" s="334"/>
      <c r="E670" s="866"/>
      <c r="F670" s="708">
        <f>D669*E669</f>
        <v>0</v>
      </c>
    </row>
    <row r="671" spans="1:6">
      <c r="A671" s="320"/>
      <c r="B671" s="335"/>
      <c r="C671" s="264"/>
      <c r="D671" s="331"/>
      <c r="E671" s="879"/>
      <c r="F671" s="722"/>
    </row>
    <row r="672" spans="1:6" ht="42.75">
      <c r="A672" s="320" t="s">
        <v>1878</v>
      </c>
      <c r="B672" s="335" t="s">
        <v>2100</v>
      </c>
      <c r="C672" s="264"/>
      <c r="D672" s="331"/>
      <c r="E672" s="879"/>
      <c r="F672" s="722"/>
    </row>
    <row r="673" spans="1:6">
      <c r="A673" s="320"/>
      <c r="B673" s="282" t="s">
        <v>1879</v>
      </c>
      <c r="C673" s="283" t="s">
        <v>7</v>
      </c>
      <c r="D673" s="332">
        <v>16</v>
      </c>
      <c r="E673" s="874"/>
      <c r="F673" s="725"/>
    </row>
    <row r="674" spans="1:6">
      <c r="A674" s="320"/>
      <c r="B674" s="278" t="s">
        <v>47</v>
      </c>
      <c r="C674" s="279"/>
      <c r="D674" s="334"/>
      <c r="E674" s="866"/>
      <c r="F674" s="708">
        <f>D673*E673</f>
        <v>0</v>
      </c>
    </row>
    <row r="675" spans="1:6">
      <c r="A675" s="320"/>
      <c r="B675" s="335"/>
      <c r="C675" s="264"/>
      <c r="D675" s="331"/>
      <c r="E675" s="879"/>
      <c r="F675" s="722"/>
    </row>
    <row r="676" spans="1:6" ht="42.75">
      <c r="A676" s="320" t="s">
        <v>1878</v>
      </c>
      <c r="B676" s="335" t="s">
        <v>2101</v>
      </c>
      <c r="C676" s="264"/>
      <c r="D676" s="331"/>
      <c r="E676" s="879"/>
      <c r="F676" s="722"/>
    </row>
    <row r="677" spans="1:6">
      <c r="A677" s="320"/>
      <c r="B677" s="282" t="s">
        <v>1879</v>
      </c>
      <c r="C677" s="283" t="s">
        <v>7</v>
      </c>
      <c r="D677" s="332">
        <v>16</v>
      </c>
      <c r="E677" s="874"/>
      <c r="F677" s="725"/>
    </row>
    <row r="678" spans="1:6">
      <c r="A678" s="320"/>
      <c r="B678" s="278" t="s">
        <v>47</v>
      </c>
      <c r="C678" s="279"/>
      <c r="D678" s="334"/>
      <c r="E678" s="866"/>
      <c r="F678" s="708">
        <f>D677*E677</f>
        <v>0</v>
      </c>
    </row>
    <row r="679" spans="1:6">
      <c r="A679" s="320"/>
      <c r="B679" s="335"/>
      <c r="C679" s="264"/>
      <c r="D679" s="331"/>
      <c r="E679" s="879"/>
      <c r="F679" s="722"/>
    </row>
    <row r="680" spans="1:6" ht="409.5">
      <c r="A680" s="320" t="s">
        <v>1878</v>
      </c>
      <c r="B680" s="335" t="s">
        <v>2102</v>
      </c>
      <c r="C680" s="264"/>
      <c r="D680" s="331"/>
      <c r="E680" s="879"/>
      <c r="F680" s="722"/>
    </row>
    <row r="681" spans="1:6">
      <c r="A681" s="320"/>
      <c r="B681" s="282" t="s">
        <v>1879</v>
      </c>
      <c r="C681" s="283" t="s">
        <v>7</v>
      </c>
      <c r="D681" s="332">
        <v>1</v>
      </c>
      <c r="E681" s="874"/>
      <c r="F681" s="725"/>
    </row>
    <row r="682" spans="1:6">
      <c r="A682" s="320"/>
      <c r="B682" s="278" t="s">
        <v>47</v>
      </c>
      <c r="C682" s="279"/>
      <c r="D682" s="334"/>
      <c r="E682" s="866"/>
      <c r="F682" s="708">
        <f>D681*E681</f>
        <v>0</v>
      </c>
    </row>
    <row r="683" spans="1:6">
      <c r="A683" s="320"/>
      <c r="B683" s="335"/>
      <c r="C683" s="264"/>
      <c r="D683" s="331"/>
      <c r="E683" s="879"/>
      <c r="F683" s="722"/>
    </row>
    <row r="684" spans="1:6" ht="57">
      <c r="A684" s="320" t="s">
        <v>1878</v>
      </c>
      <c r="B684" s="335" t="s">
        <v>2103</v>
      </c>
      <c r="C684" s="264"/>
      <c r="D684" s="331"/>
      <c r="E684" s="879"/>
      <c r="F684" s="722"/>
    </row>
    <row r="685" spans="1:6">
      <c r="A685" s="320"/>
      <c r="B685" s="282" t="s">
        <v>1879</v>
      </c>
      <c r="C685" s="283" t="s">
        <v>7</v>
      </c>
      <c r="D685" s="332">
        <v>1</v>
      </c>
      <c r="E685" s="874"/>
      <c r="F685" s="725"/>
    </row>
    <row r="686" spans="1:6">
      <c r="A686" s="320"/>
      <c r="B686" s="278" t="s">
        <v>47</v>
      </c>
      <c r="C686" s="279"/>
      <c r="D686" s="334"/>
      <c r="E686" s="866"/>
      <c r="F686" s="708">
        <f>D685*E685</f>
        <v>0</v>
      </c>
    </row>
    <row r="687" spans="1:6">
      <c r="A687" s="320"/>
      <c r="B687" s="335"/>
      <c r="C687" s="264"/>
      <c r="D687" s="331"/>
      <c r="E687" s="879"/>
      <c r="F687" s="722"/>
    </row>
    <row r="688" spans="1:6" ht="71.25">
      <c r="A688" s="320" t="s">
        <v>1878</v>
      </c>
      <c r="B688" s="335" t="s">
        <v>2104</v>
      </c>
      <c r="C688" s="264"/>
      <c r="D688" s="331"/>
      <c r="E688" s="879"/>
      <c r="F688" s="722"/>
    </row>
    <row r="689" spans="1:6">
      <c r="A689" s="320"/>
      <c r="B689" s="282" t="s">
        <v>1879</v>
      </c>
      <c r="C689" s="283" t="s">
        <v>7</v>
      </c>
      <c r="D689" s="332">
        <v>1</v>
      </c>
      <c r="E689" s="874"/>
      <c r="F689" s="725"/>
    </row>
    <row r="690" spans="1:6">
      <c r="A690" s="320"/>
      <c r="B690" s="278" t="s">
        <v>47</v>
      </c>
      <c r="C690" s="279"/>
      <c r="D690" s="334"/>
      <c r="E690" s="866"/>
      <c r="F690" s="708">
        <f>D689*E689</f>
        <v>0</v>
      </c>
    </row>
    <row r="691" spans="1:6">
      <c r="A691" s="284"/>
      <c r="B691" s="282"/>
      <c r="C691" s="283"/>
      <c r="D691" s="332"/>
      <c r="E691" s="875"/>
      <c r="F691" s="725"/>
    </row>
    <row r="692" spans="1:6" ht="71.25">
      <c r="A692" s="320" t="s">
        <v>1878</v>
      </c>
      <c r="B692" s="335" t="s">
        <v>4143</v>
      </c>
      <c r="C692" s="264"/>
      <c r="D692" s="331"/>
      <c r="E692" s="879"/>
      <c r="F692" s="722"/>
    </row>
    <row r="693" spans="1:6">
      <c r="A693" s="320"/>
      <c r="B693" s="282" t="s">
        <v>1879</v>
      </c>
      <c r="C693" s="283" t="s">
        <v>7</v>
      </c>
      <c r="D693" s="332">
        <v>1</v>
      </c>
      <c r="E693" s="874"/>
      <c r="F693" s="725"/>
    </row>
    <row r="694" spans="1:6">
      <c r="A694" s="320"/>
      <c r="B694" s="278" t="s">
        <v>47</v>
      </c>
      <c r="C694" s="279"/>
      <c r="D694" s="334"/>
      <c r="E694" s="866"/>
      <c r="F694" s="708">
        <f>D693*E693</f>
        <v>0</v>
      </c>
    </row>
    <row r="695" spans="1:6">
      <c r="A695" s="284"/>
      <c r="B695" s="282"/>
      <c r="C695" s="283"/>
      <c r="D695" s="332"/>
      <c r="E695" s="875"/>
      <c r="F695" s="725"/>
    </row>
    <row r="696" spans="1:6" ht="57">
      <c r="A696" s="320" t="s">
        <v>1878</v>
      </c>
      <c r="B696" s="265" t="s">
        <v>1997</v>
      </c>
      <c r="E696" s="876"/>
    </row>
    <row r="697" spans="1:6">
      <c r="A697" s="320"/>
      <c r="B697" s="282" t="s">
        <v>1889</v>
      </c>
      <c r="C697" s="283" t="s">
        <v>39</v>
      </c>
      <c r="D697" s="332">
        <v>1500</v>
      </c>
      <c r="E697" s="874"/>
      <c r="F697" s="725"/>
    </row>
    <row r="698" spans="1:6">
      <c r="A698" s="320"/>
      <c r="B698" s="278" t="s">
        <v>47</v>
      </c>
      <c r="C698" s="279"/>
      <c r="D698" s="334"/>
      <c r="E698" s="866"/>
      <c r="F698" s="708">
        <f>D697*E697</f>
        <v>0</v>
      </c>
    </row>
    <row r="699" spans="1:6">
      <c r="A699" s="320"/>
      <c r="B699" s="335"/>
      <c r="C699" s="264"/>
      <c r="D699" s="331"/>
      <c r="E699" s="879"/>
      <c r="F699" s="722"/>
    </row>
    <row r="700" spans="1:6" ht="57">
      <c r="A700" s="320" t="s">
        <v>1878</v>
      </c>
      <c r="B700" s="265" t="s">
        <v>2264</v>
      </c>
      <c r="E700" s="876"/>
    </row>
    <row r="701" spans="1:6">
      <c r="A701" s="320"/>
      <c r="B701" s="467" t="s">
        <v>1889</v>
      </c>
      <c r="C701" s="468" t="s">
        <v>39</v>
      </c>
      <c r="D701" s="323">
        <v>450</v>
      </c>
      <c r="E701" s="753"/>
      <c r="F701" s="725"/>
    </row>
    <row r="702" spans="1:6">
      <c r="A702" s="320"/>
      <c r="B702" s="278" t="s">
        <v>47</v>
      </c>
      <c r="C702" s="279"/>
      <c r="D702" s="334"/>
      <c r="E702" s="760"/>
      <c r="F702" s="708">
        <f>D701*E701</f>
        <v>0</v>
      </c>
    </row>
    <row r="703" spans="1:6">
      <c r="A703" s="284"/>
      <c r="B703" s="282"/>
      <c r="C703" s="283"/>
      <c r="D703" s="332"/>
      <c r="E703" s="771"/>
      <c r="F703" s="725"/>
    </row>
    <row r="704" spans="1:6" s="1061" customFormat="1" ht="30">
      <c r="A704" s="1055" t="s">
        <v>4924</v>
      </c>
      <c r="B704" s="1056" t="s">
        <v>4925</v>
      </c>
      <c r="C704" s="1057"/>
      <c r="D704" s="1058"/>
      <c r="E704" s="1059"/>
      <c r="F704" s="1060"/>
    </row>
    <row r="705" spans="1:6" s="1067" customFormat="1">
      <c r="A705" s="1062"/>
      <c r="B705" s="1063"/>
      <c r="C705" s="1064"/>
      <c r="D705" s="967"/>
      <c r="E705" s="1065"/>
      <c r="F705" s="1066"/>
    </row>
    <row r="706" spans="1:6" s="1067" customFormat="1" ht="99.75">
      <c r="A706" s="1068" t="s">
        <v>1878</v>
      </c>
      <c r="B706" s="1063" t="s">
        <v>4926</v>
      </c>
      <c r="C706" s="1064"/>
      <c r="D706" s="967"/>
      <c r="E706" s="1065"/>
      <c r="F706" s="1066"/>
    </row>
    <row r="707" spans="1:6" s="1067" customFormat="1">
      <c r="A707" s="1068"/>
      <c r="B707" s="1063" t="s">
        <v>1879</v>
      </c>
      <c r="C707" s="1064" t="s">
        <v>7</v>
      </c>
      <c r="D707" s="967">
        <v>1</v>
      </c>
      <c r="E707" s="753"/>
      <c r="F707" s="1066"/>
    </row>
    <row r="708" spans="1:6" s="1069" customFormat="1">
      <c r="A708" s="320"/>
      <c r="B708" s="275" t="s">
        <v>46</v>
      </c>
      <c r="C708" s="276"/>
      <c r="D708" s="333"/>
      <c r="E708" s="865"/>
      <c r="F708" s="707">
        <f>D707*E707*$C$8</f>
        <v>0</v>
      </c>
    </row>
    <row r="709" spans="1:6" s="1069" customFormat="1">
      <c r="A709" s="320"/>
      <c r="B709" s="278" t="s">
        <v>47</v>
      </c>
      <c r="C709" s="279"/>
      <c r="D709" s="334"/>
      <c r="E709" s="866"/>
      <c r="F709" s="708">
        <f>D707*E707*$C$9</f>
        <v>0</v>
      </c>
    </row>
    <row r="710" spans="1:6" s="1067" customFormat="1">
      <c r="A710" s="1062"/>
      <c r="B710" s="1063"/>
      <c r="C710" s="1064"/>
      <c r="D710" s="967"/>
      <c r="E710" s="1065"/>
      <c r="F710" s="1066"/>
    </row>
    <row r="711" spans="1:6" s="1067" customFormat="1" ht="85.5">
      <c r="A711" s="1062" t="s">
        <v>1878</v>
      </c>
      <c r="B711" s="1063" t="s">
        <v>4927</v>
      </c>
      <c r="C711" s="1064"/>
      <c r="D711" s="967"/>
      <c r="E711" s="1065"/>
      <c r="F711" s="1066"/>
    </row>
    <row r="712" spans="1:6" s="1067" customFormat="1">
      <c r="A712" s="1062"/>
      <c r="B712" s="1063" t="s">
        <v>1879</v>
      </c>
      <c r="C712" s="1064" t="s">
        <v>7</v>
      </c>
      <c r="D712" s="967">
        <v>1</v>
      </c>
      <c r="E712" s="753"/>
      <c r="F712" s="1066"/>
    </row>
    <row r="713" spans="1:6" s="1069" customFormat="1">
      <c r="A713" s="320"/>
      <c r="B713" s="275" t="s">
        <v>46</v>
      </c>
      <c r="C713" s="276"/>
      <c r="D713" s="333"/>
      <c r="E713" s="865"/>
      <c r="F713" s="707">
        <f>D712*E712*$C$8</f>
        <v>0</v>
      </c>
    </row>
    <row r="714" spans="1:6" s="1069" customFormat="1">
      <c r="A714" s="320"/>
      <c r="B714" s="278" t="s">
        <v>47</v>
      </c>
      <c r="C714" s="279"/>
      <c r="D714" s="334"/>
      <c r="E714" s="866"/>
      <c r="F714" s="708">
        <f>D712*E712*$C$9</f>
        <v>0</v>
      </c>
    </row>
    <row r="715" spans="1:6" s="1067" customFormat="1">
      <c r="A715" s="1062"/>
      <c r="B715" s="1063"/>
      <c r="C715" s="1064"/>
      <c r="D715" s="967"/>
      <c r="E715" s="1065"/>
      <c r="F715" s="1066"/>
    </row>
    <row r="716" spans="1:6" s="1067" customFormat="1" ht="99.75">
      <c r="A716" s="1062" t="s">
        <v>1878</v>
      </c>
      <c r="B716" s="1063" t="s">
        <v>4928</v>
      </c>
      <c r="C716" s="1064"/>
      <c r="D716" s="967"/>
      <c r="E716" s="1065"/>
      <c r="F716" s="1066"/>
    </row>
    <row r="717" spans="1:6" s="1067" customFormat="1">
      <c r="A717" s="1062"/>
      <c r="B717" s="1063" t="s">
        <v>1879</v>
      </c>
      <c r="C717" s="1064" t="s">
        <v>7</v>
      </c>
      <c r="D717" s="967">
        <v>1</v>
      </c>
      <c r="E717" s="753"/>
      <c r="F717" s="1066"/>
    </row>
    <row r="718" spans="1:6" s="1069" customFormat="1">
      <c r="A718" s="320"/>
      <c r="B718" s="275" t="s">
        <v>46</v>
      </c>
      <c r="C718" s="276"/>
      <c r="D718" s="333"/>
      <c r="E718" s="865"/>
      <c r="F718" s="707">
        <f>D717*E717*$C$8</f>
        <v>0</v>
      </c>
    </row>
    <row r="719" spans="1:6" s="1069" customFormat="1">
      <c r="A719" s="320"/>
      <c r="B719" s="278" t="s">
        <v>47</v>
      </c>
      <c r="C719" s="279"/>
      <c r="D719" s="334"/>
      <c r="E719" s="866"/>
      <c r="F719" s="708">
        <f>D717*E717*$C$9</f>
        <v>0</v>
      </c>
    </row>
    <row r="720" spans="1:6" s="1067" customFormat="1">
      <c r="A720" s="1062"/>
      <c r="B720" s="1063"/>
      <c r="C720" s="1064"/>
      <c r="D720" s="967"/>
      <c r="E720" s="1065"/>
      <c r="F720" s="1066"/>
    </row>
    <row r="721" spans="1:6" s="1067" customFormat="1" ht="85.5">
      <c r="A721" s="1062" t="s">
        <v>1878</v>
      </c>
      <c r="B721" s="1063" t="s">
        <v>4929</v>
      </c>
      <c r="C721" s="1064"/>
      <c r="D721" s="967"/>
      <c r="E721" s="1065"/>
      <c r="F721" s="1066"/>
    </row>
    <row r="722" spans="1:6" s="1067" customFormat="1">
      <c r="A722" s="1062"/>
      <c r="B722" s="1063" t="s">
        <v>1879</v>
      </c>
      <c r="C722" s="1064" t="s">
        <v>7</v>
      </c>
      <c r="D722" s="967">
        <v>1</v>
      </c>
      <c r="E722" s="753"/>
      <c r="F722" s="1066"/>
    </row>
    <row r="723" spans="1:6" s="1069" customFormat="1">
      <c r="A723" s="320"/>
      <c r="B723" s="275" t="s">
        <v>46</v>
      </c>
      <c r="C723" s="276"/>
      <c r="D723" s="333"/>
      <c r="E723" s="865"/>
      <c r="F723" s="707">
        <f>D722*E722*$C$8</f>
        <v>0</v>
      </c>
    </row>
    <row r="724" spans="1:6" s="1069" customFormat="1">
      <c r="A724" s="320"/>
      <c r="B724" s="278" t="s">
        <v>47</v>
      </c>
      <c r="C724" s="279"/>
      <c r="D724" s="334"/>
      <c r="E724" s="866"/>
      <c r="F724" s="708">
        <f>D722*E722*$C$9</f>
        <v>0</v>
      </c>
    </row>
    <row r="725" spans="1:6" s="1067" customFormat="1">
      <c r="A725" s="1062"/>
      <c r="B725" s="1063"/>
      <c r="C725" s="1064"/>
      <c r="D725" s="967"/>
      <c r="E725" s="1065"/>
      <c r="F725" s="1066"/>
    </row>
    <row r="726" spans="1:6" s="1067" customFormat="1" ht="128.25">
      <c r="A726" s="1062" t="s">
        <v>1878</v>
      </c>
      <c r="B726" s="1063" t="s">
        <v>4930</v>
      </c>
      <c r="C726" s="1064"/>
      <c r="D726" s="967"/>
      <c r="E726" s="1065"/>
      <c r="F726" s="1066"/>
    </row>
    <row r="727" spans="1:6" s="1067" customFormat="1">
      <c r="A727" s="1062"/>
      <c r="B727" s="1063" t="s">
        <v>1879</v>
      </c>
      <c r="C727" s="1064" t="s">
        <v>7</v>
      </c>
      <c r="D727" s="967">
        <v>1</v>
      </c>
      <c r="E727" s="753"/>
      <c r="F727" s="1066"/>
    </row>
    <row r="728" spans="1:6" s="1069" customFormat="1">
      <c r="A728" s="320"/>
      <c r="B728" s="275" t="s">
        <v>46</v>
      </c>
      <c r="C728" s="276"/>
      <c r="D728" s="333"/>
      <c r="E728" s="865"/>
      <c r="F728" s="707">
        <f>D727*E727*$C$8</f>
        <v>0</v>
      </c>
    </row>
    <row r="729" spans="1:6" s="1069" customFormat="1">
      <c r="A729" s="320"/>
      <c r="B729" s="278" t="s">
        <v>47</v>
      </c>
      <c r="C729" s="279"/>
      <c r="D729" s="334"/>
      <c r="E729" s="866"/>
      <c r="F729" s="708">
        <f>D727*E727*$C$9</f>
        <v>0</v>
      </c>
    </row>
    <row r="730" spans="1:6" s="1067" customFormat="1">
      <c r="A730" s="1062"/>
      <c r="B730" s="1063"/>
      <c r="C730" s="1064"/>
      <c r="D730" s="967"/>
      <c r="E730" s="1065"/>
      <c r="F730" s="1066"/>
    </row>
    <row r="731" spans="1:6" s="1067" customFormat="1" ht="28.5">
      <c r="A731" s="1062" t="s">
        <v>1878</v>
      </c>
      <c r="B731" s="1063" t="s">
        <v>4931</v>
      </c>
      <c r="C731" s="1064"/>
      <c r="D731" s="967"/>
      <c r="E731" s="1065"/>
      <c r="F731" s="1066"/>
    </row>
    <row r="732" spans="1:6" s="1067" customFormat="1">
      <c r="A732" s="1062"/>
      <c r="B732" s="1063" t="s">
        <v>1879</v>
      </c>
      <c r="C732" s="1064" t="s">
        <v>7</v>
      </c>
      <c r="D732" s="967">
        <v>1</v>
      </c>
      <c r="E732" s="753"/>
      <c r="F732" s="1066"/>
    </row>
    <row r="733" spans="1:6" s="1069" customFormat="1">
      <c r="A733" s="320"/>
      <c r="B733" s="275" t="s">
        <v>46</v>
      </c>
      <c r="C733" s="276"/>
      <c r="D733" s="333"/>
      <c r="E733" s="865"/>
      <c r="F733" s="707">
        <f>D732*E732*$C$8</f>
        <v>0</v>
      </c>
    </row>
    <row r="734" spans="1:6" s="1069" customFormat="1">
      <c r="A734" s="320"/>
      <c r="B734" s="278" t="s">
        <v>47</v>
      </c>
      <c r="C734" s="279"/>
      <c r="D734" s="334"/>
      <c r="E734" s="866"/>
      <c r="F734" s="708">
        <f>D732*E732*$C$9</f>
        <v>0</v>
      </c>
    </row>
    <row r="735" spans="1:6" s="1067" customFormat="1">
      <c r="A735" s="1062"/>
      <c r="B735" s="1063"/>
      <c r="C735" s="1064"/>
      <c r="D735" s="967"/>
      <c r="E735" s="1065"/>
      <c r="F735" s="1066"/>
    </row>
    <row r="736" spans="1:6" s="1067" customFormat="1" ht="28.5">
      <c r="A736" s="1062" t="s">
        <v>1878</v>
      </c>
      <c r="B736" s="1063" t="s">
        <v>4932</v>
      </c>
      <c r="C736" s="1064"/>
      <c r="D736" s="967"/>
      <c r="E736" s="1065"/>
      <c r="F736" s="1066"/>
    </row>
    <row r="737" spans="1:6" s="1067" customFormat="1">
      <c r="A737" s="1062"/>
      <c r="B737" s="1063" t="s">
        <v>1879</v>
      </c>
      <c r="C737" s="1064" t="s">
        <v>7</v>
      </c>
      <c r="D737" s="967">
        <v>1</v>
      </c>
      <c r="E737" s="753"/>
      <c r="F737" s="1066"/>
    </row>
    <row r="738" spans="1:6" s="1069" customFormat="1">
      <c r="A738" s="320"/>
      <c r="B738" s="275" t="s">
        <v>46</v>
      </c>
      <c r="C738" s="276"/>
      <c r="D738" s="333"/>
      <c r="E738" s="865"/>
      <c r="F738" s="707">
        <f>D737*E737*$C$8</f>
        <v>0</v>
      </c>
    </row>
    <row r="739" spans="1:6" s="1069" customFormat="1">
      <c r="A739" s="320"/>
      <c r="B739" s="278" t="s">
        <v>47</v>
      </c>
      <c r="C739" s="279"/>
      <c r="D739" s="334"/>
      <c r="E739" s="866"/>
      <c r="F739" s="708">
        <f>D737*E737*$C$9</f>
        <v>0</v>
      </c>
    </row>
    <row r="740" spans="1:6">
      <c r="A740" s="284"/>
      <c r="B740" s="282"/>
      <c r="C740" s="283"/>
      <c r="D740" s="332"/>
      <c r="E740" s="771"/>
      <c r="F740" s="725"/>
    </row>
    <row r="741" spans="1:6">
      <c r="A741" s="286"/>
      <c r="B741" s="282" t="s">
        <v>1888</v>
      </c>
      <c r="C741" s="283"/>
      <c r="D741" s="346"/>
      <c r="E741" s="762"/>
      <c r="F741" s="706"/>
    </row>
    <row r="742" spans="1:6">
      <c r="A742" s="286"/>
      <c r="B742" s="275" t="s">
        <v>46</v>
      </c>
      <c r="C742" s="276"/>
      <c r="D742" s="333"/>
      <c r="E742" s="759"/>
      <c r="F742" s="707">
        <f>F19+F26+F31+F38+F47+F56+F60+F65+F70+F75+F82+F87+F92+F97+F104+F109+F114+F121+F126+F131+F138+F143+F148+F153+F160+F165+F197+F202+F207+F212+F217+F261+F266+F271+F276+F281+F286+F291+F296+F301+F306+F560+F565+F570+F575+F580+F584+F588+F592+F596+F600+F604+F608+F612+F616+F628+F632+F624+F620+F186+F181+F176+F171+F527+F522+F517+F511+F505+F499+F493+F487+F483+F477+F473+F467+F461+F457+F451+F445+F439+F431+F425+F419+F413+F407+F403+F397+F393+F387+F381+F377+F371+F365+F359+F554+F550+F546+F542+F538+F534+F708+F713+F718+F723+F728+F733+F738</f>
        <v>0</v>
      </c>
    </row>
    <row r="743" spans="1:6" ht="15" thickBot="1">
      <c r="A743" s="286"/>
      <c r="B743" s="278" t="s">
        <v>47</v>
      </c>
      <c r="C743" s="279"/>
      <c r="D743" s="334"/>
      <c r="E743" s="760"/>
      <c r="F743" s="708">
        <f>F20+F27+F32+F39+F48+F61+F66+F71+F76+F83+F88+F93+F98+F105+F110+F115+F122+F127+F132+F139+F144+F149+F154+F161+F166+F198+F203+F208+F213+F218+F262+F267+F272+F277+F282+F287+F292+F297+F302+F307+F638+F642+F646+F650+F654+F658+F662+F666+F670+F674+F678+F682+F686+F690+F698+F702+F172+F177+F182+F187+F191+F313+F317+F321+F325+F329+F333+F337+F341+F345+F349+F561+F566+F571+F576+F694+F528+F523+F518+F52+F43+F249+F245+F241+F237+F233+F229+F225+E202+F253+F709+F714+F719+F724+F729+F734+F739</f>
        <v>0</v>
      </c>
    </row>
    <row r="744" spans="1:6" ht="15.75" thickBot="1">
      <c r="A744" s="474"/>
      <c r="B744" s="475" t="s">
        <v>38</v>
      </c>
      <c r="C744" s="476"/>
      <c r="D744" s="347"/>
      <c r="E744" s="765"/>
      <c r="F744" s="729">
        <f>SUM(F12:F740)</f>
        <v>0</v>
      </c>
    </row>
    <row r="2461" spans="5:5">
      <c r="E2461" s="830"/>
    </row>
    <row r="2466" spans="5:5">
      <c r="E2466" s="830"/>
    </row>
    <row r="2471" spans="5:5">
      <c r="E2471" s="830"/>
    </row>
    <row r="2476" spans="5:5">
      <c r="E2476" s="830"/>
    </row>
    <row r="2484" spans="5:5">
      <c r="E2484" s="830"/>
    </row>
    <row r="2490" spans="5:5">
      <c r="E2490" s="830"/>
    </row>
    <row r="2495" spans="5:5">
      <c r="E2495" s="830"/>
    </row>
    <row r="2500" spans="5:5">
      <c r="E2500" s="830"/>
    </row>
    <row r="2505" spans="5:5">
      <c r="E2505" s="830"/>
    </row>
    <row r="2510" spans="5:5">
      <c r="E2510" s="830"/>
    </row>
    <row r="2515" spans="5:5">
      <c r="E2515" s="830"/>
    </row>
    <row r="2521" spans="5:5">
      <c r="E2521" s="830"/>
    </row>
    <row r="2526" spans="5:5">
      <c r="E2526" s="830"/>
    </row>
    <row r="2529" spans="5:5">
      <c r="E2529" s="830"/>
    </row>
    <row r="2532" spans="5:5">
      <c r="E2532" s="830"/>
    </row>
    <row r="2537" spans="5:5">
      <c r="E2537" s="830"/>
    </row>
    <row r="2542" spans="5:5">
      <c r="E2542" s="830"/>
    </row>
    <row r="2547" spans="5:5">
      <c r="E2547" s="830"/>
    </row>
    <row r="2552" spans="5:5">
      <c r="E2552" s="830"/>
    </row>
    <row r="2557" spans="5:5">
      <c r="E2557" s="830"/>
    </row>
    <row r="2562" spans="5:5">
      <c r="E2562" s="830"/>
    </row>
    <row r="2567" spans="5:5">
      <c r="E2567" s="830"/>
    </row>
    <row r="2572" spans="5:5">
      <c r="E2572" s="830"/>
    </row>
    <row r="2579" spans="5:5">
      <c r="E2579" s="830"/>
    </row>
    <row r="2584" spans="5:5">
      <c r="E2584" s="830"/>
    </row>
    <row r="2589" spans="5:5">
      <c r="E2589" s="830"/>
    </row>
    <row r="2594" spans="5:5">
      <c r="E2594" s="830"/>
    </row>
    <row r="2599" spans="5:5">
      <c r="E2599" s="830"/>
    </row>
    <row r="2606" spans="5:5">
      <c r="E2606" s="830"/>
    </row>
    <row r="2611" spans="5:7">
      <c r="E2611" s="830"/>
    </row>
    <row r="2615" spans="5:7">
      <c r="G2615" s="831"/>
    </row>
    <row r="2616" spans="5:7">
      <c r="E2616" s="830"/>
    </row>
    <row r="2621" spans="5:7">
      <c r="E2621" s="830"/>
    </row>
    <row r="2628" spans="5:5">
      <c r="E2628" s="830"/>
    </row>
    <row r="2633" spans="5:5">
      <c r="E2633" s="830"/>
    </row>
    <row r="2638" spans="5:5">
      <c r="E2638" s="830"/>
    </row>
    <row r="2643" spans="5:5">
      <c r="E2643" s="830"/>
    </row>
    <row r="2651" spans="5:5">
      <c r="E2651" s="830"/>
    </row>
    <row r="2655" spans="5:5">
      <c r="E2655" s="830"/>
    </row>
    <row r="2659" spans="5:5">
      <c r="E2659" s="830"/>
    </row>
    <row r="2663" spans="5:5">
      <c r="E2663" s="830"/>
    </row>
    <row r="2673" spans="5:5">
      <c r="E2673" s="830"/>
    </row>
    <row r="2678" spans="5:5">
      <c r="E2678" s="830"/>
    </row>
    <row r="2687" spans="5:5">
      <c r="E2687" s="830"/>
    </row>
    <row r="2691" spans="5:5">
      <c r="E2691" s="830"/>
    </row>
    <row r="2704" spans="5:5">
      <c r="E2704" s="830"/>
    </row>
    <row r="2709" spans="5:5">
      <c r="E2709" s="830"/>
    </row>
    <row r="2714" spans="5:5">
      <c r="E2714" s="830"/>
    </row>
  </sheetData>
  <sheetProtection algorithmName="SHA-512" hashValue="doDiYx/OSE45KdL+7oVpE7BwAAIGb3B8Y3MdzqWKFAqIMGnPLMlDJWB6bcE0K34oweTxZq5RsIctfqyNrDfJOg==" saltValue="cA+qEAnF7cF6gn/VlJB+/A==" spinCount="100000" sheet="1" objects="1" scenarios="1"/>
  <pageMargins left="0.7" right="0.7" top="0.75" bottom="0.75" header="0.3" footer="0.3"/>
  <pageSetup paperSize="9" scale="97" orientation="portrait" r:id="rId1"/>
  <rowBreaks count="1" manualBreakCount="1">
    <brk id="53" max="5"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19BB3-4371-4044-98ED-67914EB087E1}">
  <sheetPr>
    <tabColor theme="5" tint="0.59999389629810485"/>
  </sheetPr>
  <dimension ref="A1:F2015"/>
  <sheetViews>
    <sheetView view="pageBreakPreview" zoomScaleNormal="100" zoomScaleSheetLayoutView="100" workbookViewId="0">
      <pane ySplit="11" topLeftCell="A1921" activePane="bottomLeft" state="frozen"/>
      <selection pane="bottomLeft" activeCell="D1927" sqref="D1927"/>
    </sheetView>
  </sheetViews>
  <sheetFormatPr defaultColWidth="9.140625" defaultRowHeight="14.25"/>
  <cols>
    <col min="1" max="1" width="10.42578125" style="264" customWidth="1"/>
    <col min="2" max="2" width="32.140625" style="265" customWidth="1"/>
    <col min="3" max="3" width="5.5703125" style="259" customWidth="1"/>
    <col min="4" max="4" width="13" style="337" bestFit="1" customWidth="1"/>
    <col min="5" max="5" width="16.5703125" style="758" bestFit="1" customWidth="1"/>
    <col min="6" max="6" width="14.85546875" style="702" customWidth="1"/>
    <col min="7" max="7" width="12.42578125" style="263" bestFit="1" customWidth="1"/>
    <col min="8" max="16384" width="9.140625" style="263"/>
  </cols>
  <sheetData>
    <row r="1" spans="1:6" ht="60">
      <c r="A1" s="558" t="s">
        <v>4843</v>
      </c>
      <c r="B1" s="559" t="s">
        <v>1870</v>
      </c>
      <c r="C1" s="560"/>
      <c r="D1" s="570"/>
      <c r="E1" s="754"/>
    </row>
    <row r="3" spans="1:6" s="1" customFormat="1" ht="16.5">
      <c r="A3" s="2"/>
      <c r="B3" s="380" t="s">
        <v>3337</v>
      </c>
      <c r="C3" s="554"/>
      <c r="E3" s="226"/>
      <c r="F3" s="670"/>
    </row>
    <row r="4" spans="1:6" s="509" customFormat="1" ht="45">
      <c r="A4" s="502" t="s">
        <v>1872</v>
      </c>
      <c r="B4" s="503" t="s">
        <v>1873</v>
      </c>
      <c r="C4" s="504"/>
      <c r="D4" s="517"/>
      <c r="E4" s="755"/>
      <c r="F4" s="703"/>
    </row>
    <row r="5" spans="1:6" s="509" customFormat="1" ht="11.25">
      <c r="A5" s="502" t="s">
        <v>1874</v>
      </c>
      <c r="B5" s="503" t="s">
        <v>1875</v>
      </c>
      <c r="C5" s="510"/>
      <c r="D5" s="518"/>
      <c r="E5" s="756"/>
      <c r="F5" s="704"/>
    </row>
    <row r="6" spans="1:6" s="509" customFormat="1" ht="45">
      <c r="A6" s="502" t="s">
        <v>1876</v>
      </c>
      <c r="B6" s="514" t="s">
        <v>4684</v>
      </c>
      <c r="C6" s="510"/>
      <c r="D6" s="518"/>
      <c r="E6" s="756"/>
      <c r="F6" s="704"/>
    </row>
    <row r="7" spans="1:6" s="509" customFormat="1" ht="78.75">
      <c r="A7" s="502" t="s">
        <v>4532</v>
      </c>
      <c r="B7" s="514" t="s">
        <v>4533</v>
      </c>
      <c r="C7" s="510"/>
      <c r="D7" s="511"/>
      <c r="E7" s="756"/>
      <c r="F7" s="704"/>
    </row>
    <row r="8" spans="1:6" s="509" customFormat="1" ht="11.25">
      <c r="A8" s="502"/>
      <c r="B8" s="571" t="s">
        <v>48</v>
      </c>
      <c r="C8" s="562">
        <f>'SKUPNA rekapitulacija'!C42</f>
        <v>0.81899999999999995</v>
      </c>
      <c r="D8" s="518"/>
      <c r="E8" s="756"/>
      <c r="F8" s="704"/>
    </row>
    <row r="9" spans="1:6" s="509" customFormat="1" ht="11.25">
      <c r="A9" s="502"/>
      <c r="B9" s="572" t="s">
        <v>49</v>
      </c>
      <c r="C9" s="563">
        <f>'SKUPNA rekapitulacija'!C52</f>
        <v>0.18099999999999999</v>
      </c>
      <c r="D9" s="518"/>
      <c r="E9" s="756"/>
      <c r="F9" s="704"/>
    </row>
    <row r="11" spans="1:6" s="261" customFormat="1" ht="15.75" thickBot="1">
      <c r="A11" s="478"/>
      <c r="B11" s="421" t="s">
        <v>4531</v>
      </c>
      <c r="C11" s="478" t="s">
        <v>3</v>
      </c>
      <c r="D11" s="348" t="s">
        <v>4</v>
      </c>
      <c r="E11" s="757" t="s">
        <v>1877</v>
      </c>
      <c r="F11" s="730" t="s">
        <v>6</v>
      </c>
    </row>
    <row r="12" spans="1:6" ht="15" thickTop="1"/>
    <row r="13" spans="1:6" ht="15">
      <c r="A13" s="315" t="s">
        <v>2109</v>
      </c>
      <c r="B13" s="258" t="s">
        <v>2078</v>
      </c>
    </row>
    <row r="14" spans="1:6" ht="105">
      <c r="A14" s="320"/>
      <c r="B14" s="258" t="s">
        <v>2110</v>
      </c>
    </row>
    <row r="15" spans="1:6">
      <c r="A15" s="320"/>
    </row>
    <row r="16" spans="1:6" ht="57">
      <c r="A16" s="320" t="s">
        <v>1878</v>
      </c>
      <c r="B16" s="265" t="s">
        <v>4540</v>
      </c>
    </row>
    <row r="17" spans="1:6">
      <c r="A17" s="320"/>
      <c r="B17" s="265" t="s">
        <v>1889</v>
      </c>
      <c r="C17" s="259" t="s">
        <v>39</v>
      </c>
      <c r="D17" s="337">
        <v>15</v>
      </c>
      <c r="E17" s="864"/>
    </row>
    <row r="18" spans="1:6">
      <c r="A18" s="320"/>
      <c r="B18" s="275" t="s">
        <v>46</v>
      </c>
      <c r="C18" s="276"/>
      <c r="D18" s="333"/>
      <c r="E18" s="865"/>
      <c r="F18" s="707">
        <f>D17*E17*$C$8</f>
        <v>0</v>
      </c>
    </row>
    <row r="19" spans="1:6">
      <c r="A19" s="320"/>
      <c r="B19" s="278" t="s">
        <v>47</v>
      </c>
      <c r="C19" s="279"/>
      <c r="D19" s="334"/>
      <c r="E19" s="866"/>
      <c r="F19" s="708">
        <f>D17*E17*$C$9</f>
        <v>0</v>
      </c>
    </row>
    <row r="20" spans="1:6">
      <c r="A20" s="320"/>
      <c r="B20" s="335"/>
      <c r="C20" s="264"/>
      <c r="D20" s="331"/>
      <c r="E20" s="879"/>
      <c r="F20" s="722"/>
    </row>
    <row r="21" spans="1:6" ht="57">
      <c r="A21" s="320" t="s">
        <v>1878</v>
      </c>
      <c r="B21" s="265" t="s">
        <v>4541</v>
      </c>
      <c r="E21" s="867"/>
    </row>
    <row r="22" spans="1:6">
      <c r="A22" s="320"/>
      <c r="B22" s="265" t="s">
        <v>1889</v>
      </c>
      <c r="C22" s="259" t="s">
        <v>39</v>
      </c>
      <c r="D22" s="337">
        <v>110</v>
      </c>
      <c r="E22" s="864"/>
    </row>
    <row r="23" spans="1:6">
      <c r="A23" s="320"/>
      <c r="B23" s="275" t="s">
        <v>46</v>
      </c>
      <c r="C23" s="276"/>
      <c r="D23" s="333"/>
      <c r="E23" s="865"/>
      <c r="F23" s="707">
        <f>D22*E22*$C$8</f>
        <v>0</v>
      </c>
    </row>
    <row r="24" spans="1:6">
      <c r="A24" s="320"/>
      <c r="B24" s="278" t="s">
        <v>47</v>
      </c>
      <c r="C24" s="279"/>
      <c r="D24" s="334"/>
      <c r="E24" s="866"/>
      <c r="F24" s="708">
        <f>D22*E22*$C$9</f>
        <v>0</v>
      </c>
    </row>
    <row r="25" spans="1:6">
      <c r="A25" s="320"/>
      <c r="B25" s="335"/>
      <c r="C25" s="264"/>
      <c r="D25" s="331"/>
      <c r="E25" s="879"/>
      <c r="F25" s="722"/>
    </row>
    <row r="26" spans="1:6" ht="57">
      <c r="A26" s="320" t="s">
        <v>1878</v>
      </c>
      <c r="B26" s="282" t="s">
        <v>4542</v>
      </c>
      <c r="C26" s="283"/>
      <c r="D26" s="332"/>
      <c r="E26" s="877"/>
      <c r="F26" s="706"/>
    </row>
    <row r="27" spans="1:6">
      <c r="A27" s="320"/>
      <c r="B27" s="335" t="s">
        <v>1889</v>
      </c>
      <c r="C27" s="264" t="s">
        <v>39</v>
      </c>
      <c r="D27" s="331">
        <v>95</v>
      </c>
      <c r="E27" s="881"/>
      <c r="F27" s="722"/>
    </row>
    <row r="28" spans="1:6">
      <c r="A28" s="320"/>
      <c r="B28" s="275" t="s">
        <v>46</v>
      </c>
      <c r="C28" s="276"/>
      <c r="D28" s="333"/>
      <c r="E28" s="865"/>
      <c r="F28" s="707">
        <f>D27*E27*$C$8</f>
        <v>0</v>
      </c>
    </row>
    <row r="29" spans="1:6">
      <c r="A29" s="320"/>
      <c r="B29" s="278" t="s">
        <v>47</v>
      </c>
      <c r="C29" s="279"/>
      <c r="D29" s="334"/>
      <c r="E29" s="866"/>
      <c r="F29" s="708">
        <f>D27*E27*$C$9</f>
        <v>0</v>
      </c>
    </row>
    <row r="30" spans="1:6">
      <c r="A30" s="320"/>
      <c r="B30" s="282"/>
      <c r="C30" s="283"/>
      <c r="D30" s="332"/>
      <c r="E30" s="877"/>
      <c r="F30" s="706"/>
    </row>
    <row r="31" spans="1:6" ht="57">
      <c r="A31" s="320" t="s">
        <v>1878</v>
      </c>
      <c r="B31" s="335" t="s">
        <v>4543</v>
      </c>
      <c r="C31" s="264"/>
      <c r="D31" s="331"/>
      <c r="E31" s="879"/>
      <c r="F31" s="722"/>
    </row>
    <row r="32" spans="1:6">
      <c r="A32" s="320"/>
      <c r="B32" s="335" t="s">
        <v>1889</v>
      </c>
      <c r="C32" s="264" t="s">
        <v>39</v>
      </c>
      <c r="D32" s="331">
        <v>168</v>
      </c>
      <c r="E32" s="881"/>
      <c r="F32" s="722"/>
    </row>
    <row r="33" spans="1:6">
      <c r="A33" s="320"/>
      <c r="B33" s="275" t="s">
        <v>46</v>
      </c>
      <c r="C33" s="276"/>
      <c r="D33" s="333"/>
      <c r="E33" s="865"/>
      <c r="F33" s="707">
        <f>D32*E32*$C$8</f>
        <v>0</v>
      </c>
    </row>
    <row r="34" spans="1:6">
      <c r="A34" s="320"/>
      <c r="B34" s="278" t="s">
        <v>47</v>
      </c>
      <c r="C34" s="279"/>
      <c r="D34" s="334"/>
      <c r="E34" s="866"/>
      <c r="F34" s="708">
        <f>D32*E32*$C$9</f>
        <v>0</v>
      </c>
    </row>
    <row r="35" spans="1:6">
      <c r="A35" s="320"/>
      <c r="B35" s="335"/>
      <c r="C35" s="264"/>
      <c r="D35" s="331"/>
      <c r="E35" s="879"/>
      <c r="F35" s="722"/>
    </row>
    <row r="36" spans="1:6" ht="57">
      <c r="A36" s="479" t="s">
        <v>1878</v>
      </c>
      <c r="B36" s="467" t="s">
        <v>4544</v>
      </c>
      <c r="C36" s="468"/>
      <c r="D36" s="323"/>
      <c r="E36" s="324"/>
    </row>
    <row r="37" spans="1:6">
      <c r="A37" s="472"/>
      <c r="B37" s="467" t="s">
        <v>1889</v>
      </c>
      <c r="C37" s="468" t="s">
        <v>39</v>
      </c>
      <c r="D37" s="323">
        <v>65</v>
      </c>
      <c r="E37" s="753"/>
      <c r="F37" s="706"/>
    </row>
    <row r="38" spans="1:6">
      <c r="A38" s="320"/>
      <c r="B38" s="275" t="s">
        <v>46</v>
      </c>
      <c r="C38" s="276"/>
      <c r="D38" s="333"/>
      <c r="E38" s="865"/>
      <c r="F38" s="707">
        <f>D37*E37*$C$8</f>
        <v>0</v>
      </c>
    </row>
    <row r="39" spans="1:6">
      <c r="A39" s="320"/>
      <c r="B39" s="278" t="s">
        <v>47</v>
      </c>
      <c r="C39" s="279"/>
      <c r="D39" s="334"/>
      <c r="E39" s="866"/>
      <c r="F39" s="708">
        <f>D37*E37*$C$9</f>
        <v>0</v>
      </c>
    </row>
    <row r="40" spans="1:6">
      <c r="A40" s="320"/>
      <c r="E40" s="867"/>
    </row>
    <row r="41" spans="1:6" ht="57">
      <c r="A41" s="479" t="s">
        <v>1878</v>
      </c>
      <c r="B41" s="467" t="s">
        <v>4545</v>
      </c>
      <c r="C41" s="468"/>
      <c r="D41" s="323"/>
      <c r="E41" s="324"/>
    </row>
    <row r="42" spans="1:6">
      <c r="A42" s="472"/>
      <c r="B42" s="467" t="s">
        <v>1889</v>
      </c>
      <c r="C42" s="468" t="s">
        <v>39</v>
      </c>
      <c r="D42" s="323">
        <v>154</v>
      </c>
      <c r="E42" s="753"/>
      <c r="F42" s="706"/>
    </row>
    <row r="43" spans="1:6">
      <c r="A43" s="320"/>
      <c r="B43" s="275" t="s">
        <v>46</v>
      </c>
      <c r="C43" s="276"/>
      <c r="D43" s="333"/>
      <c r="E43" s="865"/>
      <c r="F43" s="707">
        <f>D42*E42*$C$8</f>
        <v>0</v>
      </c>
    </row>
    <row r="44" spans="1:6">
      <c r="A44" s="320"/>
      <c r="B44" s="278" t="s">
        <v>47</v>
      </c>
      <c r="C44" s="279"/>
      <c r="D44" s="334"/>
      <c r="E44" s="866"/>
      <c r="F44" s="708">
        <f>D42*E42*$C$9</f>
        <v>0</v>
      </c>
    </row>
    <row r="45" spans="1:6">
      <c r="A45" s="320"/>
      <c r="E45" s="867"/>
    </row>
    <row r="46" spans="1:6" ht="42.75">
      <c r="A46" s="320" t="s">
        <v>1878</v>
      </c>
      <c r="B46" s="265" t="s">
        <v>4145</v>
      </c>
      <c r="E46" s="867"/>
    </row>
    <row r="47" spans="1:6">
      <c r="A47" s="320"/>
      <c r="B47" s="467" t="s">
        <v>1889</v>
      </c>
      <c r="C47" s="468" t="s">
        <v>39</v>
      </c>
      <c r="D47" s="323">
        <v>48</v>
      </c>
      <c r="E47" s="753"/>
      <c r="F47" s="706"/>
    </row>
    <row r="48" spans="1:6">
      <c r="A48" s="320"/>
      <c r="B48" s="275" t="s">
        <v>46</v>
      </c>
      <c r="C48" s="276"/>
      <c r="D48" s="333"/>
      <c r="E48" s="865"/>
      <c r="F48" s="707">
        <f>D47*E47*$C$8</f>
        <v>0</v>
      </c>
    </row>
    <row r="49" spans="1:6">
      <c r="A49" s="320"/>
      <c r="B49" s="278" t="s">
        <v>47</v>
      </c>
      <c r="C49" s="279"/>
      <c r="D49" s="334"/>
      <c r="E49" s="866"/>
      <c r="F49" s="708">
        <f>D47*E47*$C$9</f>
        <v>0</v>
      </c>
    </row>
    <row r="50" spans="1:6">
      <c r="A50" s="320"/>
      <c r="B50" s="282"/>
      <c r="E50" s="867"/>
    </row>
    <row r="51" spans="1:6" ht="42.75">
      <c r="A51" s="320" t="s">
        <v>1878</v>
      </c>
      <c r="B51" s="265" t="s">
        <v>4146</v>
      </c>
      <c r="C51" s="283"/>
      <c r="D51" s="332"/>
      <c r="E51" s="877"/>
    </row>
    <row r="52" spans="1:6">
      <c r="A52" s="320"/>
      <c r="B52" s="265" t="s">
        <v>1889</v>
      </c>
      <c r="C52" s="264" t="s">
        <v>39</v>
      </c>
      <c r="D52" s="331">
        <v>210</v>
      </c>
      <c r="E52" s="881"/>
    </row>
    <row r="53" spans="1:6">
      <c r="A53" s="320"/>
      <c r="B53" s="275" t="s">
        <v>46</v>
      </c>
      <c r="C53" s="276"/>
      <c r="D53" s="333"/>
      <c r="E53" s="865"/>
      <c r="F53" s="707">
        <f>D52*E52*$C$8</f>
        <v>0</v>
      </c>
    </row>
    <row r="54" spans="1:6">
      <c r="A54" s="320"/>
      <c r="B54" s="278" t="s">
        <v>47</v>
      </c>
      <c r="C54" s="279"/>
      <c r="D54" s="334"/>
      <c r="E54" s="866"/>
      <c r="F54" s="708">
        <f>D52*E52*$C$9</f>
        <v>0</v>
      </c>
    </row>
    <row r="55" spans="1:6">
      <c r="A55" s="320"/>
      <c r="B55" s="282"/>
      <c r="E55" s="867"/>
    </row>
    <row r="56" spans="1:6" ht="42.75">
      <c r="A56" s="320" t="s">
        <v>1878</v>
      </c>
      <c r="B56" s="265" t="s">
        <v>4147</v>
      </c>
      <c r="C56" s="264"/>
      <c r="D56" s="331"/>
      <c r="E56" s="879"/>
    </row>
    <row r="57" spans="1:6">
      <c r="A57" s="320"/>
      <c r="B57" s="265" t="s">
        <v>1889</v>
      </c>
      <c r="C57" s="264" t="s">
        <v>39</v>
      </c>
      <c r="D57" s="331">
        <v>650</v>
      </c>
      <c r="E57" s="881"/>
    </row>
    <row r="58" spans="1:6">
      <c r="A58" s="320"/>
      <c r="B58" s="275" t="s">
        <v>46</v>
      </c>
      <c r="C58" s="276"/>
      <c r="D58" s="333"/>
      <c r="E58" s="865"/>
      <c r="F58" s="707">
        <f>D57*E57*$C$8</f>
        <v>0</v>
      </c>
    </row>
    <row r="59" spans="1:6">
      <c r="A59" s="320"/>
      <c r="B59" s="278" t="s">
        <v>47</v>
      </c>
      <c r="C59" s="279"/>
      <c r="D59" s="334"/>
      <c r="E59" s="866"/>
      <c r="F59" s="708">
        <f>D57*E57*$C$9</f>
        <v>0</v>
      </c>
    </row>
    <row r="60" spans="1:6">
      <c r="A60" s="320"/>
      <c r="B60" s="282"/>
      <c r="E60" s="867"/>
    </row>
    <row r="61" spans="1:6" ht="42.75">
      <c r="A61" s="320" t="s">
        <v>1878</v>
      </c>
      <c r="B61" s="265" t="s">
        <v>4148</v>
      </c>
      <c r="E61" s="867"/>
    </row>
    <row r="62" spans="1:6">
      <c r="A62" s="320"/>
      <c r="B62" s="467" t="s">
        <v>1889</v>
      </c>
      <c r="C62" s="468" t="s">
        <v>39</v>
      </c>
      <c r="D62" s="323">
        <v>1950</v>
      </c>
      <c r="E62" s="753"/>
      <c r="F62" s="706"/>
    </row>
    <row r="63" spans="1:6">
      <c r="A63" s="320"/>
      <c r="B63" s="275" t="s">
        <v>46</v>
      </c>
      <c r="C63" s="276"/>
      <c r="D63" s="333"/>
      <c r="E63" s="865"/>
      <c r="F63" s="707">
        <f>D62*E62*$C$8</f>
        <v>0</v>
      </c>
    </row>
    <row r="64" spans="1:6">
      <c r="A64" s="320"/>
      <c r="B64" s="278" t="s">
        <v>47</v>
      </c>
      <c r="C64" s="279"/>
      <c r="D64" s="334"/>
      <c r="E64" s="866"/>
      <c r="F64" s="708">
        <f>D62*E62*$C$9</f>
        <v>0</v>
      </c>
    </row>
    <row r="65" spans="1:6">
      <c r="A65" s="320"/>
      <c r="B65" s="282"/>
      <c r="E65" s="867"/>
    </row>
    <row r="66" spans="1:6" ht="42.75">
      <c r="A66" s="320" t="s">
        <v>1878</v>
      </c>
      <c r="B66" s="265" t="s">
        <v>4149</v>
      </c>
      <c r="E66" s="867"/>
    </row>
    <row r="67" spans="1:6">
      <c r="A67" s="320"/>
      <c r="B67" s="467" t="s">
        <v>1889</v>
      </c>
      <c r="C67" s="468" t="s">
        <v>39</v>
      </c>
      <c r="D67" s="323">
        <v>340</v>
      </c>
      <c r="E67" s="753"/>
      <c r="F67" s="706"/>
    </row>
    <row r="68" spans="1:6">
      <c r="A68" s="320"/>
      <c r="B68" s="275" t="s">
        <v>46</v>
      </c>
      <c r="C68" s="276"/>
      <c r="D68" s="333"/>
      <c r="E68" s="865"/>
      <c r="F68" s="707">
        <f>D67*E67*$C$8</f>
        <v>0</v>
      </c>
    </row>
    <row r="69" spans="1:6">
      <c r="A69" s="320"/>
      <c r="B69" s="278" t="s">
        <v>47</v>
      </c>
      <c r="C69" s="279"/>
      <c r="D69" s="334"/>
      <c r="E69" s="866"/>
      <c r="F69" s="708">
        <f>D67*E67*$C$9</f>
        <v>0</v>
      </c>
    </row>
    <row r="70" spans="1:6">
      <c r="A70" s="320"/>
      <c r="B70" s="282"/>
      <c r="E70" s="867"/>
    </row>
    <row r="71" spans="1:6" ht="42.75">
      <c r="A71" s="320" t="s">
        <v>1878</v>
      </c>
      <c r="B71" s="265" t="s">
        <v>4150</v>
      </c>
      <c r="E71" s="867"/>
    </row>
    <row r="72" spans="1:6">
      <c r="A72" s="320"/>
      <c r="B72" s="467" t="s">
        <v>1889</v>
      </c>
      <c r="C72" s="468" t="s">
        <v>39</v>
      </c>
      <c r="D72" s="323">
        <v>590</v>
      </c>
      <c r="E72" s="753"/>
      <c r="F72" s="706"/>
    </row>
    <row r="73" spans="1:6">
      <c r="A73" s="320"/>
      <c r="B73" s="275" t="s">
        <v>46</v>
      </c>
      <c r="C73" s="276"/>
      <c r="D73" s="333"/>
      <c r="E73" s="865"/>
      <c r="F73" s="707">
        <f>D72*E72*$C$8</f>
        <v>0</v>
      </c>
    </row>
    <row r="74" spans="1:6">
      <c r="A74" s="320"/>
      <c r="B74" s="278" t="s">
        <v>47</v>
      </c>
      <c r="C74" s="279"/>
      <c r="D74" s="334"/>
      <c r="E74" s="866"/>
      <c r="F74" s="708">
        <f>D72*E72*$C$9</f>
        <v>0</v>
      </c>
    </row>
    <row r="75" spans="1:6">
      <c r="A75" s="320"/>
      <c r="E75" s="867"/>
    </row>
    <row r="76" spans="1:6" ht="42.75">
      <c r="A76" s="320" t="s">
        <v>1878</v>
      </c>
      <c r="B76" s="265" t="s">
        <v>4151</v>
      </c>
      <c r="E76" s="867"/>
    </row>
    <row r="77" spans="1:6">
      <c r="A77" s="320"/>
      <c r="B77" s="467" t="s">
        <v>1889</v>
      </c>
      <c r="C77" s="468" t="s">
        <v>39</v>
      </c>
      <c r="D77" s="323">
        <v>510</v>
      </c>
      <c r="E77" s="753"/>
      <c r="F77" s="706"/>
    </row>
    <row r="78" spans="1:6">
      <c r="A78" s="320"/>
      <c r="B78" s="275" t="s">
        <v>46</v>
      </c>
      <c r="C78" s="276"/>
      <c r="D78" s="333"/>
      <c r="E78" s="865"/>
      <c r="F78" s="707">
        <f>D77*E77</f>
        <v>0</v>
      </c>
    </row>
    <row r="79" spans="1:6">
      <c r="A79" s="320"/>
      <c r="B79" s="335"/>
      <c r="C79" s="264"/>
      <c r="D79" s="331"/>
      <c r="E79" s="879"/>
      <c r="F79" s="722"/>
    </row>
    <row r="80" spans="1:6" ht="42.75">
      <c r="A80" s="320" t="s">
        <v>1878</v>
      </c>
      <c r="B80" s="265" t="s">
        <v>4152</v>
      </c>
      <c r="E80" s="867"/>
    </row>
    <row r="81" spans="1:6">
      <c r="A81" s="320"/>
      <c r="B81" s="467" t="s">
        <v>1889</v>
      </c>
      <c r="C81" s="468" t="s">
        <v>39</v>
      </c>
      <c r="D81" s="323">
        <v>295</v>
      </c>
      <c r="E81" s="753"/>
      <c r="F81" s="706"/>
    </row>
    <row r="82" spans="1:6">
      <c r="A82" s="320"/>
      <c r="B82" s="275" t="s">
        <v>46</v>
      </c>
      <c r="C82" s="276"/>
      <c r="D82" s="333"/>
      <c r="E82" s="865"/>
      <c r="F82" s="707">
        <f>D81*E81*$C$8</f>
        <v>0</v>
      </c>
    </row>
    <row r="83" spans="1:6">
      <c r="A83" s="320"/>
      <c r="B83" s="278" t="s">
        <v>47</v>
      </c>
      <c r="C83" s="279"/>
      <c r="D83" s="334"/>
      <c r="E83" s="866"/>
      <c r="F83" s="708">
        <f>D81*E81*$C$9</f>
        <v>0</v>
      </c>
    </row>
    <row r="84" spans="1:6">
      <c r="A84" s="320"/>
      <c r="B84" s="335"/>
      <c r="C84" s="264"/>
      <c r="D84" s="331"/>
      <c r="E84" s="879"/>
      <c r="F84" s="722"/>
    </row>
    <row r="85" spans="1:6" ht="42.75">
      <c r="A85" s="320" t="s">
        <v>1878</v>
      </c>
      <c r="B85" s="265" t="s">
        <v>4153</v>
      </c>
      <c r="E85" s="867"/>
    </row>
    <row r="86" spans="1:6">
      <c r="A86" s="320"/>
      <c r="B86" s="467" t="s">
        <v>1889</v>
      </c>
      <c r="C86" s="468" t="s">
        <v>39</v>
      </c>
      <c r="D86" s="323">
        <v>295</v>
      </c>
      <c r="E86" s="753"/>
      <c r="F86" s="706"/>
    </row>
    <row r="87" spans="1:6">
      <c r="A87" s="320"/>
      <c r="B87" s="275" t="s">
        <v>46</v>
      </c>
      <c r="C87" s="276"/>
      <c r="D87" s="333"/>
      <c r="E87" s="865"/>
      <c r="F87" s="707">
        <f>D86*E86*$C$8</f>
        <v>0</v>
      </c>
    </row>
    <row r="88" spans="1:6">
      <c r="A88" s="320"/>
      <c r="B88" s="278" t="s">
        <v>47</v>
      </c>
      <c r="C88" s="279"/>
      <c r="D88" s="334"/>
      <c r="E88" s="866"/>
      <c r="F88" s="708">
        <f>D86*E86*$C$9</f>
        <v>0</v>
      </c>
    </row>
    <row r="89" spans="1:6">
      <c r="A89" s="320"/>
      <c r="E89" s="867"/>
    </row>
    <row r="90" spans="1:6" ht="57">
      <c r="A90" s="320" t="s">
        <v>1878</v>
      </c>
      <c r="B90" s="265" t="s">
        <v>4546</v>
      </c>
      <c r="E90" s="867"/>
    </row>
    <row r="91" spans="1:6">
      <c r="A91" s="320"/>
      <c r="B91" s="467" t="s">
        <v>1889</v>
      </c>
      <c r="C91" s="468" t="s">
        <v>39</v>
      </c>
      <c r="D91" s="323">
        <v>7250</v>
      </c>
      <c r="E91" s="753"/>
      <c r="F91" s="706"/>
    </row>
    <row r="92" spans="1:6">
      <c r="A92" s="320"/>
      <c r="B92" s="275" t="s">
        <v>46</v>
      </c>
      <c r="C92" s="276"/>
      <c r="D92" s="333"/>
      <c r="E92" s="865"/>
      <c r="F92" s="707">
        <f>D91*E91*$C$8</f>
        <v>0</v>
      </c>
    </row>
    <row r="93" spans="1:6">
      <c r="A93" s="320"/>
      <c r="B93" s="278" t="s">
        <v>47</v>
      </c>
      <c r="C93" s="279"/>
      <c r="D93" s="334"/>
      <c r="E93" s="866"/>
      <c r="F93" s="708">
        <f>D91*E91*$C$9</f>
        <v>0</v>
      </c>
    </row>
    <row r="94" spans="1:6">
      <c r="A94" s="320"/>
      <c r="E94" s="867"/>
    </row>
    <row r="95" spans="1:6" ht="42.75">
      <c r="A95" s="320" t="s">
        <v>1878</v>
      </c>
      <c r="B95" s="265" t="s">
        <v>2111</v>
      </c>
      <c r="E95" s="867"/>
    </row>
    <row r="96" spans="1:6">
      <c r="A96" s="320"/>
      <c r="B96" s="467" t="s">
        <v>1889</v>
      </c>
      <c r="C96" s="468" t="s">
        <v>39</v>
      </c>
      <c r="D96" s="323">
        <v>3950</v>
      </c>
      <c r="E96" s="753"/>
      <c r="F96" s="706"/>
    </row>
    <row r="97" spans="1:6">
      <c r="A97" s="320"/>
      <c r="B97" s="275" t="s">
        <v>46</v>
      </c>
      <c r="C97" s="276"/>
      <c r="D97" s="333"/>
      <c r="E97" s="865"/>
      <c r="F97" s="707">
        <f>D96*E96*$C$8</f>
        <v>0</v>
      </c>
    </row>
    <row r="98" spans="1:6">
      <c r="A98" s="320"/>
      <c r="B98" s="278" t="s">
        <v>47</v>
      </c>
      <c r="C98" s="279"/>
      <c r="D98" s="334"/>
      <c r="E98" s="866"/>
      <c r="F98" s="708">
        <f>D96*E96*$C$9</f>
        <v>0</v>
      </c>
    </row>
    <row r="99" spans="1:6">
      <c r="A99" s="340"/>
      <c r="B99" s="467"/>
      <c r="D99" s="260"/>
      <c r="E99" s="867"/>
    </row>
    <row r="100" spans="1:6" ht="57">
      <c r="A100" s="320" t="s">
        <v>1878</v>
      </c>
      <c r="B100" s="282" t="s">
        <v>4547</v>
      </c>
      <c r="C100" s="283"/>
      <c r="D100" s="332"/>
      <c r="E100" s="877"/>
      <c r="F100" s="706"/>
    </row>
    <row r="101" spans="1:6">
      <c r="A101" s="320"/>
      <c r="B101" s="265" t="s">
        <v>1889</v>
      </c>
      <c r="C101" s="259" t="s">
        <v>39</v>
      </c>
      <c r="D101" s="337">
        <v>2800</v>
      </c>
      <c r="E101" s="864"/>
    </row>
    <row r="102" spans="1:6">
      <c r="A102" s="320"/>
      <c r="B102" s="275" t="s">
        <v>46</v>
      </c>
      <c r="C102" s="276"/>
      <c r="D102" s="333"/>
      <c r="E102" s="865"/>
      <c r="F102" s="707">
        <f>D101*E101*$C$8</f>
        <v>0</v>
      </c>
    </row>
    <row r="103" spans="1:6">
      <c r="A103" s="320"/>
      <c r="B103" s="278" t="s">
        <v>47</v>
      </c>
      <c r="C103" s="279"/>
      <c r="D103" s="334"/>
      <c r="E103" s="866"/>
      <c r="F103" s="708">
        <f>D101*E101*$C$9</f>
        <v>0</v>
      </c>
    </row>
    <row r="104" spans="1:6">
      <c r="A104" s="320"/>
      <c r="B104" s="335"/>
      <c r="C104" s="264"/>
      <c r="D104" s="331"/>
      <c r="E104" s="879"/>
      <c r="F104" s="722"/>
    </row>
    <row r="105" spans="1:6" ht="15">
      <c r="A105" s="315" t="s">
        <v>2112</v>
      </c>
      <c r="B105" s="322" t="s">
        <v>2113</v>
      </c>
      <c r="C105" s="283"/>
      <c r="D105" s="332"/>
      <c r="E105" s="877"/>
      <c r="F105" s="706"/>
    </row>
    <row r="106" spans="1:6" ht="90">
      <c r="A106" s="320"/>
      <c r="B106" s="322" t="s">
        <v>2114</v>
      </c>
      <c r="C106" s="283"/>
      <c r="D106" s="332"/>
      <c r="E106" s="877"/>
      <c r="F106" s="706"/>
    </row>
    <row r="107" spans="1:6">
      <c r="A107" s="320"/>
      <c r="B107" s="335"/>
      <c r="C107" s="264"/>
      <c r="D107" s="331"/>
      <c r="E107" s="879"/>
      <c r="F107" s="722"/>
    </row>
    <row r="108" spans="1:6" ht="142.5">
      <c r="A108" s="320" t="s">
        <v>1878</v>
      </c>
      <c r="B108" s="335" t="s">
        <v>4154</v>
      </c>
      <c r="C108" s="264"/>
      <c r="D108" s="331"/>
      <c r="E108" s="879"/>
      <c r="F108" s="722"/>
    </row>
    <row r="109" spans="1:6">
      <c r="A109" s="320"/>
      <c r="B109" s="282" t="s">
        <v>1879</v>
      </c>
      <c r="C109" s="283" t="s">
        <v>7</v>
      </c>
      <c r="D109" s="332">
        <v>1</v>
      </c>
      <c r="E109" s="878"/>
      <c r="F109" s="706"/>
    </row>
    <row r="110" spans="1:6">
      <c r="A110" s="320"/>
      <c r="B110" s="275" t="s">
        <v>46</v>
      </c>
      <c r="C110" s="276"/>
      <c r="D110" s="333"/>
      <c r="E110" s="865"/>
      <c r="F110" s="707">
        <f>D109*E109*$C$8</f>
        <v>0</v>
      </c>
    </row>
    <row r="111" spans="1:6">
      <c r="A111" s="320"/>
      <c r="B111" s="278" t="s">
        <v>47</v>
      </c>
      <c r="C111" s="279"/>
      <c r="D111" s="334"/>
      <c r="E111" s="866"/>
      <c r="F111" s="708">
        <f>D109*E109*$C$9</f>
        <v>0</v>
      </c>
    </row>
    <row r="112" spans="1:6">
      <c r="A112" s="320"/>
      <c r="E112" s="867"/>
    </row>
    <row r="113" spans="1:6" ht="99.75">
      <c r="A113" s="320" t="s">
        <v>1878</v>
      </c>
      <c r="B113" s="282" t="s">
        <v>2115</v>
      </c>
      <c r="C113" s="283"/>
      <c r="D113" s="332"/>
      <c r="E113" s="877"/>
      <c r="F113" s="706"/>
    </row>
    <row r="114" spans="1:6">
      <c r="A114" s="320"/>
      <c r="B114" s="335" t="s">
        <v>1879</v>
      </c>
      <c r="C114" s="264" t="s">
        <v>7</v>
      </c>
      <c r="D114" s="331">
        <v>1</v>
      </c>
      <c r="E114" s="881"/>
      <c r="F114" s="722"/>
    </row>
    <row r="115" spans="1:6">
      <c r="A115" s="320"/>
      <c r="B115" s="275" t="s">
        <v>46</v>
      </c>
      <c r="C115" s="276"/>
      <c r="D115" s="333"/>
      <c r="E115" s="865"/>
      <c r="F115" s="707">
        <f>D114*E114*$C$8</f>
        <v>0</v>
      </c>
    </row>
    <row r="116" spans="1:6">
      <c r="A116" s="320"/>
      <c r="B116" s="278" t="s">
        <v>47</v>
      </c>
      <c r="C116" s="279"/>
      <c r="D116" s="334"/>
      <c r="E116" s="866"/>
      <c r="F116" s="708">
        <f>D114*E114*$C$9</f>
        <v>0</v>
      </c>
    </row>
    <row r="117" spans="1:6">
      <c r="A117" s="320"/>
      <c r="B117" s="335"/>
      <c r="C117" s="264"/>
      <c r="D117" s="331"/>
      <c r="E117" s="879"/>
      <c r="F117" s="722"/>
    </row>
    <row r="118" spans="1:6" ht="99.75">
      <c r="A118" s="320" t="s">
        <v>1878</v>
      </c>
      <c r="B118" s="265" t="s">
        <v>2116</v>
      </c>
      <c r="E118" s="867"/>
    </row>
    <row r="119" spans="1:6">
      <c r="A119" s="320"/>
      <c r="B119" s="265" t="s">
        <v>1879</v>
      </c>
      <c r="C119" s="259" t="s">
        <v>7</v>
      </c>
      <c r="D119" s="337">
        <v>1</v>
      </c>
      <c r="E119" s="864"/>
    </row>
    <row r="120" spans="1:6">
      <c r="A120" s="320"/>
      <c r="B120" s="275" t="s">
        <v>46</v>
      </c>
      <c r="C120" s="276"/>
      <c r="D120" s="333"/>
      <c r="E120" s="865"/>
      <c r="F120" s="707">
        <f>D119*E119*$C$8</f>
        <v>0</v>
      </c>
    </row>
    <row r="121" spans="1:6">
      <c r="A121" s="320"/>
      <c r="B121" s="278" t="s">
        <v>47</v>
      </c>
      <c r="C121" s="279"/>
      <c r="D121" s="334"/>
      <c r="E121" s="866"/>
      <c r="F121" s="708">
        <f>D119*E119*$C$9</f>
        <v>0</v>
      </c>
    </row>
    <row r="122" spans="1:6">
      <c r="A122" s="320"/>
      <c r="E122" s="867"/>
    </row>
    <row r="123" spans="1:6" ht="85.5">
      <c r="A123" s="320" t="s">
        <v>1878</v>
      </c>
      <c r="B123" s="467" t="s">
        <v>1937</v>
      </c>
      <c r="C123" s="468"/>
      <c r="D123" s="323"/>
      <c r="E123" s="324"/>
    </row>
    <row r="124" spans="1:6">
      <c r="A124" s="320"/>
      <c r="B124" s="470" t="s">
        <v>1879</v>
      </c>
      <c r="C124" s="471" t="s">
        <v>7</v>
      </c>
      <c r="D124" s="323">
        <v>1</v>
      </c>
      <c r="E124" s="753"/>
      <c r="F124" s="706"/>
    </row>
    <row r="125" spans="1:6">
      <c r="A125" s="320"/>
      <c r="B125" s="275" t="s">
        <v>46</v>
      </c>
      <c r="C125" s="276"/>
      <c r="D125" s="333"/>
      <c r="E125" s="865"/>
      <c r="F125" s="707">
        <f>D124*E124*$C$8</f>
        <v>0</v>
      </c>
    </row>
    <row r="126" spans="1:6">
      <c r="A126" s="320"/>
      <c r="B126" s="278" t="s">
        <v>47</v>
      </c>
      <c r="C126" s="279"/>
      <c r="D126" s="334"/>
      <c r="E126" s="866"/>
      <c r="F126" s="708">
        <f>D124*E124*$C$9</f>
        <v>0</v>
      </c>
    </row>
    <row r="127" spans="1:6">
      <c r="A127" s="320"/>
      <c r="B127" s="335"/>
      <c r="C127" s="264"/>
      <c r="D127" s="331"/>
      <c r="E127" s="879"/>
      <c r="F127" s="722"/>
    </row>
    <row r="128" spans="1:6" ht="85.5">
      <c r="A128" s="320" t="s">
        <v>1878</v>
      </c>
      <c r="B128" s="467" t="s">
        <v>2117</v>
      </c>
      <c r="C128" s="468"/>
      <c r="D128" s="323"/>
      <c r="E128" s="324"/>
    </row>
    <row r="129" spans="1:6">
      <c r="A129" s="320"/>
      <c r="B129" s="470" t="s">
        <v>1879</v>
      </c>
      <c r="C129" s="471" t="s">
        <v>7</v>
      </c>
      <c r="D129" s="323">
        <v>4</v>
      </c>
      <c r="E129" s="753"/>
      <c r="F129" s="706"/>
    </row>
    <row r="130" spans="1:6">
      <c r="A130" s="320"/>
      <c r="B130" s="275" t="s">
        <v>46</v>
      </c>
      <c r="C130" s="276"/>
      <c r="D130" s="333"/>
      <c r="E130" s="865"/>
      <c r="F130" s="707">
        <f>D129*E129*$C$8</f>
        <v>0</v>
      </c>
    </row>
    <row r="131" spans="1:6">
      <c r="A131" s="320"/>
      <c r="B131" s="278" t="s">
        <v>47</v>
      </c>
      <c r="C131" s="279"/>
      <c r="D131" s="334"/>
      <c r="E131" s="866"/>
      <c r="F131" s="708">
        <f>D129*E129*$C$9</f>
        <v>0</v>
      </c>
    </row>
    <row r="132" spans="1:6">
      <c r="A132" s="320"/>
      <c r="B132" s="335"/>
      <c r="C132" s="264"/>
      <c r="D132" s="331"/>
      <c r="E132" s="879"/>
      <c r="F132" s="722"/>
    </row>
    <row r="133" spans="1:6" ht="57">
      <c r="A133" s="320" t="s">
        <v>1878</v>
      </c>
      <c r="B133" s="335" t="s">
        <v>2118</v>
      </c>
      <c r="C133" s="264"/>
      <c r="D133" s="331"/>
      <c r="E133" s="879"/>
      <c r="F133" s="722"/>
    </row>
    <row r="134" spans="1:6">
      <c r="A134" s="320"/>
      <c r="B134" s="265" t="s">
        <v>1916</v>
      </c>
      <c r="C134" s="259" t="s">
        <v>15</v>
      </c>
      <c r="D134" s="337">
        <v>1</v>
      </c>
      <c r="E134" s="864"/>
    </row>
    <row r="135" spans="1:6">
      <c r="A135" s="320"/>
      <c r="B135" s="275" t="s">
        <v>46</v>
      </c>
      <c r="C135" s="276"/>
      <c r="D135" s="333"/>
      <c r="E135" s="865"/>
      <c r="F135" s="707">
        <f>D134*E134*$C$8</f>
        <v>0</v>
      </c>
    </row>
    <row r="136" spans="1:6">
      <c r="A136" s="320"/>
      <c r="B136" s="278" t="s">
        <v>47</v>
      </c>
      <c r="C136" s="279"/>
      <c r="D136" s="334"/>
      <c r="E136" s="866"/>
      <c r="F136" s="708">
        <f>D134*E134*$C$9</f>
        <v>0</v>
      </c>
    </row>
    <row r="137" spans="1:6">
      <c r="A137" s="320"/>
      <c r="E137" s="867"/>
    </row>
    <row r="138" spans="1:6" ht="57">
      <c r="A138" s="320" t="s">
        <v>1878</v>
      </c>
      <c r="B138" s="282" t="s">
        <v>2119</v>
      </c>
      <c r="C138" s="283"/>
      <c r="D138" s="332"/>
      <c r="E138" s="877"/>
      <c r="F138" s="706"/>
    </row>
    <row r="139" spans="1:6">
      <c r="A139" s="320"/>
      <c r="B139" s="335" t="s">
        <v>1916</v>
      </c>
      <c r="C139" s="264" t="s">
        <v>15</v>
      </c>
      <c r="D139" s="331">
        <v>7</v>
      </c>
      <c r="E139" s="881"/>
      <c r="F139" s="722"/>
    </row>
    <row r="140" spans="1:6">
      <c r="A140" s="320"/>
      <c r="B140" s="275" t="s">
        <v>46</v>
      </c>
      <c r="C140" s="276"/>
      <c r="D140" s="333"/>
      <c r="E140" s="865"/>
      <c r="F140" s="707">
        <f>D139*E139*$C$8</f>
        <v>0</v>
      </c>
    </row>
    <row r="141" spans="1:6">
      <c r="A141" s="320"/>
      <c r="B141" s="278" t="s">
        <v>47</v>
      </c>
      <c r="C141" s="279"/>
      <c r="D141" s="334"/>
      <c r="E141" s="866"/>
      <c r="F141" s="708">
        <f>D139*E139*$C$9</f>
        <v>0</v>
      </c>
    </row>
    <row r="142" spans="1:6">
      <c r="A142" s="320"/>
      <c r="B142" s="335"/>
      <c r="C142" s="264"/>
      <c r="D142" s="331"/>
      <c r="E142" s="879"/>
      <c r="F142" s="722"/>
    </row>
    <row r="143" spans="1:6" ht="57">
      <c r="A143" s="320" t="s">
        <v>1878</v>
      </c>
      <c r="B143" s="265" t="s">
        <v>2120</v>
      </c>
      <c r="E143" s="867"/>
    </row>
    <row r="144" spans="1:6">
      <c r="A144" s="320"/>
      <c r="B144" s="265" t="s">
        <v>1916</v>
      </c>
      <c r="C144" s="259" t="s">
        <v>15</v>
      </c>
      <c r="D144" s="337">
        <v>8</v>
      </c>
      <c r="E144" s="864"/>
    </row>
    <row r="145" spans="1:6">
      <c r="A145" s="320"/>
      <c r="B145" s="275" t="s">
        <v>46</v>
      </c>
      <c r="C145" s="276"/>
      <c r="D145" s="333"/>
      <c r="E145" s="865"/>
      <c r="F145" s="707">
        <f>D144*E144*$C$8</f>
        <v>0</v>
      </c>
    </row>
    <row r="146" spans="1:6">
      <c r="A146" s="320"/>
      <c r="B146" s="278" t="s">
        <v>47</v>
      </c>
      <c r="C146" s="279"/>
      <c r="D146" s="334"/>
      <c r="E146" s="866"/>
      <c r="F146" s="708">
        <f>D144*E144*$C$9</f>
        <v>0</v>
      </c>
    </row>
    <row r="147" spans="1:6">
      <c r="A147" s="320"/>
      <c r="B147" s="282"/>
      <c r="C147" s="283"/>
      <c r="D147" s="332"/>
      <c r="E147" s="877"/>
      <c r="F147" s="706"/>
    </row>
    <row r="148" spans="1:6" ht="57">
      <c r="A148" s="320" t="s">
        <v>1878</v>
      </c>
      <c r="B148" s="335" t="s">
        <v>2121</v>
      </c>
      <c r="C148" s="264"/>
      <c r="D148" s="331"/>
      <c r="E148" s="879"/>
      <c r="F148" s="722"/>
    </row>
    <row r="149" spans="1:6">
      <c r="A149" s="320"/>
      <c r="B149" s="335" t="s">
        <v>1916</v>
      </c>
      <c r="C149" s="264" t="s">
        <v>15</v>
      </c>
      <c r="D149" s="331">
        <v>5</v>
      </c>
      <c r="E149" s="881"/>
      <c r="F149" s="722"/>
    </row>
    <row r="150" spans="1:6">
      <c r="A150" s="320"/>
      <c r="B150" s="275" t="s">
        <v>46</v>
      </c>
      <c r="C150" s="276"/>
      <c r="D150" s="333"/>
      <c r="E150" s="865"/>
      <c r="F150" s="707">
        <f>D149*E149*$C$8</f>
        <v>0</v>
      </c>
    </row>
    <row r="151" spans="1:6">
      <c r="A151" s="320"/>
      <c r="B151" s="278" t="s">
        <v>47</v>
      </c>
      <c r="C151" s="279"/>
      <c r="D151" s="334"/>
      <c r="E151" s="866"/>
      <c r="F151" s="708">
        <f>D149*E149*$C$9</f>
        <v>0</v>
      </c>
    </row>
    <row r="152" spans="1:6">
      <c r="A152" s="320"/>
      <c r="E152" s="867"/>
    </row>
    <row r="153" spans="1:6" ht="57">
      <c r="A153" s="320" t="s">
        <v>1878</v>
      </c>
      <c r="B153" s="265" t="s">
        <v>2122</v>
      </c>
      <c r="E153" s="867"/>
    </row>
    <row r="154" spans="1:6">
      <c r="A154" s="320"/>
      <c r="B154" s="282" t="s">
        <v>1916</v>
      </c>
      <c r="C154" s="283" t="s">
        <v>15</v>
      </c>
      <c r="D154" s="332">
        <v>1</v>
      </c>
      <c r="E154" s="878"/>
      <c r="F154" s="706"/>
    </row>
    <row r="155" spans="1:6">
      <c r="A155" s="320"/>
      <c r="B155" s="275" t="s">
        <v>46</v>
      </c>
      <c r="C155" s="276"/>
      <c r="D155" s="333"/>
      <c r="E155" s="865"/>
      <c r="F155" s="707">
        <f>D154*E154*$C$8</f>
        <v>0</v>
      </c>
    </row>
    <row r="156" spans="1:6">
      <c r="A156" s="320"/>
      <c r="B156" s="278" t="s">
        <v>47</v>
      </c>
      <c r="C156" s="279"/>
      <c r="D156" s="334"/>
      <c r="E156" s="866"/>
      <c r="F156" s="708">
        <f>D154*E154*$C$9</f>
        <v>0</v>
      </c>
    </row>
    <row r="157" spans="1:6">
      <c r="A157" s="320"/>
      <c r="B157" s="335"/>
      <c r="C157" s="264"/>
      <c r="D157" s="331"/>
      <c r="E157" s="879"/>
      <c r="F157" s="722"/>
    </row>
    <row r="158" spans="1:6" ht="71.25">
      <c r="A158" s="320" t="s">
        <v>1878</v>
      </c>
      <c r="B158" s="335" t="s">
        <v>2123</v>
      </c>
      <c r="C158" s="264"/>
      <c r="D158" s="331"/>
      <c r="E158" s="879"/>
      <c r="F158" s="722"/>
    </row>
    <row r="159" spans="1:6">
      <c r="A159" s="320"/>
      <c r="B159" s="265" t="s">
        <v>1916</v>
      </c>
      <c r="C159" s="259" t="s">
        <v>15</v>
      </c>
      <c r="D159" s="337">
        <v>23</v>
      </c>
      <c r="E159" s="864"/>
    </row>
    <row r="160" spans="1:6">
      <c r="A160" s="320"/>
      <c r="B160" s="275" t="s">
        <v>46</v>
      </c>
      <c r="C160" s="276"/>
      <c r="D160" s="333"/>
      <c r="E160" s="865"/>
      <c r="F160" s="707">
        <f>D159*E159*$C$8</f>
        <v>0</v>
      </c>
    </row>
    <row r="161" spans="1:6">
      <c r="A161" s="320"/>
      <c r="B161" s="278" t="s">
        <v>47</v>
      </c>
      <c r="C161" s="279"/>
      <c r="D161" s="334"/>
      <c r="E161" s="866"/>
      <c r="F161" s="708">
        <f>D159*E159*$C$9</f>
        <v>0</v>
      </c>
    </row>
    <row r="162" spans="1:6">
      <c r="A162" s="320"/>
      <c r="E162" s="867"/>
    </row>
    <row r="163" spans="1:6" ht="71.25">
      <c r="A163" s="320" t="s">
        <v>1878</v>
      </c>
      <c r="B163" s="265" t="s">
        <v>2124</v>
      </c>
      <c r="E163" s="867"/>
    </row>
    <row r="164" spans="1:6">
      <c r="A164" s="320"/>
      <c r="B164" s="265" t="s">
        <v>1916</v>
      </c>
      <c r="C164" s="259" t="s">
        <v>15</v>
      </c>
      <c r="D164" s="337">
        <v>10</v>
      </c>
      <c r="E164" s="864"/>
    </row>
    <row r="165" spans="1:6">
      <c r="A165" s="320"/>
      <c r="B165" s="275" t="s">
        <v>46</v>
      </c>
      <c r="C165" s="276"/>
      <c r="D165" s="333"/>
      <c r="E165" s="865"/>
      <c r="F165" s="707">
        <f>D164*E164*$C$8</f>
        <v>0</v>
      </c>
    </row>
    <row r="166" spans="1:6">
      <c r="A166" s="320"/>
      <c r="B166" s="278" t="s">
        <v>47</v>
      </c>
      <c r="C166" s="279"/>
      <c r="D166" s="334"/>
      <c r="E166" s="866"/>
      <c r="F166" s="708">
        <f>D164*E164*$C$9</f>
        <v>0</v>
      </c>
    </row>
    <row r="167" spans="1:6">
      <c r="A167" s="320"/>
      <c r="B167" s="282"/>
      <c r="C167" s="283"/>
      <c r="D167" s="332"/>
      <c r="E167" s="877"/>
      <c r="F167" s="706"/>
    </row>
    <row r="168" spans="1:6" ht="57">
      <c r="A168" s="320" t="s">
        <v>1878</v>
      </c>
      <c r="B168" s="335" t="s">
        <v>2125</v>
      </c>
      <c r="C168" s="264"/>
      <c r="D168" s="331"/>
      <c r="E168" s="879"/>
      <c r="F168" s="722"/>
    </row>
    <row r="169" spans="1:6">
      <c r="A169" s="320"/>
      <c r="B169" s="335" t="s">
        <v>1916</v>
      </c>
      <c r="C169" s="264" t="s">
        <v>15</v>
      </c>
      <c r="D169" s="331">
        <v>22</v>
      </c>
      <c r="E169" s="881"/>
      <c r="F169" s="722"/>
    </row>
    <row r="170" spans="1:6">
      <c r="A170" s="320"/>
      <c r="B170" s="275" t="s">
        <v>46</v>
      </c>
      <c r="C170" s="276"/>
      <c r="D170" s="333"/>
      <c r="E170" s="865"/>
      <c r="F170" s="707">
        <f>D169*E169*$C$8</f>
        <v>0</v>
      </c>
    </row>
    <row r="171" spans="1:6">
      <c r="A171" s="320"/>
      <c r="B171" s="278" t="s">
        <v>47</v>
      </c>
      <c r="C171" s="279"/>
      <c r="D171" s="334"/>
      <c r="E171" s="866"/>
      <c r="F171" s="708">
        <f>D169*E169*$C$9</f>
        <v>0</v>
      </c>
    </row>
    <row r="172" spans="1:6">
      <c r="A172" s="320"/>
      <c r="E172" s="867"/>
    </row>
    <row r="173" spans="1:6" ht="57">
      <c r="A173" s="320" t="s">
        <v>1878</v>
      </c>
      <c r="B173" s="265" t="s">
        <v>2126</v>
      </c>
      <c r="E173" s="867"/>
    </row>
    <row r="174" spans="1:6">
      <c r="A174" s="320"/>
      <c r="B174" s="282" t="s">
        <v>1916</v>
      </c>
      <c r="C174" s="283" t="s">
        <v>15</v>
      </c>
      <c r="D174" s="332">
        <v>17</v>
      </c>
      <c r="E174" s="878"/>
      <c r="F174" s="706"/>
    </row>
    <row r="175" spans="1:6">
      <c r="A175" s="320"/>
      <c r="B175" s="275" t="s">
        <v>46</v>
      </c>
      <c r="C175" s="276"/>
      <c r="D175" s="333"/>
      <c r="E175" s="865"/>
      <c r="F175" s="707">
        <f>D174*E174*$C$8</f>
        <v>0</v>
      </c>
    </row>
    <row r="176" spans="1:6">
      <c r="A176" s="320"/>
      <c r="B176" s="278" t="s">
        <v>47</v>
      </c>
      <c r="C176" s="279"/>
      <c r="D176" s="334"/>
      <c r="E176" s="866"/>
      <c r="F176" s="708">
        <f>D174*E174*$C$9</f>
        <v>0</v>
      </c>
    </row>
    <row r="177" spans="1:6" ht="13.5" customHeight="1">
      <c r="A177" s="320"/>
      <c r="B177" s="335"/>
      <c r="C177" s="264"/>
      <c r="D177" s="331"/>
      <c r="E177" s="879"/>
      <c r="F177" s="722"/>
    </row>
    <row r="178" spans="1:6" ht="57">
      <c r="A178" s="320" t="s">
        <v>1878</v>
      </c>
      <c r="B178" s="335" t="s">
        <v>2127</v>
      </c>
      <c r="C178" s="264"/>
      <c r="D178" s="331"/>
      <c r="E178" s="879"/>
      <c r="F178" s="722"/>
    </row>
    <row r="179" spans="1:6">
      <c r="A179" s="320"/>
      <c r="B179" s="265" t="s">
        <v>1879</v>
      </c>
      <c r="C179" s="259" t="s">
        <v>7</v>
      </c>
      <c r="D179" s="337">
        <v>2</v>
      </c>
      <c r="E179" s="864"/>
    </row>
    <row r="180" spans="1:6">
      <c r="A180" s="320"/>
      <c r="B180" s="275" t="s">
        <v>46</v>
      </c>
      <c r="C180" s="276"/>
      <c r="D180" s="333"/>
      <c r="E180" s="865"/>
      <c r="F180" s="707">
        <f>D179*E179*$C$8</f>
        <v>0</v>
      </c>
    </row>
    <row r="181" spans="1:6">
      <c r="A181" s="320"/>
      <c r="B181" s="278" t="s">
        <v>47</v>
      </c>
      <c r="C181" s="279"/>
      <c r="D181" s="334"/>
      <c r="E181" s="866"/>
      <c r="F181" s="708">
        <f>D179*E179*$C$9</f>
        <v>0</v>
      </c>
    </row>
    <row r="182" spans="1:6">
      <c r="A182" s="320"/>
      <c r="E182" s="867"/>
    </row>
    <row r="183" spans="1:6" ht="57">
      <c r="A183" s="320" t="s">
        <v>1878</v>
      </c>
      <c r="B183" s="282" t="s">
        <v>2128</v>
      </c>
      <c r="C183" s="283"/>
      <c r="D183" s="332"/>
      <c r="E183" s="877"/>
      <c r="F183" s="706"/>
    </row>
    <row r="184" spans="1:6">
      <c r="A184" s="320"/>
      <c r="B184" s="335" t="s">
        <v>1879</v>
      </c>
      <c r="C184" s="264" t="s">
        <v>7</v>
      </c>
      <c r="D184" s="331">
        <v>2</v>
      </c>
      <c r="E184" s="881"/>
      <c r="F184" s="722"/>
    </row>
    <row r="185" spans="1:6">
      <c r="A185" s="320"/>
      <c r="B185" s="275" t="s">
        <v>46</v>
      </c>
      <c r="C185" s="276"/>
      <c r="D185" s="333"/>
      <c r="E185" s="865"/>
      <c r="F185" s="707">
        <f>D184*E184*$C$8</f>
        <v>0</v>
      </c>
    </row>
    <row r="186" spans="1:6">
      <c r="A186" s="320"/>
      <c r="B186" s="278" t="s">
        <v>47</v>
      </c>
      <c r="C186" s="279"/>
      <c r="D186" s="334"/>
      <c r="E186" s="866"/>
      <c r="F186" s="708">
        <f>D184*E184*$C$9</f>
        <v>0</v>
      </c>
    </row>
    <row r="187" spans="1:6">
      <c r="A187" s="320"/>
      <c r="B187" s="335"/>
      <c r="C187" s="264"/>
      <c r="D187" s="331"/>
      <c r="E187" s="879"/>
      <c r="F187" s="722"/>
    </row>
    <row r="188" spans="1:6" ht="71.25">
      <c r="A188" s="320" t="s">
        <v>1878</v>
      </c>
      <c r="B188" s="265" t="s">
        <v>2129</v>
      </c>
      <c r="E188" s="867"/>
    </row>
    <row r="189" spans="1:6">
      <c r="A189" s="320"/>
      <c r="B189" s="265" t="s">
        <v>1879</v>
      </c>
      <c r="C189" s="259" t="s">
        <v>7</v>
      </c>
      <c r="D189" s="337">
        <v>1</v>
      </c>
      <c r="E189" s="864"/>
    </row>
    <row r="190" spans="1:6">
      <c r="A190" s="320"/>
      <c r="B190" s="275" t="s">
        <v>46</v>
      </c>
      <c r="C190" s="276"/>
      <c r="D190" s="333"/>
      <c r="E190" s="865"/>
      <c r="F190" s="707">
        <f>D189*E189*$C$8</f>
        <v>0</v>
      </c>
    </row>
    <row r="191" spans="1:6">
      <c r="A191" s="320"/>
      <c r="B191" s="278" t="s">
        <v>47</v>
      </c>
      <c r="C191" s="279"/>
      <c r="D191" s="334"/>
      <c r="E191" s="866"/>
      <c r="F191" s="708">
        <f>D189*E189*$C$9</f>
        <v>0</v>
      </c>
    </row>
    <row r="192" spans="1:6">
      <c r="A192" s="320"/>
      <c r="B192" s="282"/>
      <c r="C192" s="283"/>
      <c r="D192" s="332"/>
      <c r="E192" s="877"/>
      <c r="F192" s="706"/>
    </row>
    <row r="193" spans="1:6" ht="71.25">
      <c r="A193" s="320" t="s">
        <v>1878</v>
      </c>
      <c r="B193" s="335" t="s">
        <v>2130</v>
      </c>
      <c r="C193" s="264"/>
      <c r="D193" s="331"/>
      <c r="E193" s="879"/>
      <c r="F193" s="722"/>
    </row>
    <row r="194" spans="1:6">
      <c r="A194" s="320"/>
      <c r="B194" s="335" t="s">
        <v>1879</v>
      </c>
      <c r="C194" s="264" t="s">
        <v>7</v>
      </c>
      <c r="D194" s="331">
        <v>1</v>
      </c>
      <c r="E194" s="881"/>
      <c r="F194" s="722"/>
    </row>
    <row r="195" spans="1:6">
      <c r="A195" s="320"/>
      <c r="B195" s="275" t="s">
        <v>46</v>
      </c>
      <c r="C195" s="276"/>
      <c r="D195" s="333"/>
      <c r="E195" s="865"/>
      <c r="F195" s="707">
        <f>D194*E194*$C$8</f>
        <v>0</v>
      </c>
    </row>
    <row r="196" spans="1:6">
      <c r="A196" s="320"/>
      <c r="B196" s="278" t="s">
        <v>47</v>
      </c>
      <c r="C196" s="279"/>
      <c r="D196" s="334"/>
      <c r="E196" s="866"/>
      <c r="F196" s="708">
        <f>D194*E194*$C$9</f>
        <v>0</v>
      </c>
    </row>
    <row r="197" spans="1:6">
      <c r="A197" s="320"/>
      <c r="E197" s="867"/>
    </row>
    <row r="198" spans="1:6" ht="71.25">
      <c r="A198" s="320" t="s">
        <v>1878</v>
      </c>
      <c r="B198" s="265" t="s">
        <v>2131</v>
      </c>
      <c r="E198" s="867"/>
    </row>
    <row r="199" spans="1:6">
      <c r="A199" s="320"/>
      <c r="B199" s="282" t="s">
        <v>1879</v>
      </c>
      <c r="C199" s="283" t="s">
        <v>7</v>
      </c>
      <c r="D199" s="332">
        <v>2</v>
      </c>
      <c r="E199" s="878"/>
      <c r="F199" s="706"/>
    </row>
    <row r="200" spans="1:6">
      <c r="A200" s="320"/>
      <c r="B200" s="275" t="s">
        <v>46</v>
      </c>
      <c r="C200" s="276"/>
      <c r="D200" s="333"/>
      <c r="E200" s="865"/>
      <c r="F200" s="707">
        <f>D199*E199*$C$8</f>
        <v>0</v>
      </c>
    </row>
    <row r="201" spans="1:6">
      <c r="A201" s="320"/>
      <c r="B201" s="278" t="s">
        <v>47</v>
      </c>
      <c r="C201" s="279"/>
      <c r="D201" s="334"/>
      <c r="E201" s="866"/>
      <c r="F201" s="708">
        <f>D199*E199*$C$9</f>
        <v>0</v>
      </c>
    </row>
    <row r="202" spans="1:6">
      <c r="A202" s="320"/>
      <c r="B202" s="335"/>
      <c r="C202" s="264"/>
      <c r="D202" s="331"/>
      <c r="E202" s="879"/>
      <c r="F202" s="722"/>
    </row>
    <row r="203" spans="1:6" ht="71.25">
      <c r="A203" s="320" t="s">
        <v>1878</v>
      </c>
      <c r="B203" s="335" t="s">
        <v>2132</v>
      </c>
      <c r="C203" s="264"/>
      <c r="D203" s="331"/>
      <c r="E203" s="879"/>
      <c r="F203" s="722"/>
    </row>
    <row r="204" spans="1:6">
      <c r="A204" s="320"/>
      <c r="B204" s="335" t="s">
        <v>1916</v>
      </c>
      <c r="C204" s="264" t="s">
        <v>15</v>
      </c>
      <c r="D204" s="331">
        <v>1</v>
      </c>
      <c r="E204" s="881"/>
      <c r="F204" s="722"/>
    </row>
    <row r="205" spans="1:6">
      <c r="A205" s="320"/>
      <c r="B205" s="275" t="s">
        <v>46</v>
      </c>
      <c r="C205" s="276"/>
      <c r="D205" s="333"/>
      <c r="E205" s="880"/>
      <c r="F205" s="707">
        <f>D204*E204*$C$8</f>
        <v>0</v>
      </c>
    </row>
    <row r="206" spans="1:6">
      <c r="A206" s="320"/>
      <c r="B206" s="278" t="s">
        <v>47</v>
      </c>
      <c r="C206" s="279"/>
      <c r="D206" s="334"/>
      <c r="E206" s="866"/>
      <c r="F206" s="708">
        <f>D204*E204*$C$9</f>
        <v>0</v>
      </c>
    </row>
    <row r="207" spans="1:6">
      <c r="A207" s="320"/>
      <c r="E207" s="867"/>
    </row>
    <row r="208" spans="1:6" ht="187.5">
      <c r="A208" s="320" t="s">
        <v>1878</v>
      </c>
      <c r="B208" s="282" t="s">
        <v>4728</v>
      </c>
      <c r="C208" s="283"/>
      <c r="D208" s="332"/>
      <c r="E208" s="877"/>
      <c r="F208" s="706"/>
    </row>
    <row r="209" spans="1:6" ht="28.5">
      <c r="A209" s="445"/>
      <c r="B209" s="443"/>
      <c r="C209" s="444" t="s">
        <v>7</v>
      </c>
      <c r="D209" s="273"/>
      <c r="E209" s="763" t="s">
        <v>4689</v>
      </c>
      <c r="F209" s="706"/>
    </row>
    <row r="210" spans="1:6">
      <c r="A210" s="320"/>
      <c r="B210" s="275" t="s">
        <v>46</v>
      </c>
      <c r="C210" s="276"/>
      <c r="D210" s="333"/>
      <c r="E210" s="865"/>
      <c r="F210" s="707"/>
    </row>
    <row r="211" spans="1:6">
      <c r="A211" s="320"/>
      <c r="B211" s="278" t="s">
        <v>47</v>
      </c>
      <c r="C211" s="279"/>
      <c r="D211" s="334"/>
      <c r="E211" s="866"/>
      <c r="F211" s="708"/>
    </row>
    <row r="212" spans="1:6">
      <c r="A212" s="320"/>
      <c r="B212" s="335"/>
      <c r="C212" s="264"/>
      <c r="D212" s="331"/>
      <c r="E212" s="879"/>
      <c r="F212" s="722"/>
    </row>
    <row r="213" spans="1:6" ht="15">
      <c r="A213" s="315" t="s">
        <v>2133</v>
      </c>
      <c r="B213" s="258" t="s">
        <v>4155</v>
      </c>
      <c r="C213" s="264"/>
      <c r="D213" s="331"/>
      <c r="E213" s="879"/>
      <c r="F213" s="722"/>
    </row>
    <row r="214" spans="1:6" ht="75">
      <c r="A214" s="320"/>
      <c r="B214" s="258" t="s">
        <v>4156</v>
      </c>
      <c r="C214" s="264"/>
      <c r="D214" s="331"/>
      <c r="E214" s="879"/>
      <c r="F214" s="722"/>
    </row>
    <row r="215" spans="1:6" ht="15">
      <c r="A215" s="320"/>
      <c r="B215" s="258"/>
      <c r="C215" s="264"/>
      <c r="D215" s="331"/>
      <c r="E215" s="879"/>
      <c r="F215" s="722"/>
    </row>
    <row r="216" spans="1:6" ht="156.75">
      <c r="A216" s="320" t="s">
        <v>1878</v>
      </c>
      <c r="B216" s="265" t="s">
        <v>4157</v>
      </c>
      <c r="C216" s="264"/>
      <c r="D216" s="331"/>
      <c r="E216" s="879"/>
      <c r="F216" s="722"/>
    </row>
    <row r="217" spans="1:6">
      <c r="A217" s="320"/>
      <c r="B217" s="265" t="s">
        <v>1879</v>
      </c>
      <c r="C217" s="259" t="s">
        <v>7</v>
      </c>
      <c r="D217" s="337">
        <v>1</v>
      </c>
      <c r="E217" s="864"/>
    </row>
    <row r="218" spans="1:6">
      <c r="A218" s="320"/>
      <c r="B218" s="351" t="s">
        <v>46</v>
      </c>
      <c r="C218" s="276"/>
      <c r="D218" s="333"/>
      <c r="E218" s="865"/>
      <c r="F218" s="707">
        <f>D217*E217</f>
        <v>0</v>
      </c>
    </row>
    <row r="219" spans="1:6">
      <c r="A219" s="320"/>
      <c r="C219" s="264"/>
      <c r="D219" s="331"/>
      <c r="E219" s="879"/>
      <c r="F219" s="722"/>
    </row>
    <row r="220" spans="1:6">
      <c r="A220" s="320"/>
      <c r="B220" s="265" t="s">
        <v>4158</v>
      </c>
      <c r="C220" s="264"/>
      <c r="D220" s="331"/>
      <c r="E220" s="879"/>
      <c r="F220" s="722"/>
    </row>
    <row r="221" spans="1:6">
      <c r="A221" s="320"/>
      <c r="C221" s="264"/>
      <c r="D221" s="331"/>
      <c r="E221" s="879"/>
      <c r="F221" s="722"/>
    </row>
    <row r="222" spans="1:6" ht="42.75">
      <c r="A222" s="320" t="s">
        <v>1878</v>
      </c>
      <c r="B222" s="265" t="s">
        <v>4159</v>
      </c>
      <c r="C222" s="264"/>
      <c r="D222" s="331"/>
      <c r="E222" s="879"/>
      <c r="F222" s="722"/>
    </row>
    <row r="223" spans="1:6">
      <c r="A223" s="320"/>
      <c r="B223" s="265" t="s">
        <v>1916</v>
      </c>
      <c r="C223" s="259" t="s">
        <v>15</v>
      </c>
      <c r="D223" s="337">
        <v>1</v>
      </c>
      <c r="E223" s="864"/>
    </row>
    <row r="224" spans="1:6">
      <c r="A224" s="320"/>
      <c r="B224" s="351" t="s">
        <v>46</v>
      </c>
      <c r="C224" s="276"/>
      <c r="D224" s="333"/>
      <c r="E224" s="865"/>
      <c r="F224" s="707">
        <f>D223*E223</f>
        <v>0</v>
      </c>
    </row>
    <row r="225" spans="1:6">
      <c r="A225" s="320"/>
      <c r="C225" s="264"/>
      <c r="D225" s="331"/>
      <c r="E225" s="879"/>
      <c r="F225" s="722"/>
    </row>
    <row r="226" spans="1:6" ht="42.75">
      <c r="A226" s="320" t="s">
        <v>1878</v>
      </c>
      <c r="B226" s="265" t="s">
        <v>4160</v>
      </c>
      <c r="C226" s="264"/>
      <c r="D226" s="331"/>
      <c r="E226" s="879"/>
      <c r="F226" s="722"/>
    </row>
    <row r="227" spans="1:6">
      <c r="A227" s="320"/>
      <c r="B227" s="265" t="s">
        <v>1916</v>
      </c>
      <c r="C227" s="259" t="s">
        <v>15</v>
      </c>
      <c r="D227" s="337">
        <v>1</v>
      </c>
      <c r="E227" s="864"/>
    </row>
    <row r="228" spans="1:6">
      <c r="A228" s="320"/>
      <c r="B228" s="351" t="s">
        <v>46</v>
      </c>
      <c r="C228" s="276"/>
      <c r="D228" s="333"/>
      <c r="E228" s="865"/>
      <c r="F228" s="707">
        <f>D227*E227</f>
        <v>0</v>
      </c>
    </row>
    <row r="229" spans="1:6">
      <c r="A229" s="320"/>
      <c r="C229" s="264"/>
      <c r="D229" s="331"/>
      <c r="E229" s="879"/>
      <c r="F229" s="722"/>
    </row>
    <row r="230" spans="1:6" ht="28.5">
      <c r="A230" s="320" t="s">
        <v>1878</v>
      </c>
      <c r="B230" s="265" t="s">
        <v>4161</v>
      </c>
      <c r="C230" s="264"/>
      <c r="D230" s="331"/>
      <c r="E230" s="879"/>
      <c r="F230" s="722"/>
    </row>
    <row r="231" spans="1:6">
      <c r="A231" s="320"/>
      <c r="B231" s="265" t="s">
        <v>1916</v>
      </c>
      <c r="C231" s="259" t="s">
        <v>15</v>
      </c>
      <c r="D231" s="337">
        <v>1</v>
      </c>
      <c r="E231" s="864"/>
    </row>
    <row r="232" spans="1:6">
      <c r="A232" s="320"/>
      <c r="B232" s="351" t="s">
        <v>46</v>
      </c>
      <c r="C232" s="276"/>
      <c r="D232" s="333"/>
      <c r="E232" s="865"/>
      <c r="F232" s="707">
        <f>D231*E231</f>
        <v>0</v>
      </c>
    </row>
    <row r="233" spans="1:6">
      <c r="A233" s="320"/>
      <c r="C233" s="264"/>
      <c r="D233" s="331"/>
      <c r="E233" s="879"/>
      <c r="F233" s="722"/>
    </row>
    <row r="234" spans="1:6" ht="42.75">
      <c r="A234" s="320" t="s">
        <v>1878</v>
      </c>
      <c r="B234" s="265" t="s">
        <v>4162</v>
      </c>
      <c r="C234" s="264"/>
      <c r="D234" s="331"/>
      <c r="E234" s="879"/>
      <c r="F234" s="722"/>
    </row>
    <row r="235" spans="1:6">
      <c r="A235" s="320"/>
      <c r="B235" s="265" t="s">
        <v>1916</v>
      </c>
      <c r="C235" s="259" t="s">
        <v>15</v>
      </c>
      <c r="D235" s="337">
        <v>1</v>
      </c>
      <c r="E235" s="864"/>
    </row>
    <row r="236" spans="1:6">
      <c r="A236" s="320"/>
      <c r="B236" s="351" t="s">
        <v>46</v>
      </c>
      <c r="C236" s="276"/>
      <c r="D236" s="333"/>
      <c r="E236" s="865"/>
      <c r="F236" s="707">
        <f>D235*E235</f>
        <v>0</v>
      </c>
    </row>
    <row r="237" spans="1:6">
      <c r="A237" s="320"/>
      <c r="C237" s="264"/>
      <c r="D237" s="331"/>
      <c r="E237" s="879"/>
      <c r="F237" s="722"/>
    </row>
    <row r="238" spans="1:6" ht="42.75">
      <c r="A238" s="320" t="s">
        <v>1878</v>
      </c>
      <c r="B238" s="265" t="s">
        <v>4163</v>
      </c>
      <c r="C238" s="264"/>
      <c r="D238" s="331"/>
      <c r="E238" s="879"/>
      <c r="F238" s="722"/>
    </row>
    <row r="239" spans="1:6">
      <c r="A239" s="320"/>
      <c r="B239" s="265" t="s">
        <v>1916</v>
      </c>
      <c r="C239" s="259" t="s">
        <v>15</v>
      </c>
      <c r="D239" s="337">
        <v>1</v>
      </c>
      <c r="E239" s="864"/>
    </row>
    <row r="240" spans="1:6">
      <c r="A240" s="320"/>
      <c r="B240" s="351" t="s">
        <v>46</v>
      </c>
      <c r="C240" s="276"/>
      <c r="D240" s="333"/>
      <c r="E240" s="865"/>
      <c r="F240" s="707">
        <f>D239*E239</f>
        <v>0</v>
      </c>
    </row>
    <row r="241" spans="1:6">
      <c r="A241" s="320"/>
      <c r="C241" s="264"/>
      <c r="D241" s="331"/>
      <c r="E241" s="879"/>
      <c r="F241" s="722"/>
    </row>
    <row r="242" spans="1:6" ht="42.75">
      <c r="A242" s="320" t="s">
        <v>1878</v>
      </c>
      <c r="B242" s="265" t="s">
        <v>4164</v>
      </c>
      <c r="C242" s="264"/>
      <c r="D242" s="331"/>
      <c r="E242" s="879"/>
      <c r="F242" s="722"/>
    </row>
    <row r="243" spans="1:6">
      <c r="A243" s="320"/>
      <c r="B243" s="265" t="s">
        <v>1916</v>
      </c>
      <c r="C243" s="259" t="s">
        <v>15</v>
      </c>
      <c r="D243" s="337">
        <v>6</v>
      </c>
      <c r="E243" s="864"/>
    </row>
    <row r="244" spans="1:6">
      <c r="A244" s="320"/>
      <c r="B244" s="351" t="s">
        <v>46</v>
      </c>
      <c r="C244" s="276"/>
      <c r="D244" s="333"/>
      <c r="E244" s="865"/>
      <c r="F244" s="707">
        <f>D243*E243</f>
        <v>0</v>
      </c>
    </row>
    <row r="245" spans="1:6">
      <c r="A245" s="320"/>
      <c r="C245" s="264"/>
      <c r="D245" s="331"/>
      <c r="E245" s="879"/>
      <c r="F245" s="722"/>
    </row>
    <row r="246" spans="1:6" ht="28.5">
      <c r="A246" s="320" t="s">
        <v>1878</v>
      </c>
      <c r="B246" s="265" t="s">
        <v>4165</v>
      </c>
      <c r="C246" s="264"/>
      <c r="D246" s="331"/>
      <c r="E246" s="879"/>
      <c r="F246" s="722"/>
    </row>
    <row r="247" spans="1:6">
      <c r="A247" s="320"/>
      <c r="B247" s="265" t="s">
        <v>1916</v>
      </c>
      <c r="C247" s="259" t="s">
        <v>15</v>
      </c>
      <c r="D247" s="337">
        <v>3</v>
      </c>
      <c r="E247" s="864"/>
    </row>
    <row r="248" spans="1:6">
      <c r="A248" s="320"/>
      <c r="B248" s="351" t="s">
        <v>46</v>
      </c>
      <c r="C248" s="276"/>
      <c r="D248" s="333"/>
      <c r="E248" s="865"/>
      <c r="F248" s="707">
        <f>D247*E247</f>
        <v>0</v>
      </c>
    </row>
    <row r="249" spans="1:6">
      <c r="A249" s="320"/>
      <c r="C249" s="264"/>
      <c r="D249" s="331"/>
      <c r="E249" s="879"/>
      <c r="F249" s="722"/>
    </row>
    <row r="250" spans="1:6">
      <c r="A250" s="320" t="s">
        <v>1878</v>
      </c>
      <c r="B250" s="265" t="s">
        <v>4166</v>
      </c>
      <c r="C250" s="264"/>
      <c r="D250" s="331"/>
      <c r="E250" s="879"/>
      <c r="F250" s="722"/>
    </row>
    <row r="251" spans="1:6">
      <c r="A251" s="320"/>
      <c r="B251" s="265" t="s">
        <v>1916</v>
      </c>
      <c r="C251" s="259" t="s">
        <v>15</v>
      </c>
      <c r="D251" s="337">
        <v>1</v>
      </c>
      <c r="E251" s="864"/>
    </row>
    <row r="252" spans="1:6">
      <c r="A252" s="320"/>
      <c r="B252" s="351" t="s">
        <v>46</v>
      </c>
      <c r="C252" s="276"/>
      <c r="D252" s="333"/>
      <c r="E252" s="865"/>
      <c r="F252" s="707">
        <f>D251*E251</f>
        <v>0</v>
      </c>
    </row>
    <row r="253" spans="1:6">
      <c r="A253" s="320"/>
      <c r="C253" s="264"/>
      <c r="D253" s="331"/>
      <c r="E253" s="879"/>
      <c r="F253" s="722"/>
    </row>
    <row r="254" spans="1:6" ht="28.5">
      <c r="A254" s="320" t="s">
        <v>1878</v>
      </c>
      <c r="B254" s="265" t="s">
        <v>4167</v>
      </c>
      <c r="C254" s="264"/>
      <c r="D254" s="331"/>
      <c r="E254" s="879"/>
      <c r="F254" s="722"/>
    </row>
    <row r="255" spans="1:6">
      <c r="A255" s="320"/>
      <c r="B255" s="265" t="s">
        <v>1916</v>
      </c>
      <c r="C255" s="259" t="s">
        <v>15</v>
      </c>
      <c r="D255" s="337">
        <v>1</v>
      </c>
      <c r="E255" s="864"/>
    </row>
    <row r="256" spans="1:6">
      <c r="A256" s="320"/>
      <c r="B256" s="351" t="s">
        <v>46</v>
      </c>
      <c r="C256" s="276"/>
      <c r="D256" s="333"/>
      <c r="E256" s="865"/>
      <c r="F256" s="707">
        <f>D255*E255</f>
        <v>0</v>
      </c>
    </row>
    <row r="257" spans="1:6">
      <c r="A257" s="320"/>
      <c r="C257" s="264"/>
      <c r="D257" s="331"/>
      <c r="E257" s="879"/>
      <c r="F257" s="722"/>
    </row>
    <row r="258" spans="1:6" ht="28.5">
      <c r="A258" s="320" t="s">
        <v>1878</v>
      </c>
      <c r="B258" s="265" t="s">
        <v>4168</v>
      </c>
      <c r="C258" s="264"/>
      <c r="D258" s="331"/>
      <c r="E258" s="879"/>
      <c r="F258" s="722"/>
    </row>
    <row r="259" spans="1:6">
      <c r="A259" s="320"/>
      <c r="B259" s="265" t="s">
        <v>1916</v>
      </c>
      <c r="C259" s="259" t="s">
        <v>15</v>
      </c>
      <c r="D259" s="337">
        <v>1</v>
      </c>
      <c r="E259" s="864"/>
    </row>
    <row r="260" spans="1:6">
      <c r="A260" s="320"/>
      <c r="B260" s="351" t="s">
        <v>46</v>
      </c>
      <c r="C260" s="276"/>
      <c r="D260" s="333"/>
      <c r="E260" s="865"/>
      <c r="F260" s="707">
        <f>D259*E259</f>
        <v>0</v>
      </c>
    </row>
    <row r="261" spans="1:6">
      <c r="A261" s="320"/>
      <c r="C261" s="264"/>
      <c r="D261" s="331"/>
      <c r="E261" s="879"/>
      <c r="F261" s="722"/>
    </row>
    <row r="262" spans="1:6" ht="28.5">
      <c r="A262" s="320" t="s">
        <v>1878</v>
      </c>
      <c r="B262" s="265" t="s">
        <v>4168</v>
      </c>
      <c r="C262" s="264"/>
      <c r="D262" s="331"/>
      <c r="E262" s="879"/>
      <c r="F262" s="722"/>
    </row>
    <row r="263" spans="1:6">
      <c r="A263" s="320"/>
      <c r="B263" s="265" t="s">
        <v>1916</v>
      </c>
      <c r="C263" s="259" t="s">
        <v>15</v>
      </c>
      <c r="D263" s="337">
        <v>1</v>
      </c>
      <c r="E263" s="864"/>
    </row>
    <row r="264" spans="1:6">
      <c r="A264" s="320"/>
      <c r="B264" s="351" t="s">
        <v>46</v>
      </c>
      <c r="C264" s="276"/>
      <c r="D264" s="333"/>
      <c r="E264" s="865"/>
      <c r="F264" s="707">
        <f>D263*E263</f>
        <v>0</v>
      </c>
    </row>
    <row r="265" spans="1:6">
      <c r="A265" s="320"/>
      <c r="C265" s="264"/>
      <c r="D265" s="331"/>
      <c r="E265" s="879"/>
      <c r="F265" s="722"/>
    </row>
    <row r="266" spans="1:6" ht="42.75">
      <c r="A266" s="320" t="s">
        <v>1878</v>
      </c>
      <c r="B266" s="265" t="s">
        <v>4169</v>
      </c>
      <c r="C266" s="264"/>
      <c r="D266" s="331"/>
      <c r="E266" s="879"/>
      <c r="F266" s="722"/>
    </row>
    <row r="267" spans="1:6">
      <c r="A267" s="320"/>
      <c r="B267" s="265" t="s">
        <v>1916</v>
      </c>
      <c r="C267" s="259" t="s">
        <v>15</v>
      </c>
      <c r="D267" s="337">
        <v>1</v>
      </c>
      <c r="E267" s="864"/>
    </row>
    <row r="268" spans="1:6">
      <c r="A268" s="320"/>
      <c r="B268" s="351" t="s">
        <v>46</v>
      </c>
      <c r="C268" s="276"/>
      <c r="D268" s="333"/>
      <c r="E268" s="865"/>
      <c r="F268" s="707">
        <f>D267*E267</f>
        <v>0</v>
      </c>
    </row>
    <row r="269" spans="1:6">
      <c r="A269" s="320"/>
      <c r="C269" s="264"/>
      <c r="D269" s="331"/>
      <c r="E269" s="879"/>
      <c r="F269" s="722"/>
    </row>
    <row r="270" spans="1:6" ht="28.5">
      <c r="A270" s="320" t="s">
        <v>1878</v>
      </c>
      <c r="B270" s="265" t="s">
        <v>4170</v>
      </c>
      <c r="C270" s="264"/>
      <c r="D270" s="331"/>
      <c r="E270" s="879"/>
      <c r="F270" s="722"/>
    </row>
    <row r="271" spans="1:6" ht="15">
      <c r="A271" s="320"/>
      <c r="B271" s="265" t="s">
        <v>1916</v>
      </c>
      <c r="C271" s="259" t="s">
        <v>15</v>
      </c>
      <c r="D271" s="337">
        <v>1</v>
      </c>
      <c r="E271" s="886"/>
    </row>
    <row r="272" spans="1:6">
      <c r="A272" s="320"/>
      <c r="B272" s="351" t="s">
        <v>46</v>
      </c>
      <c r="C272" s="276"/>
      <c r="D272" s="333"/>
      <c r="E272" s="865"/>
      <c r="F272" s="707">
        <f>D271*E271</f>
        <v>0</v>
      </c>
    </row>
    <row r="273" spans="1:6">
      <c r="A273" s="320"/>
      <c r="C273" s="264"/>
      <c r="D273" s="331"/>
      <c r="E273" s="879"/>
      <c r="F273" s="722"/>
    </row>
    <row r="274" spans="1:6" ht="45">
      <c r="A274" s="320" t="s">
        <v>1878</v>
      </c>
      <c r="B274" s="265" t="s">
        <v>4729</v>
      </c>
      <c r="C274" s="264"/>
      <c r="D274" s="331"/>
      <c r="E274" s="879"/>
      <c r="F274" s="722"/>
    </row>
    <row r="275" spans="1:6" ht="28.5">
      <c r="A275" s="445"/>
      <c r="B275" s="443"/>
      <c r="C275" s="444" t="s">
        <v>7</v>
      </c>
      <c r="D275" s="273"/>
      <c r="E275" s="763" t="s">
        <v>4689</v>
      </c>
      <c r="F275" s="706"/>
    </row>
    <row r="276" spans="1:6">
      <c r="A276" s="320"/>
      <c r="B276" s="351" t="s">
        <v>46</v>
      </c>
      <c r="C276" s="276"/>
      <c r="D276" s="333"/>
      <c r="E276" s="865"/>
      <c r="F276" s="707"/>
    </row>
    <row r="277" spans="1:6">
      <c r="A277" s="320"/>
      <c r="C277" s="264"/>
      <c r="D277" s="331"/>
      <c r="E277" s="879"/>
      <c r="F277" s="722"/>
    </row>
    <row r="278" spans="1:6" ht="15">
      <c r="A278" s="315" t="s">
        <v>2142</v>
      </c>
      <c r="B278" s="258" t="s">
        <v>4171</v>
      </c>
      <c r="C278" s="264"/>
      <c r="D278" s="331"/>
      <c r="E278" s="879"/>
      <c r="F278" s="722"/>
    </row>
    <row r="279" spans="1:6" ht="75">
      <c r="A279" s="320"/>
      <c r="B279" s="258" t="s">
        <v>4172</v>
      </c>
      <c r="C279" s="264"/>
      <c r="D279" s="331"/>
      <c r="E279" s="879"/>
      <c r="F279" s="722"/>
    </row>
    <row r="280" spans="1:6" ht="15">
      <c r="A280" s="320"/>
      <c r="B280" s="258"/>
      <c r="C280" s="264"/>
      <c r="D280" s="331"/>
      <c r="E280" s="879"/>
      <c r="F280" s="722"/>
    </row>
    <row r="281" spans="1:6" ht="156.75">
      <c r="A281" s="320"/>
      <c r="B281" s="265" t="s">
        <v>4157</v>
      </c>
      <c r="C281" s="264"/>
      <c r="D281" s="331"/>
      <c r="E281" s="879"/>
      <c r="F281" s="722"/>
    </row>
    <row r="282" spans="1:6">
      <c r="A282" s="320"/>
      <c r="B282" s="265" t="s">
        <v>1879</v>
      </c>
      <c r="C282" s="259" t="s">
        <v>7</v>
      </c>
      <c r="D282" s="337">
        <v>1</v>
      </c>
      <c r="E282" s="864"/>
    </row>
    <row r="283" spans="1:6">
      <c r="A283" s="320"/>
      <c r="B283" s="351" t="s">
        <v>46</v>
      </c>
      <c r="C283" s="276"/>
      <c r="D283" s="333"/>
      <c r="E283" s="865"/>
      <c r="F283" s="707">
        <f>D282*E282</f>
        <v>0</v>
      </c>
    </row>
    <row r="284" spans="1:6">
      <c r="A284" s="320"/>
      <c r="C284" s="264"/>
      <c r="D284" s="331"/>
      <c r="E284" s="879"/>
      <c r="F284" s="722"/>
    </row>
    <row r="285" spans="1:6" ht="42.75">
      <c r="A285" s="320" t="s">
        <v>1878</v>
      </c>
      <c r="B285" s="265" t="s">
        <v>4173</v>
      </c>
      <c r="C285" s="264"/>
      <c r="D285" s="331"/>
      <c r="E285" s="879"/>
      <c r="F285" s="722"/>
    </row>
    <row r="286" spans="1:6">
      <c r="A286" s="320"/>
      <c r="B286" s="265" t="s">
        <v>1916</v>
      </c>
      <c r="C286" s="259" t="s">
        <v>15</v>
      </c>
      <c r="D286" s="337">
        <v>1</v>
      </c>
      <c r="E286" s="864"/>
    </row>
    <row r="287" spans="1:6">
      <c r="A287" s="320"/>
      <c r="B287" s="351" t="s">
        <v>46</v>
      </c>
      <c r="C287" s="276"/>
      <c r="D287" s="333"/>
      <c r="E287" s="865"/>
      <c r="F287" s="707">
        <f>D286*E286</f>
        <v>0</v>
      </c>
    </row>
    <row r="288" spans="1:6">
      <c r="A288" s="320"/>
      <c r="C288" s="264"/>
      <c r="D288" s="331"/>
      <c r="E288" s="879"/>
      <c r="F288" s="722"/>
    </row>
    <row r="289" spans="1:6" ht="28.5">
      <c r="A289" s="320" t="s">
        <v>1878</v>
      </c>
      <c r="B289" s="265" t="s">
        <v>4174</v>
      </c>
      <c r="C289" s="264"/>
      <c r="D289" s="331"/>
      <c r="E289" s="879"/>
      <c r="F289" s="722"/>
    </row>
    <row r="290" spans="1:6">
      <c r="A290" s="320"/>
      <c r="B290" s="265" t="s">
        <v>1916</v>
      </c>
      <c r="C290" s="259" t="s">
        <v>15</v>
      </c>
      <c r="D290" s="337">
        <v>1</v>
      </c>
      <c r="E290" s="864"/>
    </row>
    <row r="291" spans="1:6">
      <c r="A291" s="320"/>
      <c r="B291" s="351" t="s">
        <v>46</v>
      </c>
      <c r="C291" s="276"/>
      <c r="D291" s="333"/>
      <c r="E291" s="865"/>
      <c r="F291" s="707">
        <f>D290*E290</f>
        <v>0</v>
      </c>
    </row>
    <row r="292" spans="1:6">
      <c r="A292" s="320"/>
      <c r="B292" s="263"/>
      <c r="C292" s="263"/>
      <c r="D292" s="263"/>
      <c r="E292" s="885"/>
      <c r="F292" s="731"/>
    </row>
    <row r="293" spans="1:6" ht="28.5">
      <c r="A293" s="320" t="s">
        <v>1878</v>
      </c>
      <c r="B293" s="265" t="s">
        <v>4161</v>
      </c>
      <c r="C293" s="264"/>
      <c r="D293" s="331"/>
      <c r="E293" s="879"/>
      <c r="F293" s="722"/>
    </row>
    <row r="294" spans="1:6">
      <c r="A294" s="320"/>
      <c r="B294" s="265" t="s">
        <v>1916</v>
      </c>
      <c r="C294" s="259" t="s">
        <v>15</v>
      </c>
      <c r="D294" s="337">
        <v>1</v>
      </c>
      <c r="E294" s="864"/>
    </row>
    <row r="295" spans="1:6">
      <c r="A295" s="320"/>
      <c r="B295" s="351" t="s">
        <v>46</v>
      </c>
      <c r="C295" s="276"/>
      <c r="D295" s="333"/>
      <c r="E295" s="865"/>
      <c r="F295" s="707">
        <f>D294*E294</f>
        <v>0</v>
      </c>
    </row>
    <row r="296" spans="1:6">
      <c r="A296" s="320"/>
      <c r="B296" s="263"/>
      <c r="C296" s="263"/>
      <c r="D296" s="263"/>
      <c r="E296" s="885"/>
      <c r="F296" s="731"/>
    </row>
    <row r="297" spans="1:6" ht="42.75">
      <c r="A297" s="320" t="s">
        <v>1878</v>
      </c>
      <c r="B297" s="265" t="s">
        <v>4162</v>
      </c>
      <c r="C297" s="264"/>
      <c r="D297" s="331"/>
      <c r="E297" s="879"/>
      <c r="F297" s="722"/>
    </row>
    <row r="298" spans="1:6">
      <c r="A298" s="320"/>
      <c r="B298" s="265" t="s">
        <v>1916</v>
      </c>
      <c r="C298" s="259" t="s">
        <v>15</v>
      </c>
      <c r="D298" s="337">
        <v>1</v>
      </c>
      <c r="E298" s="864"/>
    </row>
    <row r="299" spans="1:6">
      <c r="A299" s="320"/>
      <c r="B299" s="351" t="s">
        <v>46</v>
      </c>
      <c r="C299" s="276"/>
      <c r="D299" s="333"/>
      <c r="E299" s="865"/>
      <c r="F299" s="707">
        <f>D298*E298</f>
        <v>0</v>
      </c>
    </row>
    <row r="300" spans="1:6">
      <c r="A300" s="320"/>
      <c r="C300" s="264"/>
      <c r="D300" s="331"/>
      <c r="E300" s="879"/>
      <c r="F300" s="722"/>
    </row>
    <row r="301" spans="1:6" ht="42.75">
      <c r="A301" s="320" t="s">
        <v>1878</v>
      </c>
      <c r="B301" s="265" t="s">
        <v>4175</v>
      </c>
      <c r="C301" s="264"/>
      <c r="D301" s="331"/>
      <c r="E301" s="879"/>
      <c r="F301" s="722"/>
    </row>
    <row r="302" spans="1:6">
      <c r="A302" s="320"/>
      <c r="B302" s="265" t="s">
        <v>1916</v>
      </c>
      <c r="C302" s="259" t="s">
        <v>15</v>
      </c>
      <c r="D302" s="337">
        <v>1</v>
      </c>
      <c r="E302" s="864"/>
    </row>
    <row r="303" spans="1:6">
      <c r="A303" s="320"/>
      <c r="B303" s="351" t="s">
        <v>46</v>
      </c>
      <c r="C303" s="276"/>
      <c r="D303" s="333"/>
      <c r="E303" s="865"/>
      <c r="F303" s="707">
        <f>D302*E302</f>
        <v>0</v>
      </c>
    </row>
    <row r="304" spans="1:6">
      <c r="A304" s="320"/>
      <c r="C304" s="264"/>
      <c r="D304" s="331"/>
      <c r="E304" s="879"/>
      <c r="F304" s="722"/>
    </row>
    <row r="305" spans="1:6" ht="42.75">
      <c r="A305" s="320" t="s">
        <v>1878</v>
      </c>
      <c r="B305" s="265" t="s">
        <v>4164</v>
      </c>
      <c r="C305" s="264"/>
      <c r="D305" s="331"/>
      <c r="E305" s="879"/>
      <c r="F305" s="722"/>
    </row>
    <row r="306" spans="1:6">
      <c r="A306" s="320"/>
      <c r="B306" s="265" t="s">
        <v>1916</v>
      </c>
      <c r="C306" s="259" t="s">
        <v>15</v>
      </c>
      <c r="D306" s="337">
        <v>6</v>
      </c>
      <c r="E306" s="864"/>
    </row>
    <row r="307" spans="1:6">
      <c r="A307" s="320"/>
      <c r="B307" s="351" t="s">
        <v>46</v>
      </c>
      <c r="C307" s="276"/>
      <c r="D307" s="333"/>
      <c r="E307" s="880"/>
      <c r="F307" s="707">
        <f>D306*E306</f>
        <v>0</v>
      </c>
    </row>
    <row r="308" spans="1:6">
      <c r="A308" s="320"/>
      <c r="C308" s="264"/>
      <c r="D308" s="331"/>
      <c r="E308" s="879"/>
      <c r="F308" s="722"/>
    </row>
    <row r="309" spans="1:6" ht="28.5">
      <c r="A309" s="320" t="s">
        <v>1878</v>
      </c>
      <c r="B309" s="265" t="s">
        <v>4165</v>
      </c>
      <c r="C309" s="264"/>
      <c r="D309" s="331"/>
      <c r="E309" s="879"/>
      <c r="F309" s="722"/>
    </row>
    <row r="310" spans="1:6">
      <c r="A310" s="320"/>
      <c r="B310" s="265" t="s">
        <v>1916</v>
      </c>
      <c r="C310" s="259" t="s">
        <v>15</v>
      </c>
      <c r="D310" s="337">
        <v>3</v>
      </c>
      <c r="E310" s="864"/>
    </row>
    <row r="311" spans="1:6">
      <c r="A311" s="320"/>
      <c r="B311" s="351" t="s">
        <v>46</v>
      </c>
      <c r="C311" s="276"/>
      <c r="D311" s="333"/>
      <c r="E311" s="865"/>
      <c r="F311" s="707">
        <f>D310*E310</f>
        <v>0</v>
      </c>
    </row>
    <row r="312" spans="1:6">
      <c r="A312" s="320"/>
      <c r="C312" s="264"/>
      <c r="D312" s="331"/>
      <c r="E312" s="879"/>
      <c r="F312" s="722"/>
    </row>
    <row r="313" spans="1:6">
      <c r="A313" s="320" t="s">
        <v>1878</v>
      </c>
      <c r="B313" s="265" t="s">
        <v>4166</v>
      </c>
      <c r="C313" s="264"/>
      <c r="D313" s="331"/>
      <c r="E313" s="879"/>
      <c r="F313" s="722"/>
    </row>
    <row r="314" spans="1:6">
      <c r="A314" s="320"/>
      <c r="B314" s="265" t="s">
        <v>1916</v>
      </c>
      <c r="C314" s="259" t="s">
        <v>15</v>
      </c>
      <c r="D314" s="337">
        <v>1</v>
      </c>
      <c r="E314" s="864"/>
    </row>
    <row r="315" spans="1:6">
      <c r="A315" s="320"/>
      <c r="B315" s="351" t="s">
        <v>46</v>
      </c>
      <c r="C315" s="276"/>
      <c r="D315" s="333"/>
      <c r="E315" s="865"/>
      <c r="F315" s="707">
        <f>D314*E314</f>
        <v>0</v>
      </c>
    </row>
    <row r="316" spans="1:6">
      <c r="A316" s="320"/>
      <c r="C316" s="264"/>
      <c r="D316" s="331"/>
      <c r="E316" s="879"/>
      <c r="F316" s="722"/>
    </row>
    <row r="317" spans="1:6" ht="28.5">
      <c r="A317" s="320" t="s">
        <v>1878</v>
      </c>
      <c r="B317" s="265" t="s">
        <v>4167</v>
      </c>
      <c r="C317" s="264"/>
      <c r="D317" s="331"/>
      <c r="E317" s="879"/>
      <c r="F317" s="722"/>
    </row>
    <row r="318" spans="1:6">
      <c r="A318" s="320"/>
      <c r="B318" s="265" t="s">
        <v>1916</v>
      </c>
      <c r="C318" s="259" t="s">
        <v>15</v>
      </c>
      <c r="D318" s="337">
        <v>1</v>
      </c>
      <c r="E318" s="864"/>
    </row>
    <row r="319" spans="1:6">
      <c r="A319" s="320"/>
      <c r="B319" s="351" t="s">
        <v>46</v>
      </c>
      <c r="C319" s="276"/>
      <c r="D319" s="333"/>
      <c r="E319" s="865"/>
      <c r="F319" s="707">
        <f>D318*E318</f>
        <v>0</v>
      </c>
    </row>
    <row r="320" spans="1:6">
      <c r="A320" s="320"/>
      <c r="C320" s="264"/>
      <c r="D320" s="331"/>
      <c r="E320" s="879"/>
      <c r="F320" s="722"/>
    </row>
    <row r="321" spans="1:6" ht="28.5">
      <c r="A321" s="320" t="s">
        <v>1878</v>
      </c>
      <c r="B321" s="265" t="s">
        <v>4168</v>
      </c>
      <c r="C321" s="264"/>
      <c r="D321" s="331"/>
      <c r="E321" s="879"/>
      <c r="F321" s="722"/>
    </row>
    <row r="322" spans="1:6">
      <c r="A322" s="320"/>
      <c r="B322" s="265" t="s">
        <v>1916</v>
      </c>
      <c r="C322" s="259" t="s">
        <v>15</v>
      </c>
      <c r="D322" s="337">
        <v>1</v>
      </c>
      <c r="E322" s="864"/>
    </row>
    <row r="323" spans="1:6">
      <c r="A323" s="320"/>
      <c r="B323" s="351" t="s">
        <v>46</v>
      </c>
      <c r="C323" s="276"/>
      <c r="D323" s="333"/>
      <c r="E323" s="865"/>
      <c r="F323" s="707">
        <f>D322*E322</f>
        <v>0</v>
      </c>
    </row>
    <row r="324" spans="1:6">
      <c r="A324" s="320"/>
      <c r="C324" s="264"/>
      <c r="D324" s="331"/>
      <c r="E324" s="879"/>
      <c r="F324" s="722"/>
    </row>
    <row r="325" spans="1:6" ht="42.75">
      <c r="A325" s="320" t="s">
        <v>1878</v>
      </c>
      <c r="B325" s="265" t="s">
        <v>4169</v>
      </c>
      <c r="C325" s="264"/>
      <c r="D325" s="331"/>
      <c r="E325" s="879"/>
      <c r="F325" s="722"/>
    </row>
    <row r="326" spans="1:6">
      <c r="A326" s="320"/>
      <c r="B326" s="265" t="s">
        <v>1916</v>
      </c>
      <c r="C326" s="259" t="s">
        <v>15</v>
      </c>
      <c r="D326" s="337">
        <v>1</v>
      </c>
      <c r="E326" s="864"/>
    </row>
    <row r="327" spans="1:6">
      <c r="A327" s="320"/>
      <c r="B327" s="351" t="s">
        <v>46</v>
      </c>
      <c r="C327" s="276"/>
      <c r="D327" s="333"/>
      <c r="E327" s="865"/>
      <c r="F327" s="707">
        <f>D326*E326</f>
        <v>0</v>
      </c>
    </row>
    <row r="328" spans="1:6">
      <c r="A328" s="320"/>
      <c r="C328" s="264"/>
      <c r="D328" s="331"/>
      <c r="E328" s="879"/>
      <c r="F328" s="722"/>
    </row>
    <row r="329" spans="1:6" ht="28.5">
      <c r="A329" s="320" t="s">
        <v>1878</v>
      </c>
      <c r="B329" s="265" t="s">
        <v>4170</v>
      </c>
      <c r="C329" s="264"/>
      <c r="D329" s="331"/>
      <c r="E329" s="879"/>
      <c r="F329" s="722"/>
    </row>
    <row r="330" spans="1:6">
      <c r="A330" s="320"/>
      <c r="B330" s="265" t="s">
        <v>1916</v>
      </c>
      <c r="C330" s="259" t="s">
        <v>15</v>
      </c>
      <c r="D330" s="337">
        <v>1</v>
      </c>
      <c r="E330" s="864"/>
    </row>
    <row r="331" spans="1:6">
      <c r="A331" s="320"/>
      <c r="B331" s="351" t="s">
        <v>46</v>
      </c>
      <c r="C331" s="276"/>
      <c r="D331" s="333"/>
      <c r="E331" s="865"/>
      <c r="F331" s="707">
        <f>D330*E330</f>
        <v>0</v>
      </c>
    </row>
    <row r="332" spans="1:6">
      <c r="A332" s="320"/>
      <c r="C332" s="264"/>
      <c r="D332" s="331"/>
      <c r="E332" s="879"/>
      <c r="F332" s="722"/>
    </row>
    <row r="333" spans="1:6" ht="45">
      <c r="A333" s="320" t="s">
        <v>1878</v>
      </c>
      <c r="B333" s="265" t="s">
        <v>4729</v>
      </c>
      <c r="C333" s="264"/>
      <c r="D333" s="331"/>
      <c r="E333" s="879"/>
      <c r="F333" s="722"/>
    </row>
    <row r="334" spans="1:6" ht="28.5">
      <c r="A334" s="445"/>
      <c r="B334" s="443"/>
      <c r="C334" s="444" t="s">
        <v>7</v>
      </c>
      <c r="D334" s="273"/>
      <c r="E334" s="763" t="s">
        <v>4689</v>
      </c>
      <c r="F334" s="706"/>
    </row>
    <row r="335" spans="1:6">
      <c r="A335" s="320"/>
      <c r="B335" s="351" t="s">
        <v>46</v>
      </c>
      <c r="C335" s="276"/>
      <c r="D335" s="333"/>
      <c r="E335" s="865"/>
      <c r="F335" s="707"/>
    </row>
    <row r="336" spans="1:6">
      <c r="A336" s="320"/>
      <c r="C336" s="264"/>
      <c r="D336" s="331"/>
      <c r="E336" s="879"/>
      <c r="F336" s="722"/>
    </row>
    <row r="337" spans="1:6" ht="15">
      <c r="A337" s="315" t="s">
        <v>2150</v>
      </c>
      <c r="B337" s="258" t="s">
        <v>4176</v>
      </c>
      <c r="C337" s="264"/>
      <c r="D337" s="331"/>
      <c r="E337" s="879"/>
      <c r="F337" s="722"/>
    </row>
    <row r="338" spans="1:6" ht="75">
      <c r="A338" s="320"/>
      <c r="B338" s="258" t="s">
        <v>4172</v>
      </c>
      <c r="C338" s="264"/>
      <c r="D338" s="331"/>
      <c r="E338" s="879"/>
      <c r="F338" s="722"/>
    </row>
    <row r="339" spans="1:6">
      <c r="A339" s="320"/>
      <c r="C339" s="264"/>
      <c r="D339" s="331"/>
      <c r="E339" s="879"/>
      <c r="F339" s="722"/>
    </row>
    <row r="340" spans="1:6" ht="156.75">
      <c r="A340" s="320" t="s">
        <v>1878</v>
      </c>
      <c r="B340" s="265" t="s">
        <v>4157</v>
      </c>
      <c r="C340" s="264"/>
      <c r="D340" s="331"/>
      <c r="E340" s="879"/>
      <c r="F340" s="722"/>
    </row>
    <row r="341" spans="1:6">
      <c r="A341" s="320"/>
      <c r="B341" s="265" t="s">
        <v>1879</v>
      </c>
      <c r="C341" s="259" t="s">
        <v>7</v>
      </c>
      <c r="D341" s="337">
        <v>1</v>
      </c>
      <c r="E341" s="864"/>
    </row>
    <row r="342" spans="1:6">
      <c r="A342" s="320"/>
      <c r="B342" s="351" t="s">
        <v>46</v>
      </c>
      <c r="C342" s="276"/>
      <c r="D342" s="333"/>
      <c r="E342" s="880"/>
      <c r="F342" s="707">
        <f>D341*E341</f>
        <v>0</v>
      </c>
    </row>
    <row r="343" spans="1:6">
      <c r="A343" s="320"/>
      <c r="C343" s="264"/>
      <c r="D343" s="331"/>
      <c r="E343" s="879"/>
      <c r="F343" s="722"/>
    </row>
    <row r="344" spans="1:6" ht="42.75">
      <c r="A344" s="320" t="s">
        <v>1878</v>
      </c>
      <c r="B344" s="265" t="s">
        <v>4173</v>
      </c>
      <c r="C344" s="264"/>
      <c r="D344" s="331"/>
      <c r="E344" s="879"/>
      <c r="F344" s="722"/>
    </row>
    <row r="345" spans="1:6">
      <c r="A345" s="320"/>
      <c r="B345" s="265" t="s">
        <v>1916</v>
      </c>
      <c r="C345" s="259" t="s">
        <v>15</v>
      </c>
      <c r="D345" s="337">
        <v>1</v>
      </c>
      <c r="E345" s="864"/>
    </row>
    <row r="346" spans="1:6">
      <c r="A346" s="320"/>
      <c r="B346" s="351" t="s">
        <v>46</v>
      </c>
      <c r="C346" s="276"/>
      <c r="D346" s="333"/>
      <c r="E346" s="865"/>
      <c r="F346" s="707">
        <f>D345*E345</f>
        <v>0</v>
      </c>
    </row>
    <row r="347" spans="1:6">
      <c r="A347" s="320"/>
      <c r="C347" s="264"/>
      <c r="D347" s="331"/>
      <c r="E347" s="879"/>
      <c r="F347" s="722"/>
    </row>
    <row r="348" spans="1:6" ht="28.5">
      <c r="A348" s="320" t="s">
        <v>1878</v>
      </c>
      <c r="B348" s="265" t="s">
        <v>4174</v>
      </c>
      <c r="C348" s="264"/>
      <c r="D348" s="331"/>
      <c r="E348" s="879"/>
      <c r="F348" s="722"/>
    </row>
    <row r="349" spans="1:6">
      <c r="A349" s="320"/>
      <c r="B349" s="265" t="s">
        <v>1916</v>
      </c>
      <c r="C349" s="259" t="s">
        <v>15</v>
      </c>
      <c r="D349" s="337">
        <v>1</v>
      </c>
      <c r="E349" s="864"/>
    </row>
    <row r="350" spans="1:6">
      <c r="A350" s="320"/>
      <c r="B350" s="351" t="s">
        <v>46</v>
      </c>
      <c r="C350" s="276"/>
      <c r="D350" s="333"/>
      <c r="E350" s="865"/>
      <c r="F350" s="707">
        <f>D349*E349</f>
        <v>0</v>
      </c>
    </row>
    <row r="351" spans="1:6">
      <c r="A351" s="320"/>
      <c r="B351" s="263"/>
      <c r="C351" s="263"/>
      <c r="D351" s="263"/>
      <c r="E351" s="885"/>
      <c r="F351" s="731"/>
    </row>
    <row r="352" spans="1:6" ht="28.5">
      <c r="A352" s="320" t="s">
        <v>1878</v>
      </c>
      <c r="B352" s="265" t="s">
        <v>4161</v>
      </c>
      <c r="C352" s="264"/>
      <c r="D352" s="331"/>
      <c r="E352" s="879"/>
      <c r="F352" s="722"/>
    </row>
    <row r="353" spans="1:6">
      <c r="A353" s="320"/>
      <c r="B353" s="265" t="s">
        <v>1916</v>
      </c>
      <c r="C353" s="259" t="s">
        <v>15</v>
      </c>
      <c r="D353" s="337">
        <v>1</v>
      </c>
      <c r="E353" s="864"/>
    </row>
    <row r="354" spans="1:6">
      <c r="A354" s="320"/>
      <c r="B354" s="351" t="s">
        <v>46</v>
      </c>
      <c r="C354" s="276"/>
      <c r="D354" s="333"/>
      <c r="E354" s="865"/>
      <c r="F354" s="707">
        <f>D353*E353</f>
        <v>0</v>
      </c>
    </row>
    <row r="355" spans="1:6">
      <c r="A355" s="320"/>
      <c r="C355" s="264"/>
      <c r="D355" s="331"/>
      <c r="E355" s="879"/>
      <c r="F355" s="722"/>
    </row>
    <row r="356" spans="1:6" ht="42.75">
      <c r="A356" s="320" t="s">
        <v>1878</v>
      </c>
      <c r="B356" s="265" t="s">
        <v>4162</v>
      </c>
      <c r="C356" s="264"/>
      <c r="D356" s="331"/>
      <c r="E356" s="879"/>
      <c r="F356" s="722"/>
    </row>
    <row r="357" spans="1:6">
      <c r="A357" s="320"/>
      <c r="B357" s="265" t="s">
        <v>1916</v>
      </c>
      <c r="C357" s="259" t="s">
        <v>15</v>
      </c>
      <c r="D357" s="337">
        <v>1</v>
      </c>
      <c r="E357" s="864"/>
    </row>
    <row r="358" spans="1:6">
      <c r="A358" s="320"/>
      <c r="B358" s="351" t="s">
        <v>46</v>
      </c>
      <c r="C358" s="276"/>
      <c r="D358" s="333"/>
      <c r="E358" s="865"/>
      <c r="F358" s="707">
        <f>D357*E357</f>
        <v>0</v>
      </c>
    </row>
    <row r="359" spans="1:6">
      <c r="A359" s="320"/>
      <c r="C359" s="264"/>
      <c r="D359" s="331"/>
      <c r="E359" s="879"/>
      <c r="F359" s="722"/>
    </row>
    <row r="360" spans="1:6" ht="42.75">
      <c r="A360" s="320" t="s">
        <v>1878</v>
      </c>
      <c r="B360" s="265" t="s">
        <v>4175</v>
      </c>
      <c r="C360" s="264"/>
      <c r="D360" s="331"/>
      <c r="E360" s="879"/>
      <c r="F360" s="722"/>
    </row>
    <row r="361" spans="1:6">
      <c r="A361" s="320"/>
      <c r="B361" s="265" t="s">
        <v>1916</v>
      </c>
      <c r="C361" s="259" t="s">
        <v>15</v>
      </c>
      <c r="D361" s="337">
        <v>1</v>
      </c>
      <c r="E361" s="864"/>
    </row>
    <row r="362" spans="1:6">
      <c r="A362" s="320"/>
      <c r="B362" s="351" t="s">
        <v>46</v>
      </c>
      <c r="C362" s="276"/>
      <c r="D362" s="333"/>
      <c r="E362" s="865"/>
      <c r="F362" s="707">
        <f>D361*E361</f>
        <v>0</v>
      </c>
    </row>
    <row r="363" spans="1:6">
      <c r="A363" s="320"/>
      <c r="C363" s="264"/>
      <c r="D363" s="331"/>
      <c r="E363" s="879"/>
      <c r="F363" s="722"/>
    </row>
    <row r="364" spans="1:6" ht="42.75">
      <c r="A364" s="320" t="s">
        <v>1878</v>
      </c>
      <c r="B364" s="265" t="s">
        <v>4164</v>
      </c>
      <c r="C364" s="264"/>
      <c r="D364" s="331"/>
      <c r="E364" s="879"/>
      <c r="F364" s="722"/>
    </row>
    <row r="365" spans="1:6">
      <c r="A365" s="320"/>
      <c r="B365" s="265" t="s">
        <v>1916</v>
      </c>
      <c r="C365" s="259" t="s">
        <v>15</v>
      </c>
      <c r="D365" s="337">
        <v>6</v>
      </c>
      <c r="E365" s="864"/>
    </row>
    <row r="366" spans="1:6">
      <c r="A366" s="320"/>
      <c r="B366" s="351" t="s">
        <v>46</v>
      </c>
      <c r="C366" s="276"/>
      <c r="D366" s="333"/>
      <c r="E366" s="865"/>
      <c r="F366" s="707">
        <f>D365*E365</f>
        <v>0</v>
      </c>
    </row>
    <row r="367" spans="1:6">
      <c r="A367" s="320"/>
      <c r="C367" s="264"/>
      <c r="D367" s="331"/>
      <c r="E367" s="879"/>
      <c r="F367" s="722"/>
    </row>
    <row r="368" spans="1:6" ht="28.5">
      <c r="A368" s="320" t="s">
        <v>1878</v>
      </c>
      <c r="B368" s="265" t="s">
        <v>4165</v>
      </c>
      <c r="C368" s="264"/>
      <c r="D368" s="331"/>
      <c r="E368" s="879"/>
      <c r="F368" s="722"/>
    </row>
    <row r="369" spans="1:6">
      <c r="A369" s="320"/>
      <c r="B369" s="265" t="s">
        <v>1916</v>
      </c>
      <c r="C369" s="259" t="s">
        <v>15</v>
      </c>
      <c r="D369" s="337">
        <v>3</v>
      </c>
      <c r="E369" s="864"/>
    </row>
    <row r="370" spans="1:6">
      <c r="A370" s="320"/>
      <c r="B370" s="351" t="s">
        <v>46</v>
      </c>
      <c r="C370" s="276"/>
      <c r="D370" s="333"/>
      <c r="E370" s="865"/>
      <c r="F370" s="707">
        <f>D369*E369</f>
        <v>0</v>
      </c>
    </row>
    <row r="371" spans="1:6">
      <c r="A371" s="320"/>
      <c r="B371" s="281"/>
      <c r="C371" s="264"/>
      <c r="D371" s="331"/>
      <c r="E371" s="879"/>
      <c r="F371" s="722"/>
    </row>
    <row r="372" spans="1:6">
      <c r="A372" s="320" t="s">
        <v>1878</v>
      </c>
      <c r="B372" s="265" t="s">
        <v>4166</v>
      </c>
      <c r="C372" s="264"/>
      <c r="D372" s="331"/>
      <c r="E372" s="879"/>
      <c r="F372" s="722"/>
    </row>
    <row r="373" spans="1:6">
      <c r="A373" s="320"/>
      <c r="B373" s="265" t="s">
        <v>1916</v>
      </c>
      <c r="C373" s="259" t="s">
        <v>15</v>
      </c>
      <c r="D373" s="337">
        <v>1</v>
      </c>
      <c r="E373" s="864"/>
    </row>
    <row r="374" spans="1:6">
      <c r="A374" s="320"/>
      <c r="B374" s="351" t="s">
        <v>46</v>
      </c>
      <c r="C374" s="276"/>
      <c r="D374" s="333"/>
      <c r="E374" s="865"/>
      <c r="F374" s="707">
        <f>D373*E373</f>
        <v>0</v>
      </c>
    </row>
    <row r="375" spans="1:6">
      <c r="A375" s="320"/>
      <c r="B375" s="281"/>
      <c r="C375" s="264"/>
      <c r="D375" s="331"/>
      <c r="E375" s="879"/>
      <c r="F375" s="722"/>
    </row>
    <row r="376" spans="1:6" ht="28.5">
      <c r="A376" s="320" t="s">
        <v>1878</v>
      </c>
      <c r="B376" s="265" t="s">
        <v>4167</v>
      </c>
      <c r="C376" s="264"/>
      <c r="D376" s="331"/>
      <c r="E376" s="879"/>
      <c r="F376" s="722"/>
    </row>
    <row r="377" spans="1:6">
      <c r="A377" s="320"/>
      <c r="B377" s="265" t="s">
        <v>1916</v>
      </c>
      <c r="C377" s="259" t="s">
        <v>15</v>
      </c>
      <c r="D377" s="337">
        <v>1</v>
      </c>
      <c r="E377" s="864"/>
    </row>
    <row r="378" spans="1:6">
      <c r="A378" s="320"/>
      <c r="B378" s="351" t="s">
        <v>46</v>
      </c>
      <c r="C378" s="276"/>
      <c r="D378" s="333"/>
      <c r="E378" s="865"/>
      <c r="F378" s="707">
        <f>D377*E377</f>
        <v>0</v>
      </c>
    </row>
    <row r="379" spans="1:6">
      <c r="A379" s="320"/>
      <c r="B379" s="281"/>
      <c r="C379" s="264"/>
      <c r="D379" s="331"/>
      <c r="E379" s="879"/>
      <c r="F379" s="722"/>
    </row>
    <row r="380" spans="1:6" ht="28.5">
      <c r="A380" s="320" t="s">
        <v>1878</v>
      </c>
      <c r="B380" s="265" t="s">
        <v>4168</v>
      </c>
      <c r="C380" s="264"/>
      <c r="D380" s="331"/>
      <c r="E380" s="879"/>
      <c r="F380" s="722"/>
    </row>
    <row r="381" spans="1:6">
      <c r="A381" s="320"/>
      <c r="B381" s="265" t="s">
        <v>1916</v>
      </c>
      <c r="C381" s="259" t="s">
        <v>15</v>
      </c>
      <c r="D381" s="337">
        <v>1</v>
      </c>
      <c r="E381" s="864"/>
    </row>
    <row r="382" spans="1:6">
      <c r="A382" s="320"/>
      <c r="B382" s="351" t="s">
        <v>46</v>
      </c>
      <c r="C382" s="276"/>
      <c r="D382" s="333"/>
      <c r="E382" s="865"/>
      <c r="F382" s="707">
        <f>D381*E381</f>
        <v>0</v>
      </c>
    </row>
    <row r="383" spans="1:6">
      <c r="A383" s="320"/>
      <c r="B383" s="281"/>
      <c r="C383" s="264"/>
      <c r="D383" s="331"/>
      <c r="E383" s="879"/>
      <c r="F383" s="722"/>
    </row>
    <row r="384" spans="1:6" ht="42.75">
      <c r="A384" s="320" t="s">
        <v>1878</v>
      </c>
      <c r="B384" s="265" t="s">
        <v>4169</v>
      </c>
      <c r="C384" s="264"/>
      <c r="D384" s="331"/>
      <c r="E384" s="879"/>
      <c r="F384" s="722"/>
    </row>
    <row r="385" spans="1:6">
      <c r="A385" s="320"/>
      <c r="B385" s="265" t="s">
        <v>1916</v>
      </c>
      <c r="C385" s="259" t="s">
        <v>15</v>
      </c>
      <c r="D385" s="337">
        <v>1</v>
      </c>
      <c r="E385" s="864"/>
    </row>
    <row r="386" spans="1:6">
      <c r="A386" s="320"/>
      <c r="B386" s="351" t="s">
        <v>46</v>
      </c>
      <c r="C386" s="276"/>
      <c r="D386" s="333"/>
      <c r="E386" s="865"/>
      <c r="F386" s="707">
        <f>D385*E385</f>
        <v>0</v>
      </c>
    </row>
    <row r="387" spans="1:6">
      <c r="A387" s="320"/>
      <c r="B387" s="281"/>
      <c r="C387" s="264"/>
      <c r="D387" s="331"/>
      <c r="E387" s="879"/>
      <c r="F387" s="722"/>
    </row>
    <row r="388" spans="1:6" ht="28.5">
      <c r="A388" s="320" t="s">
        <v>1878</v>
      </c>
      <c r="B388" s="265" t="s">
        <v>4170</v>
      </c>
      <c r="C388" s="264"/>
      <c r="D388" s="331"/>
      <c r="E388" s="879"/>
      <c r="F388" s="722"/>
    </row>
    <row r="389" spans="1:6">
      <c r="A389" s="320"/>
      <c r="B389" s="265" t="s">
        <v>1916</v>
      </c>
      <c r="C389" s="259" t="s">
        <v>15</v>
      </c>
      <c r="D389" s="337">
        <v>1</v>
      </c>
      <c r="E389" s="864"/>
    </row>
    <row r="390" spans="1:6">
      <c r="A390" s="320"/>
      <c r="B390" s="351" t="s">
        <v>46</v>
      </c>
      <c r="C390" s="276"/>
      <c r="D390" s="333"/>
      <c r="E390" s="865"/>
      <c r="F390" s="707">
        <f>D389*E389</f>
        <v>0</v>
      </c>
    </row>
    <row r="391" spans="1:6">
      <c r="A391" s="320"/>
      <c r="B391" s="281"/>
      <c r="C391" s="264"/>
      <c r="D391" s="331"/>
      <c r="E391" s="879"/>
      <c r="F391" s="722"/>
    </row>
    <row r="392" spans="1:6" ht="45">
      <c r="A392" s="320" t="s">
        <v>1878</v>
      </c>
      <c r="B392" s="265" t="s">
        <v>4729</v>
      </c>
      <c r="C392" s="264"/>
      <c r="D392" s="331"/>
      <c r="E392" s="879"/>
      <c r="F392" s="722"/>
    </row>
    <row r="393" spans="1:6" ht="28.5">
      <c r="A393" s="445"/>
      <c r="B393" s="443"/>
      <c r="C393" s="444" t="s">
        <v>7</v>
      </c>
      <c r="D393" s="273"/>
      <c r="E393" s="763" t="s">
        <v>4689</v>
      </c>
      <c r="F393" s="706"/>
    </row>
    <row r="394" spans="1:6">
      <c r="A394" s="320"/>
      <c r="B394" s="351" t="s">
        <v>46</v>
      </c>
      <c r="C394" s="276"/>
      <c r="D394" s="333"/>
      <c r="E394" s="865"/>
      <c r="F394" s="707"/>
    </row>
    <row r="395" spans="1:6">
      <c r="A395" s="320"/>
      <c r="B395" s="281"/>
      <c r="C395" s="264"/>
      <c r="D395" s="331"/>
      <c r="E395" s="879"/>
      <c r="F395" s="722"/>
    </row>
    <row r="396" spans="1:6" ht="15">
      <c r="A396" s="315" t="s">
        <v>2155</v>
      </c>
      <c r="B396" s="258" t="s">
        <v>4177</v>
      </c>
      <c r="C396" s="264"/>
      <c r="D396" s="331"/>
      <c r="E396" s="879"/>
      <c r="F396" s="722"/>
    </row>
    <row r="397" spans="1:6" ht="75">
      <c r="A397" s="320"/>
      <c r="B397" s="480" t="s">
        <v>4172</v>
      </c>
      <c r="C397" s="264"/>
      <c r="D397" s="331"/>
      <c r="E397" s="879"/>
      <c r="F397" s="722"/>
    </row>
    <row r="398" spans="1:6">
      <c r="A398" s="320"/>
      <c r="B398" s="281"/>
      <c r="C398" s="264"/>
      <c r="D398" s="331"/>
      <c r="E398" s="879"/>
      <c r="F398" s="722"/>
    </row>
    <row r="399" spans="1:6" ht="156.75">
      <c r="A399" s="320" t="s">
        <v>1878</v>
      </c>
      <c r="B399" s="265" t="s">
        <v>4157</v>
      </c>
      <c r="C399" s="264"/>
      <c r="D399" s="331"/>
      <c r="E399" s="879"/>
      <c r="F399" s="722"/>
    </row>
    <row r="400" spans="1:6">
      <c r="A400" s="320"/>
      <c r="B400" s="265" t="s">
        <v>1879</v>
      </c>
      <c r="C400" s="259" t="s">
        <v>7</v>
      </c>
      <c r="D400" s="337">
        <v>1</v>
      </c>
      <c r="E400" s="864"/>
    </row>
    <row r="401" spans="1:6">
      <c r="A401" s="320"/>
      <c r="B401" s="351" t="s">
        <v>46</v>
      </c>
      <c r="C401" s="276"/>
      <c r="D401" s="333"/>
      <c r="E401" s="865"/>
      <c r="F401" s="707">
        <f>D400*E400</f>
        <v>0</v>
      </c>
    </row>
    <row r="402" spans="1:6">
      <c r="A402" s="320"/>
      <c r="B402" s="281"/>
      <c r="C402" s="264"/>
      <c r="D402" s="331"/>
      <c r="E402" s="879"/>
      <c r="F402" s="722"/>
    </row>
    <row r="403" spans="1:6" ht="42.75">
      <c r="A403" s="320" t="s">
        <v>1878</v>
      </c>
      <c r="B403" s="265" t="s">
        <v>4173</v>
      </c>
      <c r="C403" s="264"/>
      <c r="D403" s="331"/>
      <c r="E403" s="879"/>
      <c r="F403" s="722"/>
    </row>
    <row r="404" spans="1:6">
      <c r="A404" s="320"/>
      <c r="B404" s="265" t="s">
        <v>1916</v>
      </c>
      <c r="C404" s="259" t="s">
        <v>15</v>
      </c>
      <c r="D404" s="337">
        <v>1</v>
      </c>
      <c r="E404" s="864"/>
    </row>
    <row r="405" spans="1:6">
      <c r="A405" s="320"/>
      <c r="B405" s="351" t="s">
        <v>46</v>
      </c>
      <c r="C405" s="276"/>
      <c r="D405" s="333"/>
      <c r="E405" s="865"/>
      <c r="F405" s="707">
        <f>D404*E404</f>
        <v>0</v>
      </c>
    </row>
    <row r="406" spans="1:6">
      <c r="A406" s="320"/>
      <c r="B406" s="281"/>
      <c r="C406" s="264"/>
      <c r="D406" s="331"/>
      <c r="E406" s="879"/>
      <c r="F406" s="722"/>
    </row>
    <row r="407" spans="1:6" ht="28.5">
      <c r="A407" s="320" t="s">
        <v>1878</v>
      </c>
      <c r="B407" s="265" t="s">
        <v>4174</v>
      </c>
      <c r="C407" s="264"/>
      <c r="D407" s="331"/>
      <c r="E407" s="879"/>
      <c r="F407" s="722"/>
    </row>
    <row r="408" spans="1:6">
      <c r="A408" s="320"/>
      <c r="B408" s="265" t="s">
        <v>1916</v>
      </c>
      <c r="C408" s="259" t="s">
        <v>15</v>
      </c>
      <c r="D408" s="337">
        <v>1</v>
      </c>
      <c r="E408" s="864"/>
    </row>
    <row r="409" spans="1:6">
      <c r="A409" s="320"/>
      <c r="B409" s="351" t="s">
        <v>46</v>
      </c>
      <c r="C409" s="276"/>
      <c r="D409" s="333"/>
      <c r="E409" s="865"/>
      <c r="F409" s="707">
        <f>D408*E408</f>
        <v>0</v>
      </c>
    </row>
    <row r="410" spans="1:6">
      <c r="A410" s="320"/>
      <c r="B410" s="281"/>
      <c r="C410" s="264"/>
      <c r="D410" s="331"/>
      <c r="E410" s="879"/>
      <c r="F410" s="722"/>
    </row>
    <row r="411" spans="1:6" ht="28.5">
      <c r="A411" s="320" t="s">
        <v>1878</v>
      </c>
      <c r="B411" s="265" t="s">
        <v>4161</v>
      </c>
      <c r="C411" s="264"/>
      <c r="D411" s="331"/>
      <c r="E411" s="879"/>
      <c r="F411" s="722"/>
    </row>
    <row r="412" spans="1:6">
      <c r="A412" s="320"/>
      <c r="B412" s="265" t="s">
        <v>1916</v>
      </c>
      <c r="C412" s="259" t="s">
        <v>15</v>
      </c>
      <c r="D412" s="337">
        <v>1</v>
      </c>
      <c r="E412" s="864"/>
    </row>
    <row r="413" spans="1:6">
      <c r="A413" s="320"/>
      <c r="B413" s="351" t="s">
        <v>46</v>
      </c>
      <c r="C413" s="276"/>
      <c r="D413" s="333"/>
      <c r="E413" s="865"/>
      <c r="F413" s="707">
        <f>D412*E412</f>
        <v>0</v>
      </c>
    </row>
    <row r="414" spans="1:6">
      <c r="A414" s="320"/>
      <c r="B414" s="281"/>
      <c r="C414" s="264"/>
      <c r="D414" s="331"/>
      <c r="E414" s="879"/>
      <c r="F414" s="722"/>
    </row>
    <row r="415" spans="1:6" ht="42.75">
      <c r="A415" s="320" t="s">
        <v>1878</v>
      </c>
      <c r="B415" s="265" t="s">
        <v>4162</v>
      </c>
      <c r="C415" s="264"/>
      <c r="D415" s="331"/>
      <c r="E415" s="879"/>
      <c r="F415" s="722"/>
    </row>
    <row r="416" spans="1:6">
      <c r="A416" s="320"/>
      <c r="B416" s="265" t="s">
        <v>1916</v>
      </c>
      <c r="C416" s="259" t="s">
        <v>15</v>
      </c>
      <c r="D416" s="337">
        <v>1</v>
      </c>
      <c r="E416" s="864"/>
    </row>
    <row r="417" spans="1:6">
      <c r="A417" s="320"/>
      <c r="B417" s="351" t="s">
        <v>46</v>
      </c>
      <c r="C417" s="276"/>
      <c r="D417" s="333"/>
      <c r="E417" s="865"/>
      <c r="F417" s="707">
        <f>D416*E416</f>
        <v>0</v>
      </c>
    </row>
    <row r="418" spans="1:6">
      <c r="A418" s="320"/>
      <c r="B418" s="281"/>
      <c r="C418" s="264"/>
      <c r="D418" s="331"/>
      <c r="E418" s="879"/>
      <c r="F418" s="722"/>
    </row>
    <row r="419" spans="1:6" ht="42.75">
      <c r="A419" s="320" t="s">
        <v>1878</v>
      </c>
      <c r="B419" s="265" t="s">
        <v>4175</v>
      </c>
      <c r="C419" s="264"/>
      <c r="D419" s="331"/>
      <c r="E419" s="879"/>
      <c r="F419" s="722"/>
    </row>
    <row r="420" spans="1:6">
      <c r="A420" s="320"/>
      <c r="B420" s="265" t="s">
        <v>1916</v>
      </c>
      <c r="C420" s="259" t="s">
        <v>15</v>
      </c>
      <c r="D420" s="337">
        <v>1</v>
      </c>
      <c r="E420" s="864"/>
    </row>
    <row r="421" spans="1:6">
      <c r="A421" s="320"/>
      <c r="B421" s="351" t="s">
        <v>46</v>
      </c>
      <c r="C421" s="276"/>
      <c r="D421" s="333"/>
      <c r="E421" s="865"/>
      <c r="F421" s="707">
        <f>D420*E420</f>
        <v>0</v>
      </c>
    </row>
    <row r="422" spans="1:6">
      <c r="A422" s="320"/>
      <c r="B422" s="281"/>
      <c r="C422" s="264"/>
      <c r="D422" s="331"/>
      <c r="E422" s="879"/>
      <c r="F422" s="722"/>
    </row>
    <row r="423" spans="1:6" ht="42.75">
      <c r="A423" s="320" t="s">
        <v>1878</v>
      </c>
      <c r="B423" s="265" t="s">
        <v>4164</v>
      </c>
      <c r="C423" s="264"/>
      <c r="D423" s="331"/>
      <c r="E423" s="879"/>
      <c r="F423" s="722"/>
    </row>
    <row r="424" spans="1:6">
      <c r="A424" s="320"/>
      <c r="B424" s="265" t="s">
        <v>1916</v>
      </c>
      <c r="C424" s="259" t="s">
        <v>15</v>
      </c>
      <c r="D424" s="337">
        <v>6</v>
      </c>
      <c r="E424" s="864"/>
    </row>
    <row r="425" spans="1:6">
      <c r="A425" s="320"/>
      <c r="B425" s="351" t="s">
        <v>46</v>
      </c>
      <c r="C425" s="276"/>
      <c r="D425" s="333"/>
      <c r="E425" s="865"/>
      <c r="F425" s="707">
        <f>D424*E424</f>
        <v>0</v>
      </c>
    </row>
    <row r="426" spans="1:6">
      <c r="A426" s="320"/>
      <c r="B426" s="281"/>
      <c r="C426" s="264"/>
      <c r="D426" s="331"/>
      <c r="E426" s="879"/>
      <c r="F426" s="722"/>
    </row>
    <row r="427" spans="1:6" ht="28.5">
      <c r="A427" s="320" t="s">
        <v>1878</v>
      </c>
      <c r="B427" s="265" t="s">
        <v>4165</v>
      </c>
      <c r="C427" s="264"/>
      <c r="D427" s="331"/>
      <c r="E427" s="879"/>
      <c r="F427" s="722"/>
    </row>
    <row r="428" spans="1:6">
      <c r="A428" s="320"/>
      <c r="B428" s="265" t="s">
        <v>1916</v>
      </c>
      <c r="C428" s="259" t="s">
        <v>15</v>
      </c>
      <c r="D428" s="337">
        <v>3</v>
      </c>
      <c r="E428" s="864"/>
    </row>
    <row r="429" spans="1:6">
      <c r="A429" s="320"/>
      <c r="B429" s="351" t="s">
        <v>46</v>
      </c>
      <c r="C429" s="276"/>
      <c r="D429" s="333"/>
      <c r="E429" s="865"/>
      <c r="F429" s="707">
        <f>D428*E428</f>
        <v>0</v>
      </c>
    </row>
    <row r="430" spans="1:6">
      <c r="A430" s="320"/>
      <c r="B430" s="281"/>
      <c r="C430" s="264"/>
      <c r="D430" s="331"/>
      <c r="E430" s="879"/>
      <c r="F430" s="722"/>
    </row>
    <row r="431" spans="1:6">
      <c r="A431" s="320" t="s">
        <v>1878</v>
      </c>
      <c r="B431" s="265" t="s">
        <v>4166</v>
      </c>
      <c r="C431" s="264"/>
      <c r="D431" s="331"/>
      <c r="E431" s="879"/>
      <c r="F431" s="722"/>
    </row>
    <row r="432" spans="1:6">
      <c r="A432" s="320"/>
      <c r="B432" s="265" t="s">
        <v>1916</v>
      </c>
      <c r="C432" s="259" t="s">
        <v>15</v>
      </c>
      <c r="D432" s="337">
        <v>1</v>
      </c>
      <c r="E432" s="864"/>
    </row>
    <row r="433" spans="1:6">
      <c r="A433" s="320"/>
      <c r="B433" s="351" t="s">
        <v>46</v>
      </c>
      <c r="C433" s="276"/>
      <c r="D433" s="333"/>
      <c r="E433" s="865"/>
      <c r="F433" s="707">
        <f>D432*E432</f>
        <v>0</v>
      </c>
    </row>
    <row r="434" spans="1:6">
      <c r="A434" s="320"/>
      <c r="B434" s="281"/>
      <c r="C434" s="264"/>
      <c r="D434" s="331"/>
      <c r="E434" s="879"/>
      <c r="F434" s="722"/>
    </row>
    <row r="435" spans="1:6" ht="28.5">
      <c r="A435" s="320" t="s">
        <v>1878</v>
      </c>
      <c r="B435" s="265" t="s">
        <v>4167</v>
      </c>
      <c r="C435" s="264"/>
      <c r="D435" s="331"/>
      <c r="E435" s="879"/>
      <c r="F435" s="722"/>
    </row>
    <row r="436" spans="1:6">
      <c r="A436" s="320"/>
      <c r="B436" s="265" t="s">
        <v>1916</v>
      </c>
      <c r="C436" s="259" t="s">
        <v>15</v>
      </c>
      <c r="D436" s="337">
        <v>1</v>
      </c>
      <c r="E436" s="864"/>
      <c r="F436" s="722"/>
    </row>
    <row r="437" spans="1:6">
      <c r="A437" s="320"/>
      <c r="B437" s="351" t="s">
        <v>46</v>
      </c>
      <c r="C437" s="276"/>
      <c r="D437" s="333"/>
      <c r="E437" s="865"/>
      <c r="F437" s="707">
        <f>D436*E436</f>
        <v>0</v>
      </c>
    </row>
    <row r="438" spans="1:6">
      <c r="A438" s="320"/>
      <c r="B438" s="281"/>
      <c r="C438" s="264"/>
      <c r="D438" s="331"/>
      <c r="E438" s="879"/>
      <c r="F438" s="722"/>
    </row>
    <row r="439" spans="1:6" ht="28.5">
      <c r="A439" s="320" t="s">
        <v>1878</v>
      </c>
      <c r="B439" s="265" t="s">
        <v>4168</v>
      </c>
      <c r="C439" s="264"/>
      <c r="D439" s="331"/>
      <c r="E439" s="879"/>
      <c r="F439" s="722"/>
    </row>
    <row r="440" spans="1:6">
      <c r="A440" s="320"/>
      <c r="B440" s="265" t="s">
        <v>1916</v>
      </c>
      <c r="C440" s="259" t="s">
        <v>15</v>
      </c>
      <c r="D440" s="337">
        <v>1</v>
      </c>
      <c r="E440" s="864"/>
    </row>
    <row r="441" spans="1:6">
      <c r="A441" s="320"/>
      <c r="B441" s="351" t="s">
        <v>46</v>
      </c>
      <c r="C441" s="276"/>
      <c r="D441" s="333"/>
      <c r="E441" s="865"/>
      <c r="F441" s="707">
        <f>D440*E440</f>
        <v>0</v>
      </c>
    </row>
    <row r="442" spans="1:6">
      <c r="A442" s="320"/>
      <c r="B442" s="281"/>
      <c r="C442" s="264"/>
      <c r="D442" s="331"/>
      <c r="E442" s="879"/>
      <c r="F442" s="722"/>
    </row>
    <row r="443" spans="1:6" ht="42.75">
      <c r="A443" s="320" t="s">
        <v>1878</v>
      </c>
      <c r="B443" s="265" t="s">
        <v>4169</v>
      </c>
      <c r="C443" s="264"/>
      <c r="D443" s="331"/>
      <c r="E443" s="879"/>
      <c r="F443" s="722"/>
    </row>
    <row r="444" spans="1:6">
      <c r="A444" s="320"/>
      <c r="B444" s="265" t="s">
        <v>1916</v>
      </c>
      <c r="C444" s="259" t="s">
        <v>15</v>
      </c>
      <c r="D444" s="337">
        <v>1</v>
      </c>
      <c r="E444" s="864"/>
    </row>
    <row r="445" spans="1:6">
      <c r="A445" s="320"/>
      <c r="B445" s="351" t="s">
        <v>46</v>
      </c>
      <c r="C445" s="276"/>
      <c r="D445" s="333"/>
      <c r="E445" s="865"/>
      <c r="F445" s="707">
        <f>D444*E444</f>
        <v>0</v>
      </c>
    </row>
    <row r="446" spans="1:6">
      <c r="A446" s="320"/>
      <c r="B446" s="281"/>
      <c r="C446" s="264"/>
      <c r="D446" s="331"/>
      <c r="E446" s="879"/>
      <c r="F446" s="722"/>
    </row>
    <row r="447" spans="1:6" ht="28.5">
      <c r="A447" s="320" t="s">
        <v>1878</v>
      </c>
      <c r="B447" s="265" t="s">
        <v>4170</v>
      </c>
      <c r="C447" s="264"/>
      <c r="D447" s="331"/>
      <c r="E447" s="879"/>
      <c r="F447" s="722"/>
    </row>
    <row r="448" spans="1:6">
      <c r="A448" s="320"/>
      <c r="B448" s="265" t="s">
        <v>1916</v>
      </c>
      <c r="C448" s="259" t="s">
        <v>15</v>
      </c>
      <c r="D448" s="337">
        <v>1</v>
      </c>
      <c r="E448" s="864"/>
    </row>
    <row r="449" spans="1:6">
      <c r="A449" s="320"/>
      <c r="B449" s="351" t="s">
        <v>46</v>
      </c>
      <c r="C449" s="276"/>
      <c r="D449" s="333"/>
      <c r="E449" s="865"/>
      <c r="F449" s="707">
        <f>D448*E448</f>
        <v>0</v>
      </c>
    </row>
    <row r="450" spans="1:6">
      <c r="A450" s="320"/>
      <c r="B450" s="281"/>
      <c r="C450" s="264"/>
      <c r="D450" s="331"/>
      <c r="E450" s="879"/>
      <c r="F450" s="722"/>
    </row>
    <row r="451" spans="1:6" ht="45">
      <c r="A451" s="320" t="s">
        <v>1878</v>
      </c>
      <c r="B451" s="265" t="s">
        <v>4729</v>
      </c>
      <c r="C451" s="264"/>
      <c r="D451" s="331"/>
      <c r="E451" s="879"/>
      <c r="F451" s="722"/>
    </row>
    <row r="452" spans="1:6" ht="28.5">
      <c r="A452" s="445"/>
      <c r="B452" s="443"/>
      <c r="C452" s="444" t="s">
        <v>7</v>
      </c>
      <c r="D452" s="273"/>
      <c r="E452" s="763" t="s">
        <v>4689</v>
      </c>
      <c r="F452" s="706"/>
    </row>
    <row r="453" spans="1:6">
      <c r="A453" s="320"/>
      <c r="B453" s="351" t="s">
        <v>46</v>
      </c>
      <c r="C453" s="276"/>
      <c r="D453" s="333"/>
      <c r="E453" s="865"/>
      <c r="F453" s="707"/>
    </row>
    <row r="454" spans="1:6">
      <c r="A454" s="320"/>
      <c r="B454" s="281"/>
      <c r="C454" s="264"/>
      <c r="D454" s="331"/>
      <c r="E454" s="879"/>
      <c r="F454" s="722"/>
    </row>
    <row r="455" spans="1:6" ht="15">
      <c r="A455" s="315" t="s">
        <v>4178</v>
      </c>
      <c r="B455" s="258" t="s">
        <v>4179</v>
      </c>
      <c r="C455" s="264"/>
      <c r="D455" s="331"/>
      <c r="E455" s="879"/>
      <c r="F455" s="722"/>
    </row>
    <row r="456" spans="1:6" ht="75">
      <c r="A456" s="320"/>
      <c r="B456" s="480" t="s">
        <v>4172</v>
      </c>
      <c r="C456" s="264"/>
      <c r="D456" s="331"/>
      <c r="E456" s="879"/>
      <c r="F456" s="722"/>
    </row>
    <row r="457" spans="1:6">
      <c r="A457" s="320"/>
      <c r="B457" s="281"/>
      <c r="C457" s="264"/>
      <c r="D457" s="331"/>
      <c r="E457" s="879"/>
      <c r="F457" s="722"/>
    </row>
    <row r="458" spans="1:6" ht="156.75">
      <c r="A458" s="320" t="s">
        <v>1878</v>
      </c>
      <c r="B458" s="265" t="s">
        <v>4157</v>
      </c>
      <c r="C458" s="264"/>
      <c r="D458" s="331"/>
      <c r="E458" s="879"/>
      <c r="F458" s="722"/>
    </row>
    <row r="459" spans="1:6">
      <c r="A459" s="320"/>
      <c r="B459" s="265" t="s">
        <v>1879</v>
      </c>
      <c r="C459" s="259" t="s">
        <v>7</v>
      </c>
      <c r="D459" s="337">
        <v>1</v>
      </c>
      <c r="E459" s="864"/>
    </row>
    <row r="460" spans="1:6">
      <c r="A460" s="320"/>
      <c r="B460" s="351" t="s">
        <v>46</v>
      </c>
      <c r="C460" s="276"/>
      <c r="D460" s="333"/>
      <c r="E460" s="865"/>
      <c r="F460" s="707">
        <f>D459*E459</f>
        <v>0</v>
      </c>
    </row>
    <row r="461" spans="1:6">
      <c r="A461" s="320"/>
      <c r="B461" s="281"/>
      <c r="C461" s="264"/>
      <c r="D461" s="331"/>
      <c r="E461" s="879"/>
      <c r="F461" s="722"/>
    </row>
    <row r="462" spans="1:6" ht="42.75">
      <c r="A462" s="320" t="s">
        <v>1878</v>
      </c>
      <c r="B462" s="265" t="s">
        <v>4159</v>
      </c>
      <c r="C462" s="264"/>
      <c r="D462" s="331"/>
      <c r="E462" s="879"/>
      <c r="F462" s="722"/>
    </row>
    <row r="463" spans="1:6">
      <c r="A463" s="320"/>
      <c r="B463" s="265" t="s">
        <v>1916</v>
      </c>
      <c r="C463" s="259" t="s">
        <v>15</v>
      </c>
      <c r="D463" s="337">
        <v>1</v>
      </c>
      <c r="E463" s="864"/>
    </row>
    <row r="464" spans="1:6">
      <c r="A464" s="320"/>
      <c r="B464" s="351" t="s">
        <v>46</v>
      </c>
      <c r="C464" s="276"/>
      <c r="D464" s="333"/>
      <c r="E464" s="865"/>
      <c r="F464" s="707">
        <f>D463*E463</f>
        <v>0</v>
      </c>
    </row>
    <row r="465" spans="1:6">
      <c r="A465" s="320"/>
      <c r="B465" s="281"/>
      <c r="C465" s="264"/>
      <c r="D465" s="331"/>
      <c r="E465" s="879"/>
      <c r="F465" s="722"/>
    </row>
    <row r="466" spans="1:6" ht="28.5">
      <c r="A466" s="320" t="s">
        <v>1878</v>
      </c>
      <c r="B466" s="265" t="s">
        <v>4174</v>
      </c>
      <c r="C466" s="264"/>
      <c r="D466" s="331"/>
      <c r="E466" s="879"/>
      <c r="F466" s="722"/>
    </row>
    <row r="467" spans="1:6">
      <c r="A467" s="320"/>
      <c r="B467" s="265" t="s">
        <v>1916</v>
      </c>
      <c r="C467" s="259" t="s">
        <v>15</v>
      </c>
      <c r="D467" s="337">
        <v>1</v>
      </c>
      <c r="E467" s="864"/>
    </row>
    <row r="468" spans="1:6">
      <c r="A468" s="320"/>
      <c r="B468" s="351" t="s">
        <v>46</v>
      </c>
      <c r="C468" s="276"/>
      <c r="D468" s="333"/>
      <c r="E468" s="865"/>
      <c r="F468" s="707">
        <f>D467*E467</f>
        <v>0</v>
      </c>
    </row>
    <row r="469" spans="1:6">
      <c r="A469" s="320"/>
      <c r="B469" s="281"/>
      <c r="C469" s="264"/>
      <c r="D469" s="331"/>
      <c r="E469" s="879"/>
      <c r="F469" s="722"/>
    </row>
    <row r="470" spans="1:6" ht="28.5">
      <c r="A470" s="320" t="s">
        <v>1878</v>
      </c>
      <c r="B470" s="265" t="s">
        <v>4161</v>
      </c>
      <c r="C470" s="264"/>
      <c r="D470" s="331"/>
      <c r="E470" s="879"/>
      <c r="F470" s="722"/>
    </row>
    <row r="471" spans="1:6">
      <c r="A471" s="320"/>
      <c r="B471" s="265" t="s">
        <v>1916</v>
      </c>
      <c r="C471" s="259" t="s">
        <v>15</v>
      </c>
      <c r="D471" s="337">
        <v>1</v>
      </c>
      <c r="E471" s="864"/>
    </row>
    <row r="472" spans="1:6">
      <c r="A472" s="320"/>
      <c r="B472" s="351" t="s">
        <v>46</v>
      </c>
      <c r="C472" s="276"/>
      <c r="D472" s="333"/>
      <c r="E472" s="865"/>
      <c r="F472" s="707">
        <f>D471*E471</f>
        <v>0</v>
      </c>
    </row>
    <row r="473" spans="1:6">
      <c r="A473" s="320"/>
      <c r="B473" s="281"/>
      <c r="C473" s="264"/>
      <c r="D473" s="331"/>
      <c r="E473" s="879"/>
      <c r="F473" s="722"/>
    </row>
    <row r="474" spans="1:6" ht="42.75">
      <c r="A474" s="320" t="s">
        <v>1878</v>
      </c>
      <c r="B474" s="265" t="s">
        <v>4162</v>
      </c>
      <c r="C474" s="264"/>
      <c r="D474" s="331"/>
      <c r="E474" s="879"/>
      <c r="F474" s="722"/>
    </row>
    <row r="475" spans="1:6">
      <c r="A475" s="320"/>
      <c r="B475" s="265" t="s">
        <v>1916</v>
      </c>
      <c r="C475" s="259" t="s">
        <v>15</v>
      </c>
      <c r="D475" s="337">
        <v>1</v>
      </c>
      <c r="E475" s="864"/>
    </row>
    <row r="476" spans="1:6">
      <c r="A476" s="320"/>
      <c r="B476" s="351" t="s">
        <v>46</v>
      </c>
      <c r="C476" s="276"/>
      <c r="D476" s="333"/>
      <c r="E476" s="865"/>
      <c r="F476" s="707">
        <f>D475*E475</f>
        <v>0</v>
      </c>
    </row>
    <row r="477" spans="1:6">
      <c r="A477" s="320"/>
      <c r="B477" s="281"/>
      <c r="C477" s="264"/>
      <c r="D477" s="331"/>
      <c r="E477" s="879"/>
      <c r="F477" s="722"/>
    </row>
    <row r="478" spans="1:6" ht="42.75">
      <c r="A478" s="320" t="s">
        <v>1878</v>
      </c>
      <c r="B478" s="265" t="s">
        <v>4175</v>
      </c>
      <c r="C478" s="264"/>
      <c r="D478" s="331"/>
      <c r="E478" s="879"/>
      <c r="F478" s="722"/>
    </row>
    <row r="479" spans="1:6">
      <c r="A479" s="320"/>
      <c r="B479" s="265" t="s">
        <v>1916</v>
      </c>
      <c r="C479" s="259" t="s">
        <v>15</v>
      </c>
      <c r="D479" s="337">
        <v>1</v>
      </c>
      <c r="E479" s="864"/>
    </row>
    <row r="480" spans="1:6">
      <c r="A480" s="320"/>
      <c r="B480" s="351" t="s">
        <v>46</v>
      </c>
      <c r="C480" s="276"/>
      <c r="D480" s="333"/>
      <c r="E480" s="865"/>
      <c r="F480" s="707">
        <f>D479*E479</f>
        <v>0</v>
      </c>
    </row>
    <row r="481" spans="1:6">
      <c r="A481" s="320"/>
      <c r="B481" s="281"/>
      <c r="C481" s="264"/>
      <c r="D481" s="331"/>
      <c r="E481" s="879"/>
      <c r="F481" s="722"/>
    </row>
    <row r="482" spans="1:6" ht="42.75">
      <c r="A482" s="320" t="s">
        <v>1878</v>
      </c>
      <c r="B482" s="265" t="s">
        <v>4180</v>
      </c>
      <c r="C482" s="264"/>
      <c r="D482" s="331"/>
      <c r="E482" s="879"/>
      <c r="F482" s="722"/>
    </row>
    <row r="483" spans="1:6">
      <c r="A483" s="320"/>
      <c r="B483" s="265" t="s">
        <v>1916</v>
      </c>
      <c r="C483" s="259" t="s">
        <v>15</v>
      </c>
      <c r="D483" s="337">
        <v>6</v>
      </c>
      <c r="E483" s="864"/>
    </row>
    <row r="484" spans="1:6">
      <c r="A484" s="320"/>
      <c r="B484" s="351" t="s">
        <v>46</v>
      </c>
      <c r="C484" s="276"/>
      <c r="D484" s="333"/>
      <c r="E484" s="865"/>
      <c r="F484" s="707">
        <f>D483*E483</f>
        <v>0</v>
      </c>
    </row>
    <row r="485" spans="1:6">
      <c r="A485" s="320"/>
      <c r="B485" s="281"/>
      <c r="C485" s="264"/>
      <c r="D485" s="331"/>
      <c r="E485" s="879"/>
      <c r="F485" s="722"/>
    </row>
    <row r="486" spans="1:6" ht="28.5">
      <c r="A486" s="320" t="s">
        <v>1878</v>
      </c>
      <c r="B486" s="265" t="s">
        <v>4165</v>
      </c>
      <c r="C486" s="264"/>
      <c r="D486" s="331"/>
      <c r="E486" s="879"/>
      <c r="F486" s="722"/>
    </row>
    <row r="487" spans="1:6">
      <c r="A487" s="320"/>
      <c r="B487" s="265" t="s">
        <v>1916</v>
      </c>
      <c r="C487" s="259" t="s">
        <v>15</v>
      </c>
      <c r="D487" s="337">
        <v>3</v>
      </c>
      <c r="E487" s="864"/>
    </row>
    <row r="488" spans="1:6">
      <c r="A488" s="320"/>
      <c r="B488" s="351" t="s">
        <v>46</v>
      </c>
      <c r="C488" s="276"/>
      <c r="D488" s="333"/>
      <c r="E488" s="865"/>
      <c r="F488" s="707">
        <f>D487*E487</f>
        <v>0</v>
      </c>
    </row>
    <row r="489" spans="1:6">
      <c r="A489" s="320"/>
      <c r="B489" s="281"/>
      <c r="C489" s="264"/>
      <c r="D489" s="331"/>
      <c r="E489" s="879"/>
      <c r="F489" s="722"/>
    </row>
    <row r="490" spans="1:6">
      <c r="A490" s="320" t="s">
        <v>1878</v>
      </c>
      <c r="B490" s="265" t="s">
        <v>4166</v>
      </c>
      <c r="C490" s="264"/>
      <c r="D490" s="331"/>
      <c r="E490" s="879"/>
      <c r="F490" s="722"/>
    </row>
    <row r="491" spans="1:6">
      <c r="A491" s="320"/>
      <c r="B491" s="265" t="s">
        <v>1916</v>
      </c>
      <c r="C491" s="259" t="s">
        <v>15</v>
      </c>
      <c r="D491" s="337">
        <v>1</v>
      </c>
      <c r="E491" s="864"/>
    </row>
    <row r="492" spans="1:6">
      <c r="A492" s="320"/>
      <c r="B492" s="351" t="s">
        <v>46</v>
      </c>
      <c r="C492" s="276"/>
      <c r="D492" s="333"/>
      <c r="E492" s="865"/>
      <c r="F492" s="707">
        <f>D491*E491</f>
        <v>0</v>
      </c>
    </row>
    <row r="493" spans="1:6">
      <c r="A493" s="320"/>
      <c r="B493" s="281"/>
      <c r="C493" s="264"/>
      <c r="D493" s="331"/>
      <c r="E493" s="879"/>
      <c r="F493" s="722"/>
    </row>
    <row r="494" spans="1:6" ht="28.5">
      <c r="A494" s="320" t="s">
        <v>1878</v>
      </c>
      <c r="B494" s="265" t="s">
        <v>4167</v>
      </c>
      <c r="C494" s="264"/>
      <c r="D494" s="331"/>
      <c r="E494" s="879"/>
      <c r="F494" s="722"/>
    </row>
    <row r="495" spans="1:6">
      <c r="A495" s="320"/>
      <c r="B495" s="265" t="s">
        <v>1916</v>
      </c>
      <c r="C495" s="259" t="s">
        <v>15</v>
      </c>
      <c r="D495" s="337">
        <v>1</v>
      </c>
      <c r="E495" s="864"/>
    </row>
    <row r="496" spans="1:6">
      <c r="A496" s="320"/>
      <c r="B496" s="351" t="s">
        <v>46</v>
      </c>
      <c r="C496" s="276"/>
      <c r="D496" s="333"/>
      <c r="E496" s="865"/>
      <c r="F496" s="707">
        <f>D495*E495</f>
        <v>0</v>
      </c>
    </row>
    <row r="497" spans="1:6">
      <c r="A497" s="320"/>
      <c r="B497" s="281"/>
      <c r="C497" s="264"/>
      <c r="D497" s="331"/>
      <c r="E497" s="879"/>
      <c r="F497" s="722"/>
    </row>
    <row r="498" spans="1:6" ht="28.5">
      <c r="A498" s="320" t="s">
        <v>1878</v>
      </c>
      <c r="B498" s="265" t="s">
        <v>4168</v>
      </c>
      <c r="C498" s="264"/>
      <c r="D498" s="331"/>
      <c r="E498" s="879"/>
      <c r="F498" s="722"/>
    </row>
    <row r="499" spans="1:6">
      <c r="A499" s="320"/>
      <c r="B499" s="265" t="s">
        <v>1916</v>
      </c>
      <c r="C499" s="259" t="s">
        <v>15</v>
      </c>
      <c r="D499" s="337">
        <v>1</v>
      </c>
      <c r="E499" s="864"/>
    </row>
    <row r="500" spans="1:6">
      <c r="A500" s="320"/>
      <c r="B500" s="351" t="s">
        <v>46</v>
      </c>
      <c r="C500" s="276"/>
      <c r="D500" s="333"/>
      <c r="E500" s="865"/>
      <c r="F500" s="707">
        <f>D499*E499</f>
        <v>0</v>
      </c>
    </row>
    <row r="501" spans="1:6">
      <c r="A501" s="320"/>
      <c r="B501" s="281"/>
      <c r="C501" s="264"/>
      <c r="D501" s="331"/>
      <c r="E501" s="879"/>
      <c r="F501" s="722"/>
    </row>
    <row r="502" spans="1:6">
      <c r="A502" s="320" t="s">
        <v>1878</v>
      </c>
      <c r="B502" s="265" t="s">
        <v>4181</v>
      </c>
      <c r="C502" s="264"/>
      <c r="D502" s="331"/>
      <c r="E502" s="879"/>
      <c r="F502" s="722"/>
    </row>
    <row r="503" spans="1:6">
      <c r="A503" s="320"/>
      <c r="B503" s="265" t="s">
        <v>1916</v>
      </c>
      <c r="C503" s="259" t="s">
        <v>15</v>
      </c>
      <c r="D503" s="337">
        <v>1</v>
      </c>
      <c r="E503" s="864"/>
    </row>
    <row r="504" spans="1:6">
      <c r="A504" s="320"/>
      <c r="B504" s="351" t="s">
        <v>46</v>
      </c>
      <c r="C504" s="276"/>
      <c r="D504" s="333"/>
      <c r="E504" s="865"/>
      <c r="F504" s="707">
        <f>D503*E503</f>
        <v>0</v>
      </c>
    </row>
    <row r="505" spans="1:6">
      <c r="A505" s="320"/>
      <c r="B505" s="281"/>
      <c r="C505" s="264"/>
      <c r="D505" s="331"/>
      <c r="E505" s="879"/>
      <c r="F505" s="722"/>
    </row>
    <row r="506" spans="1:6" ht="42.75">
      <c r="A506" s="320" t="s">
        <v>1878</v>
      </c>
      <c r="B506" s="265" t="s">
        <v>4169</v>
      </c>
      <c r="C506" s="264"/>
      <c r="D506" s="331"/>
      <c r="E506" s="879"/>
      <c r="F506" s="722"/>
    </row>
    <row r="507" spans="1:6">
      <c r="A507" s="320"/>
      <c r="B507" s="265" t="s">
        <v>1916</v>
      </c>
      <c r="C507" s="259" t="s">
        <v>15</v>
      </c>
      <c r="D507" s="337">
        <v>1</v>
      </c>
      <c r="E507" s="864"/>
    </row>
    <row r="508" spans="1:6">
      <c r="A508" s="320"/>
      <c r="B508" s="351" t="s">
        <v>46</v>
      </c>
      <c r="C508" s="276"/>
      <c r="D508" s="333"/>
      <c r="E508" s="865"/>
      <c r="F508" s="707">
        <f>D507*E507</f>
        <v>0</v>
      </c>
    </row>
    <row r="509" spans="1:6">
      <c r="A509" s="320"/>
      <c r="B509" s="281"/>
      <c r="C509" s="264"/>
      <c r="D509" s="331"/>
      <c r="E509" s="879"/>
      <c r="F509" s="722"/>
    </row>
    <row r="510" spans="1:6" ht="28.5">
      <c r="A510" s="320" t="s">
        <v>1878</v>
      </c>
      <c r="B510" s="265" t="s">
        <v>4170</v>
      </c>
      <c r="C510" s="264"/>
      <c r="D510" s="331"/>
      <c r="E510" s="879"/>
      <c r="F510" s="722"/>
    </row>
    <row r="511" spans="1:6">
      <c r="A511" s="320"/>
      <c r="B511" s="265" t="s">
        <v>1916</v>
      </c>
      <c r="C511" s="259" t="s">
        <v>15</v>
      </c>
      <c r="D511" s="337">
        <v>1</v>
      </c>
      <c r="E511" s="864"/>
    </row>
    <row r="512" spans="1:6">
      <c r="A512" s="320"/>
      <c r="B512" s="351" t="s">
        <v>46</v>
      </c>
      <c r="C512" s="276"/>
      <c r="D512" s="333"/>
      <c r="E512" s="865"/>
      <c r="F512" s="707">
        <f>D511*E511</f>
        <v>0</v>
      </c>
    </row>
    <row r="513" spans="1:6">
      <c r="A513" s="320"/>
      <c r="B513" s="281"/>
      <c r="C513" s="264"/>
      <c r="D513" s="331"/>
      <c r="E513" s="879"/>
      <c r="F513" s="722"/>
    </row>
    <row r="514" spans="1:6" ht="45">
      <c r="A514" s="320" t="s">
        <v>1878</v>
      </c>
      <c r="B514" s="265" t="s">
        <v>4729</v>
      </c>
      <c r="C514" s="264"/>
      <c r="D514" s="331"/>
      <c r="E514" s="879"/>
      <c r="F514" s="722"/>
    </row>
    <row r="515" spans="1:6" ht="28.5">
      <c r="A515" s="445"/>
      <c r="B515" s="443"/>
      <c r="C515" s="444" t="s">
        <v>7</v>
      </c>
      <c r="D515" s="273"/>
      <c r="E515" s="763" t="s">
        <v>4689</v>
      </c>
      <c r="F515" s="706"/>
    </row>
    <row r="516" spans="1:6">
      <c r="A516" s="320"/>
      <c r="B516" s="351" t="s">
        <v>46</v>
      </c>
      <c r="C516" s="276"/>
      <c r="D516" s="333"/>
      <c r="E516" s="865"/>
      <c r="F516" s="707"/>
    </row>
    <row r="517" spans="1:6">
      <c r="A517" s="320"/>
      <c r="B517" s="281"/>
      <c r="C517" s="264"/>
      <c r="D517" s="331"/>
      <c r="E517" s="879"/>
      <c r="F517" s="722"/>
    </row>
    <row r="518" spans="1:6" ht="15">
      <c r="A518" s="315" t="s">
        <v>4182</v>
      </c>
      <c r="B518" s="480" t="s">
        <v>4183</v>
      </c>
      <c r="C518" s="264"/>
      <c r="D518" s="331"/>
      <c r="E518" s="879"/>
      <c r="F518" s="722"/>
    </row>
    <row r="519" spans="1:6" ht="75">
      <c r="A519" s="320"/>
      <c r="B519" s="480" t="s">
        <v>4172</v>
      </c>
      <c r="C519" s="264"/>
      <c r="D519" s="331"/>
      <c r="E519" s="879"/>
      <c r="F519" s="722"/>
    </row>
    <row r="520" spans="1:6">
      <c r="A520" s="320"/>
      <c r="B520" s="281"/>
      <c r="C520" s="264"/>
      <c r="D520" s="331"/>
      <c r="E520" s="879"/>
      <c r="F520" s="722"/>
    </row>
    <row r="521" spans="1:6" ht="99.75">
      <c r="A521" s="320" t="s">
        <v>1878</v>
      </c>
      <c r="B521" s="265" t="s">
        <v>4184</v>
      </c>
      <c r="C521" s="264"/>
      <c r="D521" s="331"/>
      <c r="E521" s="879"/>
      <c r="F521" s="722"/>
    </row>
    <row r="522" spans="1:6">
      <c r="A522" s="320"/>
      <c r="B522" s="265" t="s">
        <v>1879</v>
      </c>
      <c r="C522" s="259" t="s">
        <v>7</v>
      </c>
      <c r="D522" s="337">
        <v>1</v>
      </c>
      <c r="E522" s="864"/>
    </row>
    <row r="523" spans="1:6">
      <c r="A523" s="320"/>
      <c r="B523" s="351" t="s">
        <v>46</v>
      </c>
      <c r="C523" s="276"/>
      <c r="D523" s="333"/>
      <c r="E523" s="865"/>
      <c r="F523" s="707">
        <f>D522*E522</f>
        <v>0</v>
      </c>
    </row>
    <row r="524" spans="1:6">
      <c r="A524" s="320"/>
      <c r="B524" s="281"/>
      <c r="C524" s="264"/>
      <c r="D524" s="331"/>
      <c r="E524" s="879"/>
      <c r="F524" s="722"/>
    </row>
    <row r="525" spans="1:6" ht="28.5">
      <c r="A525" s="320" t="s">
        <v>1878</v>
      </c>
      <c r="B525" s="265" t="s">
        <v>4185</v>
      </c>
      <c r="C525" s="264"/>
      <c r="D525" s="331"/>
      <c r="E525" s="879"/>
      <c r="F525" s="722"/>
    </row>
    <row r="526" spans="1:6">
      <c r="A526" s="320"/>
      <c r="B526" s="265" t="s">
        <v>1916</v>
      </c>
      <c r="C526" s="259" t="s">
        <v>15</v>
      </c>
      <c r="D526" s="337">
        <v>1</v>
      </c>
      <c r="E526" s="864"/>
    </row>
    <row r="527" spans="1:6">
      <c r="A527" s="320"/>
      <c r="B527" s="351" t="s">
        <v>46</v>
      </c>
      <c r="C527" s="276"/>
      <c r="D527" s="333"/>
      <c r="E527" s="865"/>
      <c r="F527" s="707">
        <f>D526*E526</f>
        <v>0</v>
      </c>
    </row>
    <row r="528" spans="1:6">
      <c r="A528" s="320"/>
      <c r="B528" s="281"/>
      <c r="C528" s="264"/>
      <c r="D528" s="331"/>
      <c r="E528" s="879"/>
      <c r="F528" s="722"/>
    </row>
    <row r="529" spans="1:6" ht="42.75">
      <c r="A529" s="320" t="s">
        <v>1878</v>
      </c>
      <c r="B529" s="265" t="s">
        <v>4186</v>
      </c>
      <c r="C529" s="264"/>
      <c r="D529" s="331"/>
      <c r="E529" s="879"/>
      <c r="F529" s="722"/>
    </row>
    <row r="530" spans="1:6">
      <c r="A530" s="320"/>
      <c r="B530" s="265" t="s">
        <v>1879</v>
      </c>
      <c r="C530" s="259" t="s">
        <v>7</v>
      </c>
      <c r="D530" s="337">
        <v>1</v>
      </c>
      <c r="E530" s="864"/>
    </row>
    <row r="531" spans="1:6">
      <c r="A531" s="320"/>
      <c r="B531" s="351" t="s">
        <v>46</v>
      </c>
      <c r="C531" s="276"/>
      <c r="D531" s="333"/>
      <c r="E531" s="865"/>
      <c r="F531" s="707">
        <f>D530*E530</f>
        <v>0</v>
      </c>
    </row>
    <row r="532" spans="1:6">
      <c r="A532" s="320"/>
      <c r="B532" s="281"/>
      <c r="C532" s="264"/>
      <c r="D532" s="331"/>
      <c r="E532" s="879"/>
      <c r="F532" s="722"/>
    </row>
    <row r="533" spans="1:6" ht="28.5">
      <c r="A533" s="320" t="s">
        <v>1878</v>
      </c>
      <c r="B533" s="265" t="s">
        <v>4187</v>
      </c>
      <c r="C533" s="264"/>
      <c r="D533" s="331"/>
      <c r="E533" s="879"/>
      <c r="F533" s="722"/>
    </row>
    <row r="534" spans="1:6">
      <c r="A534" s="320"/>
      <c r="B534" s="265" t="s">
        <v>1916</v>
      </c>
      <c r="C534" s="259" t="s">
        <v>15</v>
      </c>
      <c r="D534" s="337">
        <v>1</v>
      </c>
      <c r="E534" s="864"/>
    </row>
    <row r="535" spans="1:6">
      <c r="A535" s="320"/>
      <c r="B535" s="351" t="s">
        <v>46</v>
      </c>
      <c r="C535" s="276"/>
      <c r="D535" s="333"/>
      <c r="E535" s="865"/>
      <c r="F535" s="707">
        <f>D534*E534</f>
        <v>0</v>
      </c>
    </row>
    <row r="536" spans="1:6">
      <c r="A536" s="320"/>
      <c r="B536" s="281"/>
      <c r="C536" s="264"/>
      <c r="D536" s="331"/>
      <c r="E536" s="879"/>
      <c r="F536" s="722"/>
    </row>
    <row r="537" spans="1:6" ht="28.5">
      <c r="A537" s="320" t="s">
        <v>1878</v>
      </c>
      <c r="B537" s="265" t="s">
        <v>4188</v>
      </c>
      <c r="C537" s="264"/>
      <c r="D537" s="331"/>
      <c r="E537" s="879"/>
      <c r="F537" s="722"/>
    </row>
    <row r="538" spans="1:6">
      <c r="A538" s="320"/>
      <c r="B538" s="265" t="s">
        <v>1916</v>
      </c>
      <c r="C538" s="259" t="s">
        <v>15</v>
      </c>
      <c r="D538" s="337">
        <v>3</v>
      </c>
      <c r="E538" s="864"/>
    </row>
    <row r="539" spans="1:6">
      <c r="A539" s="320"/>
      <c r="B539" s="351" t="s">
        <v>46</v>
      </c>
      <c r="C539" s="276"/>
      <c r="D539" s="333"/>
      <c r="E539" s="865"/>
      <c r="F539" s="707">
        <f>D538*E538</f>
        <v>0</v>
      </c>
    </row>
    <row r="540" spans="1:6">
      <c r="A540" s="320"/>
      <c r="B540" s="281"/>
      <c r="C540" s="264"/>
      <c r="D540" s="331"/>
      <c r="E540" s="879"/>
      <c r="F540" s="722"/>
    </row>
    <row r="541" spans="1:6" ht="28.5">
      <c r="A541" s="320" t="s">
        <v>1878</v>
      </c>
      <c r="B541" s="265" t="s">
        <v>4189</v>
      </c>
      <c r="C541" s="264"/>
      <c r="D541" s="331"/>
      <c r="E541" s="879"/>
      <c r="F541" s="722"/>
    </row>
    <row r="542" spans="1:6">
      <c r="A542" s="320"/>
      <c r="B542" s="265" t="s">
        <v>1916</v>
      </c>
      <c r="C542" s="259" t="s">
        <v>15</v>
      </c>
      <c r="D542" s="337">
        <v>2</v>
      </c>
      <c r="E542" s="864"/>
    </row>
    <row r="543" spans="1:6">
      <c r="A543" s="320"/>
      <c r="B543" s="351" t="s">
        <v>46</v>
      </c>
      <c r="C543" s="276"/>
      <c r="D543" s="333"/>
      <c r="E543" s="865"/>
      <c r="F543" s="707">
        <f>D542*E542</f>
        <v>0</v>
      </c>
    </row>
    <row r="544" spans="1:6">
      <c r="A544" s="320"/>
      <c r="B544" s="281"/>
      <c r="C544" s="264"/>
      <c r="D544" s="331"/>
      <c r="E544" s="879"/>
      <c r="F544" s="722"/>
    </row>
    <row r="545" spans="1:6" ht="45">
      <c r="A545" s="320" t="s">
        <v>1878</v>
      </c>
      <c r="B545" s="265" t="s">
        <v>4729</v>
      </c>
      <c r="C545" s="264"/>
      <c r="D545" s="331"/>
      <c r="E545" s="879"/>
      <c r="F545" s="722"/>
    </row>
    <row r="546" spans="1:6" ht="28.5">
      <c r="A546" s="445"/>
      <c r="B546" s="443"/>
      <c r="C546" s="444" t="s">
        <v>7</v>
      </c>
      <c r="D546" s="273"/>
      <c r="E546" s="763" t="s">
        <v>4689</v>
      </c>
      <c r="F546" s="706"/>
    </row>
    <row r="547" spans="1:6">
      <c r="A547" s="320"/>
      <c r="B547" s="351" t="s">
        <v>46</v>
      </c>
      <c r="C547" s="276"/>
      <c r="D547" s="333"/>
      <c r="E547" s="865"/>
      <c r="F547" s="707"/>
    </row>
    <row r="548" spans="1:6">
      <c r="A548" s="320"/>
      <c r="B548" s="281"/>
      <c r="C548" s="264"/>
      <c r="D548" s="331"/>
      <c r="E548" s="879"/>
      <c r="F548" s="722"/>
    </row>
    <row r="549" spans="1:6" ht="15">
      <c r="A549" s="315" t="s">
        <v>4182</v>
      </c>
      <c r="B549" s="480" t="s">
        <v>4190</v>
      </c>
      <c r="C549" s="264"/>
      <c r="D549" s="331"/>
      <c r="E549" s="879"/>
      <c r="F549" s="722"/>
    </row>
    <row r="550" spans="1:6" ht="75">
      <c r="A550" s="320"/>
      <c r="B550" s="480" t="s">
        <v>4172</v>
      </c>
      <c r="C550" s="264"/>
      <c r="D550" s="331"/>
      <c r="E550" s="879"/>
      <c r="F550" s="722"/>
    </row>
    <row r="551" spans="1:6">
      <c r="A551" s="320"/>
      <c r="B551" s="281"/>
      <c r="C551" s="264"/>
      <c r="D551" s="331"/>
      <c r="E551" s="879"/>
      <c r="F551" s="722"/>
    </row>
    <row r="552" spans="1:6" ht="99.75">
      <c r="A552" s="320" t="s">
        <v>1878</v>
      </c>
      <c r="B552" s="265" t="s">
        <v>4184</v>
      </c>
      <c r="C552" s="264"/>
      <c r="D552" s="331"/>
      <c r="E552" s="879"/>
      <c r="F552" s="722"/>
    </row>
    <row r="553" spans="1:6">
      <c r="A553" s="320"/>
      <c r="B553" s="265" t="s">
        <v>1879</v>
      </c>
      <c r="C553" s="259" t="s">
        <v>7</v>
      </c>
      <c r="D553" s="337">
        <v>1</v>
      </c>
      <c r="E553" s="864"/>
    </row>
    <row r="554" spans="1:6">
      <c r="A554" s="320"/>
      <c r="B554" s="351" t="s">
        <v>46</v>
      </c>
      <c r="C554" s="276"/>
      <c r="D554" s="333"/>
      <c r="E554" s="865"/>
      <c r="F554" s="707">
        <f>D553*E553</f>
        <v>0</v>
      </c>
    </row>
    <row r="555" spans="1:6">
      <c r="A555" s="320"/>
      <c r="B555" s="281"/>
      <c r="C555" s="264"/>
      <c r="D555" s="331"/>
      <c r="E555" s="879"/>
      <c r="F555" s="722"/>
    </row>
    <row r="556" spans="1:6" ht="28.5">
      <c r="A556" s="320" t="s">
        <v>1878</v>
      </c>
      <c r="B556" s="265" t="s">
        <v>4191</v>
      </c>
      <c r="C556" s="264"/>
      <c r="D556" s="331"/>
      <c r="E556" s="879"/>
      <c r="F556" s="722"/>
    </row>
    <row r="557" spans="1:6">
      <c r="A557" s="320"/>
      <c r="B557" s="265" t="s">
        <v>1879</v>
      </c>
      <c r="C557" s="259" t="s">
        <v>7</v>
      </c>
      <c r="D557" s="337">
        <v>1</v>
      </c>
      <c r="E557" s="864"/>
    </row>
    <row r="558" spans="1:6">
      <c r="A558" s="320"/>
      <c r="B558" s="351" t="s">
        <v>46</v>
      </c>
      <c r="C558" s="276"/>
      <c r="D558" s="333"/>
      <c r="E558" s="865"/>
      <c r="F558" s="707">
        <f>D557*E557</f>
        <v>0</v>
      </c>
    </row>
    <row r="559" spans="1:6">
      <c r="A559" s="320"/>
      <c r="B559" s="281"/>
      <c r="C559" s="264"/>
      <c r="D559" s="331"/>
      <c r="E559" s="879"/>
      <c r="F559" s="722"/>
    </row>
    <row r="560" spans="1:6" ht="42.75">
      <c r="A560" s="320" t="s">
        <v>1878</v>
      </c>
      <c r="B560" s="265" t="s">
        <v>4192</v>
      </c>
      <c r="C560" s="264"/>
      <c r="D560" s="331"/>
      <c r="E560" s="879"/>
      <c r="F560" s="722"/>
    </row>
    <row r="561" spans="1:6">
      <c r="A561" s="320"/>
      <c r="B561" s="265" t="s">
        <v>1916</v>
      </c>
      <c r="C561" s="259" t="s">
        <v>15</v>
      </c>
      <c r="D561" s="337">
        <v>1</v>
      </c>
      <c r="E561" s="864"/>
    </row>
    <row r="562" spans="1:6">
      <c r="A562" s="320"/>
      <c r="B562" s="351" t="s">
        <v>46</v>
      </c>
      <c r="C562" s="276"/>
      <c r="D562" s="333"/>
      <c r="E562" s="865"/>
      <c r="F562" s="707">
        <f>D561*E561</f>
        <v>0</v>
      </c>
    </row>
    <row r="563" spans="1:6">
      <c r="A563" s="320"/>
      <c r="B563" s="281"/>
      <c r="C563" s="264"/>
      <c r="D563" s="331"/>
      <c r="E563" s="879"/>
      <c r="F563" s="722"/>
    </row>
    <row r="564" spans="1:6" ht="28.5">
      <c r="A564" s="320" t="s">
        <v>1878</v>
      </c>
      <c r="B564" s="265" t="s">
        <v>4187</v>
      </c>
      <c r="C564" s="264"/>
      <c r="D564" s="331"/>
      <c r="E564" s="879"/>
      <c r="F564" s="722"/>
    </row>
    <row r="565" spans="1:6">
      <c r="A565" s="320"/>
      <c r="B565" s="265" t="s">
        <v>1916</v>
      </c>
      <c r="C565" s="259" t="s">
        <v>15</v>
      </c>
      <c r="D565" s="337">
        <v>1</v>
      </c>
      <c r="E565" s="864"/>
    </row>
    <row r="566" spans="1:6">
      <c r="A566" s="320"/>
      <c r="B566" s="351" t="s">
        <v>46</v>
      </c>
      <c r="C566" s="276"/>
      <c r="D566" s="333"/>
      <c r="E566" s="865"/>
      <c r="F566" s="707">
        <f>D565*E565</f>
        <v>0</v>
      </c>
    </row>
    <row r="567" spans="1:6">
      <c r="A567" s="320"/>
      <c r="B567" s="281"/>
      <c r="C567" s="264"/>
      <c r="D567" s="331"/>
      <c r="E567" s="879"/>
      <c r="F567" s="722"/>
    </row>
    <row r="568" spans="1:6" ht="42.75">
      <c r="A568" s="320" t="s">
        <v>1878</v>
      </c>
      <c r="B568" s="265" t="s">
        <v>4193</v>
      </c>
      <c r="C568" s="264"/>
      <c r="D568" s="331"/>
      <c r="E568" s="879"/>
      <c r="F568" s="722"/>
    </row>
    <row r="569" spans="1:6">
      <c r="A569" s="320"/>
      <c r="B569" s="265" t="s">
        <v>1916</v>
      </c>
      <c r="C569" s="259" t="s">
        <v>15</v>
      </c>
      <c r="D569" s="337">
        <v>3</v>
      </c>
      <c r="E569" s="864"/>
    </row>
    <row r="570" spans="1:6">
      <c r="A570" s="320"/>
      <c r="B570" s="351" t="s">
        <v>46</v>
      </c>
      <c r="C570" s="276"/>
      <c r="D570" s="333"/>
      <c r="E570" s="865"/>
      <c r="F570" s="707">
        <f>D569*E569</f>
        <v>0</v>
      </c>
    </row>
    <row r="571" spans="1:6">
      <c r="A571" s="320"/>
      <c r="B571" s="263"/>
      <c r="C571" s="263"/>
      <c r="D571" s="263"/>
      <c r="E571" s="885"/>
      <c r="F571" s="731"/>
    </row>
    <row r="572" spans="1:6" ht="42.75">
      <c r="A572" s="320" t="s">
        <v>1878</v>
      </c>
      <c r="B572" s="265" t="s">
        <v>4194</v>
      </c>
      <c r="C572" s="264"/>
      <c r="D572" s="331"/>
      <c r="E572" s="879"/>
      <c r="F572" s="722"/>
    </row>
    <row r="573" spans="1:6">
      <c r="A573" s="320"/>
      <c r="B573" s="265" t="s">
        <v>1916</v>
      </c>
      <c r="C573" s="259" t="s">
        <v>15</v>
      </c>
      <c r="D573" s="337">
        <v>3</v>
      </c>
      <c r="E573" s="864"/>
    </row>
    <row r="574" spans="1:6">
      <c r="A574" s="320"/>
      <c r="B574" s="351" t="s">
        <v>46</v>
      </c>
      <c r="C574" s="276"/>
      <c r="D574" s="333"/>
      <c r="E574" s="865"/>
      <c r="F574" s="707">
        <f>D573*E573</f>
        <v>0</v>
      </c>
    </row>
    <row r="575" spans="1:6">
      <c r="A575" s="320"/>
      <c r="B575" s="281"/>
      <c r="C575" s="264"/>
      <c r="D575" s="331"/>
      <c r="E575" s="879"/>
      <c r="F575" s="722"/>
    </row>
    <row r="576" spans="1:6" ht="42.75">
      <c r="A576" s="320" t="s">
        <v>1878</v>
      </c>
      <c r="B576" s="265" t="s">
        <v>4195</v>
      </c>
      <c r="C576" s="264"/>
      <c r="D576" s="331"/>
      <c r="E576" s="879"/>
      <c r="F576" s="722"/>
    </row>
    <row r="577" spans="1:6">
      <c r="A577" s="320"/>
      <c r="B577" s="265" t="s">
        <v>1916</v>
      </c>
      <c r="C577" s="259" t="s">
        <v>15</v>
      </c>
      <c r="D577" s="337">
        <v>2</v>
      </c>
      <c r="E577" s="864"/>
    </row>
    <row r="578" spans="1:6">
      <c r="A578" s="320"/>
      <c r="B578" s="351" t="s">
        <v>46</v>
      </c>
      <c r="C578" s="276"/>
      <c r="D578" s="333"/>
      <c r="E578" s="865"/>
      <c r="F578" s="707">
        <f>D577*E577</f>
        <v>0</v>
      </c>
    </row>
    <row r="579" spans="1:6">
      <c r="A579" s="320"/>
      <c r="B579" s="281"/>
      <c r="C579" s="264"/>
      <c r="D579" s="331"/>
      <c r="E579" s="879"/>
      <c r="F579" s="722"/>
    </row>
    <row r="580" spans="1:6" ht="45">
      <c r="A580" s="320" t="s">
        <v>1878</v>
      </c>
      <c r="B580" s="265" t="s">
        <v>4729</v>
      </c>
      <c r="C580" s="264"/>
      <c r="D580" s="331"/>
      <c r="E580" s="879"/>
      <c r="F580" s="722"/>
    </row>
    <row r="581" spans="1:6" ht="28.5">
      <c r="A581" s="445"/>
      <c r="B581" s="443"/>
      <c r="C581" s="444" t="s">
        <v>7</v>
      </c>
      <c r="D581" s="273"/>
      <c r="E581" s="763" t="s">
        <v>4689</v>
      </c>
      <c r="F581" s="706"/>
    </row>
    <row r="582" spans="1:6">
      <c r="A582" s="320"/>
      <c r="B582" s="351" t="s">
        <v>46</v>
      </c>
      <c r="C582" s="276"/>
      <c r="D582" s="333"/>
      <c r="E582" s="865"/>
      <c r="F582" s="707"/>
    </row>
    <row r="583" spans="1:6">
      <c r="A583" s="320"/>
      <c r="B583" s="281"/>
      <c r="C583" s="264"/>
      <c r="D583" s="331"/>
      <c r="E583" s="879"/>
      <c r="F583" s="722"/>
    </row>
    <row r="584" spans="1:6" ht="15">
      <c r="A584" s="315" t="s">
        <v>4196</v>
      </c>
      <c r="B584" s="480" t="s">
        <v>4197</v>
      </c>
      <c r="C584" s="264"/>
      <c r="D584" s="331"/>
      <c r="E584" s="879"/>
      <c r="F584" s="722"/>
    </row>
    <row r="585" spans="1:6" ht="75">
      <c r="A585" s="320"/>
      <c r="B585" s="480" t="s">
        <v>4156</v>
      </c>
      <c r="C585" s="264"/>
      <c r="D585" s="331"/>
      <c r="E585" s="879"/>
      <c r="F585" s="722"/>
    </row>
    <row r="586" spans="1:6">
      <c r="A586" s="320"/>
      <c r="B586" s="281"/>
      <c r="C586" s="264"/>
      <c r="D586" s="331"/>
      <c r="E586" s="879"/>
      <c r="F586" s="722"/>
    </row>
    <row r="587" spans="1:6" ht="156.75">
      <c r="A587" s="320" t="s">
        <v>1878</v>
      </c>
      <c r="B587" s="265" t="s">
        <v>4198</v>
      </c>
      <c r="C587" s="264"/>
      <c r="D587" s="331"/>
      <c r="E587" s="879"/>
      <c r="F587" s="722"/>
    </row>
    <row r="588" spans="1:6">
      <c r="A588" s="320"/>
      <c r="B588" s="265" t="s">
        <v>1879</v>
      </c>
      <c r="C588" s="259" t="s">
        <v>7</v>
      </c>
      <c r="D588" s="337">
        <v>1</v>
      </c>
      <c r="E588" s="864"/>
    </row>
    <row r="589" spans="1:6">
      <c r="A589" s="320"/>
      <c r="B589" s="352" t="s">
        <v>47</v>
      </c>
      <c r="C589" s="279"/>
      <c r="D589" s="334"/>
      <c r="E589" s="866"/>
      <c r="F589" s="708">
        <f>D588*E588</f>
        <v>0</v>
      </c>
    </row>
    <row r="590" spans="1:6">
      <c r="A590" s="320"/>
      <c r="B590" s="281"/>
      <c r="C590" s="264"/>
      <c r="D590" s="331"/>
      <c r="E590" s="879"/>
      <c r="F590" s="722"/>
    </row>
    <row r="591" spans="1:6" ht="28.5">
      <c r="A591" s="320" t="s">
        <v>1878</v>
      </c>
      <c r="B591" s="265" t="s">
        <v>4199</v>
      </c>
      <c r="C591" s="264"/>
      <c r="D591" s="331"/>
      <c r="E591" s="879"/>
      <c r="F591" s="722"/>
    </row>
    <row r="592" spans="1:6">
      <c r="A592" s="320"/>
      <c r="B592" s="265" t="s">
        <v>1916</v>
      </c>
      <c r="C592" s="259" t="s">
        <v>15</v>
      </c>
      <c r="D592" s="337">
        <v>1</v>
      </c>
      <c r="E592" s="864"/>
    </row>
    <row r="593" spans="1:6">
      <c r="A593" s="320"/>
      <c r="B593" s="352" t="s">
        <v>47</v>
      </c>
      <c r="C593" s="279"/>
      <c r="D593" s="334"/>
      <c r="E593" s="866"/>
      <c r="F593" s="708">
        <f>D592*E592</f>
        <v>0</v>
      </c>
    </row>
    <row r="594" spans="1:6">
      <c r="A594" s="320"/>
      <c r="B594" s="281"/>
      <c r="C594" s="264"/>
      <c r="D594" s="331"/>
      <c r="E594" s="879"/>
      <c r="F594" s="722"/>
    </row>
    <row r="595" spans="1:6" ht="42.75">
      <c r="A595" s="320" t="s">
        <v>1878</v>
      </c>
      <c r="B595" s="265" t="s">
        <v>4200</v>
      </c>
      <c r="C595" s="264"/>
      <c r="D595" s="331"/>
      <c r="E595" s="879"/>
      <c r="F595" s="722"/>
    </row>
    <row r="596" spans="1:6">
      <c r="A596" s="320"/>
      <c r="B596" s="265" t="s">
        <v>1916</v>
      </c>
      <c r="C596" s="259" t="s">
        <v>15</v>
      </c>
      <c r="D596" s="337">
        <v>2</v>
      </c>
      <c r="E596" s="864"/>
    </row>
    <row r="597" spans="1:6">
      <c r="A597" s="320"/>
      <c r="B597" s="352" t="s">
        <v>47</v>
      </c>
      <c r="C597" s="279"/>
      <c r="D597" s="334"/>
      <c r="E597" s="866"/>
      <c r="F597" s="708">
        <f>D596*E596</f>
        <v>0</v>
      </c>
    </row>
    <row r="598" spans="1:6">
      <c r="A598" s="320"/>
      <c r="B598" s="281"/>
      <c r="C598" s="264"/>
      <c r="D598" s="331"/>
      <c r="E598" s="879"/>
      <c r="F598" s="722"/>
    </row>
    <row r="599" spans="1:6" ht="28.5">
      <c r="A599" s="320" t="s">
        <v>1878</v>
      </c>
      <c r="B599" s="265" t="s">
        <v>4201</v>
      </c>
      <c r="C599" s="264"/>
      <c r="D599" s="331"/>
      <c r="E599" s="879"/>
      <c r="F599" s="722"/>
    </row>
    <row r="600" spans="1:6">
      <c r="A600" s="320"/>
      <c r="B600" s="265" t="s">
        <v>1916</v>
      </c>
      <c r="C600" s="259" t="s">
        <v>15</v>
      </c>
      <c r="D600" s="337">
        <v>1</v>
      </c>
      <c r="E600" s="864"/>
    </row>
    <row r="601" spans="1:6">
      <c r="A601" s="320"/>
      <c r="B601" s="352" t="s">
        <v>47</v>
      </c>
      <c r="C601" s="279"/>
      <c r="D601" s="334"/>
      <c r="E601" s="866"/>
      <c r="F601" s="708">
        <f>D600*E600</f>
        <v>0</v>
      </c>
    </row>
    <row r="602" spans="1:6">
      <c r="A602" s="320"/>
      <c r="B602" s="281"/>
      <c r="C602" s="264"/>
      <c r="D602" s="331"/>
      <c r="E602" s="879"/>
      <c r="F602" s="722"/>
    </row>
    <row r="603" spans="1:6" ht="42.75">
      <c r="A603" s="320" t="s">
        <v>1878</v>
      </c>
      <c r="B603" s="265" t="s">
        <v>4202</v>
      </c>
      <c r="C603" s="264"/>
      <c r="D603" s="331"/>
      <c r="E603" s="879"/>
      <c r="F603" s="722"/>
    </row>
    <row r="604" spans="1:6">
      <c r="A604" s="320"/>
      <c r="B604" s="265" t="s">
        <v>1916</v>
      </c>
      <c r="C604" s="259" t="s">
        <v>15</v>
      </c>
      <c r="D604" s="337">
        <v>2</v>
      </c>
      <c r="E604" s="864"/>
    </row>
    <row r="605" spans="1:6">
      <c r="A605" s="320"/>
      <c r="B605" s="352" t="s">
        <v>47</v>
      </c>
      <c r="C605" s="279"/>
      <c r="D605" s="334"/>
      <c r="E605" s="866"/>
      <c r="F605" s="708">
        <f>D604*E604</f>
        <v>0</v>
      </c>
    </row>
    <row r="606" spans="1:6">
      <c r="A606" s="320"/>
      <c r="B606" s="281"/>
      <c r="C606" s="264"/>
      <c r="D606" s="331"/>
      <c r="E606" s="879"/>
      <c r="F606" s="722"/>
    </row>
    <row r="607" spans="1:6" ht="42.75">
      <c r="A607" s="320" t="s">
        <v>1878</v>
      </c>
      <c r="B607" s="265" t="s">
        <v>4203</v>
      </c>
      <c r="C607" s="264"/>
      <c r="D607" s="331"/>
      <c r="E607" s="879"/>
      <c r="F607" s="722"/>
    </row>
    <row r="608" spans="1:6">
      <c r="A608" s="320"/>
      <c r="B608" s="265" t="s">
        <v>1916</v>
      </c>
      <c r="C608" s="259" t="s">
        <v>15</v>
      </c>
      <c r="D608" s="337">
        <v>2</v>
      </c>
      <c r="E608" s="864"/>
    </row>
    <row r="609" spans="1:6">
      <c r="A609" s="320"/>
      <c r="B609" s="352" t="s">
        <v>47</v>
      </c>
      <c r="C609" s="279"/>
      <c r="D609" s="334"/>
      <c r="E609" s="866"/>
      <c r="F609" s="708">
        <f>D608*E608</f>
        <v>0</v>
      </c>
    </row>
    <row r="610" spans="1:6">
      <c r="A610" s="320"/>
      <c r="B610" s="281"/>
      <c r="C610" s="264"/>
      <c r="D610" s="331"/>
      <c r="E610" s="879"/>
      <c r="F610" s="722"/>
    </row>
    <row r="611" spans="1:6" ht="28.5">
      <c r="A611" s="320" t="s">
        <v>1878</v>
      </c>
      <c r="B611" s="265" t="s">
        <v>4165</v>
      </c>
      <c r="C611" s="264"/>
      <c r="D611" s="331"/>
      <c r="E611" s="879"/>
      <c r="F611" s="722"/>
    </row>
    <row r="612" spans="1:6">
      <c r="A612" s="320"/>
      <c r="B612" s="265" t="s">
        <v>1916</v>
      </c>
      <c r="C612" s="259" t="s">
        <v>15</v>
      </c>
      <c r="D612" s="337">
        <v>8</v>
      </c>
      <c r="E612" s="864"/>
    </row>
    <row r="613" spans="1:6">
      <c r="A613" s="320"/>
      <c r="B613" s="352" t="s">
        <v>47</v>
      </c>
      <c r="C613" s="279"/>
      <c r="D613" s="334"/>
      <c r="E613" s="866"/>
      <c r="F613" s="708">
        <f>D612*E612</f>
        <v>0</v>
      </c>
    </row>
    <row r="614" spans="1:6">
      <c r="A614" s="320"/>
      <c r="B614" s="281"/>
      <c r="C614" s="264"/>
      <c r="D614" s="331"/>
      <c r="E614" s="879"/>
      <c r="F614" s="722"/>
    </row>
    <row r="615" spans="1:6">
      <c r="A615" s="320" t="s">
        <v>1878</v>
      </c>
      <c r="B615" s="265" t="s">
        <v>4166</v>
      </c>
      <c r="C615" s="264"/>
      <c r="D615" s="331"/>
      <c r="E615" s="879"/>
      <c r="F615" s="722"/>
    </row>
    <row r="616" spans="1:6">
      <c r="B616" s="265" t="s">
        <v>1916</v>
      </c>
      <c r="C616" s="259" t="s">
        <v>15</v>
      </c>
      <c r="D616" s="337">
        <v>1</v>
      </c>
      <c r="E616" s="864"/>
    </row>
    <row r="617" spans="1:6">
      <c r="A617" s="320"/>
      <c r="B617" s="352" t="s">
        <v>47</v>
      </c>
      <c r="C617" s="279"/>
      <c r="D617" s="334"/>
      <c r="E617" s="866"/>
      <c r="F617" s="708">
        <f>D616*E616</f>
        <v>0</v>
      </c>
    </row>
    <row r="618" spans="1:6">
      <c r="A618" s="320"/>
      <c r="B618" s="281"/>
      <c r="C618" s="264"/>
      <c r="D618" s="331"/>
      <c r="E618" s="879"/>
      <c r="F618" s="722"/>
    </row>
    <row r="619" spans="1:6" ht="28.5">
      <c r="A619" s="320" t="s">
        <v>1878</v>
      </c>
      <c r="B619" s="265" t="s">
        <v>4167</v>
      </c>
      <c r="C619" s="264"/>
      <c r="D619" s="331"/>
      <c r="E619" s="879"/>
      <c r="F619" s="722"/>
    </row>
    <row r="620" spans="1:6">
      <c r="A620" s="320"/>
      <c r="B620" s="265" t="s">
        <v>1916</v>
      </c>
      <c r="C620" s="259" t="s">
        <v>15</v>
      </c>
      <c r="D620" s="337">
        <v>1</v>
      </c>
      <c r="E620" s="864"/>
    </row>
    <row r="621" spans="1:6">
      <c r="A621" s="320"/>
      <c r="B621" s="352" t="s">
        <v>47</v>
      </c>
      <c r="C621" s="279"/>
      <c r="D621" s="334"/>
      <c r="E621" s="866"/>
      <c r="F621" s="708">
        <f>D620*E620</f>
        <v>0</v>
      </c>
    </row>
    <row r="622" spans="1:6">
      <c r="A622" s="320"/>
      <c r="B622" s="281"/>
      <c r="C622" s="264"/>
      <c r="D622" s="331"/>
      <c r="E622" s="879"/>
      <c r="F622" s="722"/>
    </row>
    <row r="623" spans="1:6" ht="28.5">
      <c r="A623" s="320"/>
      <c r="B623" s="265" t="s">
        <v>4168</v>
      </c>
      <c r="C623" s="264"/>
      <c r="D623" s="331"/>
      <c r="E623" s="879"/>
      <c r="F623" s="722"/>
    </row>
    <row r="624" spans="1:6">
      <c r="A624" s="320"/>
      <c r="B624" s="265" t="s">
        <v>1916</v>
      </c>
      <c r="C624" s="259" t="s">
        <v>15</v>
      </c>
      <c r="D624" s="337">
        <v>1</v>
      </c>
      <c r="E624" s="864"/>
    </row>
    <row r="625" spans="1:6">
      <c r="A625" s="320"/>
      <c r="B625" s="352" t="s">
        <v>47</v>
      </c>
      <c r="C625" s="279"/>
      <c r="D625" s="334"/>
      <c r="E625" s="866"/>
      <c r="F625" s="708">
        <f>D624*E624</f>
        <v>0</v>
      </c>
    </row>
    <row r="626" spans="1:6">
      <c r="A626" s="320"/>
      <c r="B626" s="281"/>
      <c r="C626" s="264"/>
      <c r="D626" s="331"/>
      <c r="E626" s="879"/>
      <c r="F626" s="722"/>
    </row>
    <row r="627" spans="1:6" ht="42.75">
      <c r="A627" s="320" t="s">
        <v>1878</v>
      </c>
      <c r="B627" s="265" t="s">
        <v>4204</v>
      </c>
      <c r="C627" s="264"/>
      <c r="D627" s="331"/>
      <c r="E627" s="879"/>
      <c r="F627" s="722"/>
    </row>
    <row r="628" spans="1:6">
      <c r="A628" s="320"/>
      <c r="B628" s="265" t="s">
        <v>1916</v>
      </c>
      <c r="C628" s="259" t="s">
        <v>15</v>
      </c>
      <c r="D628" s="337">
        <v>1</v>
      </c>
      <c r="E628" s="864"/>
    </row>
    <row r="629" spans="1:6">
      <c r="A629" s="320"/>
      <c r="B629" s="352" t="s">
        <v>47</v>
      </c>
      <c r="C629" s="279"/>
      <c r="D629" s="334"/>
      <c r="E629" s="866"/>
      <c r="F629" s="708">
        <f>D628*E628</f>
        <v>0</v>
      </c>
    </row>
    <row r="630" spans="1:6">
      <c r="A630" s="320"/>
      <c r="B630" s="281"/>
      <c r="C630" s="264"/>
      <c r="D630" s="331"/>
      <c r="E630" s="879"/>
      <c r="F630" s="722"/>
    </row>
    <row r="631" spans="1:6" ht="28.5">
      <c r="A631" s="320" t="s">
        <v>1878</v>
      </c>
      <c r="B631" s="265" t="s">
        <v>4170</v>
      </c>
      <c r="C631" s="264"/>
      <c r="D631" s="331"/>
      <c r="E631" s="879"/>
      <c r="F631" s="722"/>
    </row>
    <row r="632" spans="1:6">
      <c r="A632" s="320"/>
      <c r="B632" s="265" t="s">
        <v>1916</v>
      </c>
      <c r="C632" s="259" t="s">
        <v>15</v>
      </c>
      <c r="D632" s="337">
        <v>1</v>
      </c>
      <c r="E632" s="864"/>
    </row>
    <row r="633" spans="1:6">
      <c r="A633" s="320"/>
      <c r="B633" s="352" t="s">
        <v>47</v>
      </c>
      <c r="C633" s="279"/>
      <c r="D633" s="334"/>
      <c r="E633" s="866"/>
      <c r="F633" s="708">
        <f>D632*E632</f>
        <v>0</v>
      </c>
    </row>
    <row r="634" spans="1:6">
      <c r="A634" s="320"/>
      <c r="B634" s="281"/>
      <c r="C634" s="264"/>
      <c r="D634" s="331"/>
      <c r="E634" s="879"/>
      <c r="F634" s="722"/>
    </row>
    <row r="635" spans="1:6" ht="45">
      <c r="A635" s="320" t="s">
        <v>1878</v>
      </c>
      <c r="B635" s="265" t="s">
        <v>4729</v>
      </c>
      <c r="C635" s="264"/>
      <c r="D635" s="331"/>
      <c r="E635" s="879"/>
      <c r="F635" s="722"/>
    </row>
    <row r="636" spans="1:6" ht="28.5">
      <c r="A636" s="320"/>
      <c r="B636" s="443"/>
      <c r="C636" s="444" t="s">
        <v>7</v>
      </c>
      <c r="D636" s="273"/>
      <c r="E636" s="763" t="s">
        <v>4689</v>
      </c>
    </row>
    <row r="637" spans="1:6">
      <c r="A637" s="320"/>
      <c r="B637" s="352" t="s">
        <v>47</v>
      </c>
      <c r="C637" s="279"/>
      <c r="D637" s="334"/>
      <c r="E637" s="866"/>
      <c r="F637" s="708"/>
    </row>
    <row r="638" spans="1:6">
      <c r="A638" s="320"/>
      <c r="B638" s="281"/>
      <c r="C638" s="264"/>
      <c r="D638" s="331"/>
      <c r="E638" s="879"/>
      <c r="F638" s="722"/>
    </row>
    <row r="639" spans="1:6" ht="15">
      <c r="A639" s="315" t="s">
        <v>4205</v>
      </c>
      <c r="B639" s="480" t="s">
        <v>4206</v>
      </c>
      <c r="C639" s="264"/>
      <c r="D639" s="331"/>
      <c r="E639" s="879"/>
      <c r="F639" s="722"/>
    </row>
    <row r="640" spans="1:6" ht="75">
      <c r="A640" s="320"/>
      <c r="B640" s="480" t="s">
        <v>4172</v>
      </c>
      <c r="C640" s="264"/>
      <c r="D640" s="331"/>
      <c r="E640" s="879"/>
      <c r="F640" s="722"/>
    </row>
    <row r="641" spans="1:6">
      <c r="A641" s="320"/>
      <c r="B641" s="281"/>
      <c r="C641" s="264"/>
      <c r="D641" s="331"/>
      <c r="E641" s="879"/>
      <c r="F641" s="722"/>
    </row>
    <row r="642" spans="1:6" ht="156.75">
      <c r="A642" s="320" t="s">
        <v>1878</v>
      </c>
      <c r="B642" s="265" t="s">
        <v>4198</v>
      </c>
      <c r="C642" s="264"/>
      <c r="D642" s="331"/>
      <c r="E642" s="879"/>
      <c r="F642" s="722"/>
    </row>
    <row r="643" spans="1:6">
      <c r="A643" s="320"/>
      <c r="B643" s="265" t="s">
        <v>1879</v>
      </c>
      <c r="C643" s="259" t="s">
        <v>7</v>
      </c>
      <c r="D643" s="337">
        <v>1</v>
      </c>
      <c r="E643" s="864"/>
    </row>
    <row r="644" spans="1:6">
      <c r="A644" s="320"/>
      <c r="B644" s="352" t="s">
        <v>47</v>
      </c>
      <c r="C644" s="279"/>
      <c r="D644" s="334"/>
      <c r="E644" s="866"/>
      <c r="F644" s="708">
        <f>D643*E643</f>
        <v>0</v>
      </c>
    </row>
    <row r="645" spans="1:6">
      <c r="A645" s="320"/>
      <c r="B645" s="281"/>
      <c r="C645" s="264"/>
      <c r="D645" s="331"/>
      <c r="E645" s="879"/>
      <c r="F645" s="722"/>
    </row>
    <row r="646" spans="1:6" ht="28.5">
      <c r="A646" s="320" t="s">
        <v>1878</v>
      </c>
      <c r="B646" s="265" t="s">
        <v>4199</v>
      </c>
      <c r="C646" s="264"/>
      <c r="D646" s="331"/>
      <c r="E646" s="879"/>
      <c r="F646" s="722"/>
    </row>
    <row r="647" spans="1:6">
      <c r="A647" s="320"/>
      <c r="B647" s="265" t="s">
        <v>1916</v>
      </c>
      <c r="C647" s="259" t="s">
        <v>15</v>
      </c>
      <c r="D647" s="337">
        <v>1</v>
      </c>
      <c r="E647" s="864"/>
    </row>
    <row r="648" spans="1:6">
      <c r="A648" s="320"/>
      <c r="B648" s="352" t="s">
        <v>47</v>
      </c>
      <c r="C648" s="279"/>
      <c r="D648" s="334"/>
      <c r="E648" s="866"/>
      <c r="F648" s="708">
        <f>D647*E647</f>
        <v>0</v>
      </c>
    </row>
    <row r="649" spans="1:6">
      <c r="A649" s="320"/>
      <c r="B649" s="281"/>
      <c r="C649" s="264"/>
      <c r="D649" s="331"/>
      <c r="E649" s="879"/>
      <c r="F649" s="722"/>
    </row>
    <row r="650" spans="1:6" ht="42.75">
      <c r="A650" s="320" t="s">
        <v>1878</v>
      </c>
      <c r="B650" s="265" t="s">
        <v>4200</v>
      </c>
      <c r="C650" s="264"/>
      <c r="D650" s="331"/>
      <c r="E650" s="879"/>
      <c r="F650" s="722"/>
    </row>
    <row r="651" spans="1:6">
      <c r="A651" s="320"/>
      <c r="B651" s="265" t="s">
        <v>1916</v>
      </c>
      <c r="C651" s="259" t="s">
        <v>15</v>
      </c>
      <c r="D651" s="337">
        <v>1</v>
      </c>
      <c r="E651" s="864"/>
    </row>
    <row r="652" spans="1:6">
      <c r="A652" s="320"/>
      <c r="B652" s="352" t="s">
        <v>47</v>
      </c>
      <c r="C652" s="279"/>
      <c r="D652" s="334"/>
      <c r="E652" s="866"/>
      <c r="F652" s="708">
        <f>D651*E651</f>
        <v>0</v>
      </c>
    </row>
    <row r="653" spans="1:6">
      <c r="A653" s="320"/>
      <c r="B653" s="281"/>
      <c r="C653" s="264"/>
      <c r="D653" s="331"/>
      <c r="E653" s="879"/>
      <c r="F653" s="722"/>
    </row>
    <row r="654" spans="1:6" ht="28.5">
      <c r="A654" s="320" t="s">
        <v>1878</v>
      </c>
      <c r="B654" s="265" t="s">
        <v>4201</v>
      </c>
      <c r="C654" s="264"/>
      <c r="D654" s="331"/>
      <c r="E654" s="879"/>
      <c r="F654" s="722"/>
    </row>
    <row r="655" spans="1:6">
      <c r="A655" s="320"/>
      <c r="B655" s="265" t="s">
        <v>1916</v>
      </c>
      <c r="C655" s="259" t="s">
        <v>15</v>
      </c>
      <c r="D655" s="337">
        <v>1</v>
      </c>
      <c r="E655" s="864"/>
    </row>
    <row r="656" spans="1:6">
      <c r="A656" s="320"/>
      <c r="B656" s="352" t="s">
        <v>47</v>
      </c>
      <c r="C656" s="279"/>
      <c r="D656" s="334"/>
      <c r="E656" s="866"/>
      <c r="F656" s="708">
        <f>D655*E655</f>
        <v>0</v>
      </c>
    </row>
    <row r="657" spans="1:6">
      <c r="A657" s="320"/>
      <c r="B657" s="281"/>
      <c r="C657" s="264"/>
      <c r="D657" s="331"/>
      <c r="E657" s="879"/>
      <c r="F657" s="722"/>
    </row>
    <row r="658" spans="1:6" ht="42.75">
      <c r="A658" s="320" t="s">
        <v>1878</v>
      </c>
      <c r="B658" s="265" t="s">
        <v>4202</v>
      </c>
      <c r="C658" s="264"/>
      <c r="D658" s="331"/>
      <c r="E658" s="879"/>
      <c r="F658" s="722"/>
    </row>
    <row r="659" spans="1:6">
      <c r="A659" s="320"/>
      <c r="B659" s="265" t="s">
        <v>1916</v>
      </c>
      <c r="C659" s="259" t="s">
        <v>15</v>
      </c>
      <c r="D659" s="337">
        <v>2</v>
      </c>
      <c r="E659" s="864"/>
    </row>
    <row r="660" spans="1:6">
      <c r="A660" s="320"/>
      <c r="B660" s="352" t="s">
        <v>47</v>
      </c>
      <c r="C660" s="279"/>
      <c r="D660" s="334"/>
      <c r="E660" s="866"/>
      <c r="F660" s="708">
        <f>D659*E659</f>
        <v>0</v>
      </c>
    </row>
    <row r="661" spans="1:6">
      <c r="A661" s="320"/>
      <c r="B661" s="281"/>
      <c r="C661" s="264"/>
      <c r="D661" s="331"/>
      <c r="E661" s="879"/>
      <c r="F661" s="722"/>
    </row>
    <row r="662" spans="1:6" ht="42.75">
      <c r="A662" s="320" t="s">
        <v>1878</v>
      </c>
      <c r="B662" s="265" t="s">
        <v>4203</v>
      </c>
      <c r="C662" s="264"/>
      <c r="D662" s="331"/>
      <c r="E662" s="879"/>
      <c r="F662" s="722"/>
    </row>
    <row r="663" spans="1:6">
      <c r="A663" s="320"/>
      <c r="B663" s="265" t="s">
        <v>1916</v>
      </c>
      <c r="C663" s="259" t="s">
        <v>15</v>
      </c>
      <c r="D663" s="337">
        <v>2</v>
      </c>
      <c r="E663" s="864"/>
    </row>
    <row r="664" spans="1:6">
      <c r="A664" s="320"/>
      <c r="B664" s="352" t="s">
        <v>47</v>
      </c>
      <c r="C664" s="279"/>
      <c r="D664" s="334"/>
      <c r="E664" s="866"/>
      <c r="F664" s="708">
        <f>D663*E663</f>
        <v>0</v>
      </c>
    </row>
    <row r="665" spans="1:6">
      <c r="A665" s="320"/>
      <c r="B665" s="281"/>
      <c r="C665" s="264"/>
      <c r="D665" s="331"/>
      <c r="E665" s="879"/>
      <c r="F665" s="722"/>
    </row>
    <row r="666" spans="1:6" ht="28.5">
      <c r="A666" s="320" t="s">
        <v>1878</v>
      </c>
      <c r="B666" s="265" t="s">
        <v>4165</v>
      </c>
      <c r="C666" s="264"/>
      <c r="D666" s="331"/>
      <c r="E666" s="879"/>
      <c r="F666" s="722"/>
    </row>
    <row r="667" spans="1:6">
      <c r="A667" s="320"/>
      <c r="B667" s="265" t="s">
        <v>1916</v>
      </c>
      <c r="C667" s="259" t="s">
        <v>15</v>
      </c>
      <c r="D667" s="337">
        <v>4</v>
      </c>
      <c r="E667" s="864"/>
    </row>
    <row r="668" spans="1:6">
      <c r="A668" s="320"/>
      <c r="B668" s="352" t="s">
        <v>47</v>
      </c>
      <c r="C668" s="279"/>
      <c r="D668" s="334"/>
      <c r="E668" s="866"/>
      <c r="F668" s="708">
        <f>D667*E667</f>
        <v>0</v>
      </c>
    </row>
    <row r="669" spans="1:6">
      <c r="A669" s="320"/>
      <c r="B669" s="281"/>
      <c r="C669" s="264"/>
      <c r="D669" s="331"/>
      <c r="E669" s="879"/>
      <c r="F669" s="722"/>
    </row>
    <row r="670" spans="1:6">
      <c r="A670" s="320" t="s">
        <v>1878</v>
      </c>
      <c r="B670" s="265" t="s">
        <v>4166</v>
      </c>
      <c r="C670" s="264"/>
      <c r="D670" s="331"/>
      <c r="E670" s="879"/>
      <c r="F670" s="722"/>
    </row>
    <row r="671" spans="1:6">
      <c r="A671" s="320"/>
      <c r="B671" s="265" t="s">
        <v>1916</v>
      </c>
      <c r="C671" s="259" t="s">
        <v>15</v>
      </c>
      <c r="D671" s="337">
        <v>1</v>
      </c>
      <c r="E671" s="864"/>
    </row>
    <row r="672" spans="1:6">
      <c r="A672" s="320"/>
      <c r="B672" s="352" t="s">
        <v>47</v>
      </c>
      <c r="C672" s="279"/>
      <c r="D672" s="334"/>
      <c r="E672" s="866"/>
      <c r="F672" s="708">
        <f>D671*E671</f>
        <v>0</v>
      </c>
    </row>
    <row r="673" spans="1:6">
      <c r="A673" s="320"/>
      <c r="B673" s="281"/>
      <c r="C673" s="264"/>
      <c r="D673" s="331"/>
      <c r="E673" s="879"/>
      <c r="F673" s="722"/>
    </row>
    <row r="674" spans="1:6" ht="28.5">
      <c r="A674" s="320" t="s">
        <v>1878</v>
      </c>
      <c r="B674" s="265" t="s">
        <v>4167</v>
      </c>
      <c r="C674" s="264"/>
      <c r="D674" s="331"/>
      <c r="E674" s="879"/>
      <c r="F674" s="722"/>
    </row>
    <row r="675" spans="1:6">
      <c r="A675" s="320"/>
      <c r="B675" s="265" t="s">
        <v>1916</v>
      </c>
      <c r="C675" s="259" t="s">
        <v>15</v>
      </c>
      <c r="D675" s="337">
        <v>1</v>
      </c>
      <c r="E675" s="864"/>
    </row>
    <row r="676" spans="1:6">
      <c r="A676" s="320"/>
      <c r="B676" s="352" t="s">
        <v>47</v>
      </c>
      <c r="C676" s="279"/>
      <c r="D676" s="334"/>
      <c r="E676" s="866"/>
      <c r="F676" s="708">
        <f>D675*E675</f>
        <v>0</v>
      </c>
    </row>
    <row r="677" spans="1:6">
      <c r="A677" s="320"/>
      <c r="B677" s="281"/>
      <c r="C677" s="264"/>
      <c r="D677" s="331"/>
      <c r="E677" s="879"/>
      <c r="F677" s="722"/>
    </row>
    <row r="678" spans="1:6" ht="28.5">
      <c r="A678" s="320" t="s">
        <v>1878</v>
      </c>
      <c r="B678" s="265" t="s">
        <v>4168</v>
      </c>
      <c r="C678" s="264"/>
      <c r="D678" s="331"/>
      <c r="E678" s="879"/>
      <c r="F678" s="722"/>
    </row>
    <row r="679" spans="1:6">
      <c r="A679" s="320"/>
      <c r="B679" s="265" t="s">
        <v>1916</v>
      </c>
      <c r="C679" s="259" t="s">
        <v>15</v>
      </c>
      <c r="D679" s="337">
        <v>1</v>
      </c>
      <c r="E679" s="864"/>
    </row>
    <row r="680" spans="1:6">
      <c r="A680" s="320"/>
      <c r="B680" s="352" t="s">
        <v>47</v>
      </c>
      <c r="C680" s="279"/>
      <c r="D680" s="334"/>
      <c r="E680" s="866"/>
      <c r="F680" s="708">
        <f>D679*E679</f>
        <v>0</v>
      </c>
    </row>
    <row r="681" spans="1:6">
      <c r="A681" s="320"/>
      <c r="B681" s="281"/>
      <c r="C681" s="264"/>
      <c r="D681" s="331"/>
      <c r="E681" s="879"/>
      <c r="F681" s="722"/>
    </row>
    <row r="682" spans="1:6" ht="42.75">
      <c r="A682" s="320" t="s">
        <v>1878</v>
      </c>
      <c r="B682" s="265" t="s">
        <v>4204</v>
      </c>
      <c r="C682" s="264"/>
      <c r="D682" s="331"/>
      <c r="E682" s="879"/>
      <c r="F682" s="722"/>
    </row>
    <row r="683" spans="1:6">
      <c r="A683" s="320"/>
      <c r="B683" s="265" t="s">
        <v>1916</v>
      </c>
      <c r="C683" s="259" t="s">
        <v>15</v>
      </c>
      <c r="D683" s="337">
        <v>1</v>
      </c>
      <c r="E683" s="864"/>
    </row>
    <row r="684" spans="1:6">
      <c r="A684" s="320"/>
      <c r="B684" s="352" t="s">
        <v>47</v>
      </c>
      <c r="C684" s="279"/>
      <c r="D684" s="334"/>
      <c r="E684" s="866"/>
      <c r="F684" s="708">
        <f>D683*E683</f>
        <v>0</v>
      </c>
    </row>
    <row r="685" spans="1:6">
      <c r="A685" s="320"/>
      <c r="B685" s="281"/>
      <c r="C685" s="264"/>
      <c r="D685" s="331"/>
      <c r="E685" s="879"/>
      <c r="F685" s="722"/>
    </row>
    <row r="686" spans="1:6" ht="28.5">
      <c r="A686" s="320" t="s">
        <v>1878</v>
      </c>
      <c r="B686" s="265" t="s">
        <v>4170</v>
      </c>
      <c r="C686" s="264"/>
      <c r="D686" s="331"/>
      <c r="E686" s="879"/>
      <c r="F686" s="722"/>
    </row>
    <row r="687" spans="1:6">
      <c r="A687" s="320"/>
      <c r="B687" s="265" t="s">
        <v>1916</v>
      </c>
      <c r="C687" s="259" t="s">
        <v>15</v>
      </c>
      <c r="D687" s="337">
        <v>1</v>
      </c>
      <c r="E687" s="864"/>
    </row>
    <row r="688" spans="1:6">
      <c r="A688" s="320"/>
      <c r="B688" s="352" t="s">
        <v>47</v>
      </c>
      <c r="C688" s="279"/>
      <c r="D688" s="334"/>
      <c r="E688" s="866"/>
      <c r="F688" s="708">
        <f>D687*E687</f>
        <v>0</v>
      </c>
    </row>
    <row r="689" spans="1:6">
      <c r="A689" s="320"/>
      <c r="B689" s="281"/>
      <c r="C689" s="264"/>
      <c r="D689" s="331"/>
      <c r="E689" s="879"/>
      <c r="F689" s="722"/>
    </row>
    <row r="690" spans="1:6" ht="45">
      <c r="A690" s="320" t="s">
        <v>1878</v>
      </c>
      <c r="B690" s="265" t="s">
        <v>4729</v>
      </c>
      <c r="C690" s="264"/>
      <c r="D690" s="331"/>
      <c r="E690" s="879"/>
      <c r="F690" s="722"/>
    </row>
    <row r="691" spans="1:6" ht="28.5">
      <c r="A691" s="320"/>
      <c r="B691" s="443"/>
      <c r="C691" s="444" t="s">
        <v>7</v>
      </c>
      <c r="D691" s="273"/>
      <c r="E691" s="763" t="s">
        <v>4689</v>
      </c>
    </row>
    <row r="692" spans="1:6">
      <c r="A692" s="320"/>
      <c r="B692" s="352" t="s">
        <v>47</v>
      </c>
      <c r="C692" s="279"/>
      <c r="D692" s="334"/>
      <c r="E692" s="866"/>
      <c r="F692" s="708"/>
    </row>
    <row r="693" spans="1:6">
      <c r="A693" s="320"/>
      <c r="B693" s="281"/>
      <c r="C693" s="264"/>
      <c r="D693" s="331"/>
      <c r="E693" s="879"/>
      <c r="F693" s="722"/>
    </row>
    <row r="694" spans="1:6" ht="45">
      <c r="A694" s="315" t="s">
        <v>4207</v>
      </c>
      <c r="B694" s="481" t="s">
        <v>2134</v>
      </c>
      <c r="C694" s="471"/>
      <c r="D694" s="323"/>
      <c r="E694" s="324"/>
      <c r="F694" s="722"/>
    </row>
    <row r="695" spans="1:6" ht="114">
      <c r="A695" s="469" t="s">
        <v>1878</v>
      </c>
      <c r="B695" s="470" t="s">
        <v>2135</v>
      </c>
      <c r="C695" s="471"/>
      <c r="D695" s="323"/>
      <c r="E695" s="324"/>
      <c r="F695" s="706"/>
    </row>
    <row r="696" spans="1:6">
      <c r="A696" s="472"/>
      <c r="B696" s="470"/>
      <c r="C696" s="471"/>
      <c r="D696" s="323"/>
      <c r="E696" s="324"/>
      <c r="F696" s="722"/>
    </row>
    <row r="697" spans="1:6" ht="85.5">
      <c r="A697" s="479" t="s">
        <v>1878</v>
      </c>
      <c r="B697" s="470" t="s">
        <v>2136</v>
      </c>
      <c r="C697" s="471"/>
      <c r="D697" s="323"/>
      <c r="E697" s="324"/>
      <c r="F697" s="722"/>
    </row>
    <row r="698" spans="1:6">
      <c r="A698" s="472"/>
      <c r="B698" s="470" t="s">
        <v>1879</v>
      </c>
      <c r="C698" s="471" t="s">
        <v>7</v>
      </c>
      <c r="D698" s="323">
        <v>1</v>
      </c>
      <c r="E698" s="753"/>
      <c r="F698" s="722"/>
    </row>
    <row r="699" spans="1:6">
      <c r="A699" s="472"/>
      <c r="B699" s="275" t="s">
        <v>46</v>
      </c>
      <c r="C699" s="276"/>
      <c r="D699" s="333"/>
      <c r="E699" s="865"/>
      <c r="F699" s="707">
        <f>D698*E698*$C$8</f>
        <v>0</v>
      </c>
    </row>
    <row r="700" spans="1:6">
      <c r="A700" s="472"/>
      <c r="B700" s="278" t="s">
        <v>47</v>
      </c>
      <c r="C700" s="279"/>
      <c r="D700" s="334"/>
      <c r="E700" s="866"/>
      <c r="F700" s="708">
        <f>D698*E698*$C$9</f>
        <v>0</v>
      </c>
    </row>
    <row r="701" spans="1:6">
      <c r="A701" s="472"/>
      <c r="B701" s="470"/>
      <c r="C701" s="471"/>
      <c r="D701" s="323"/>
      <c r="E701" s="324"/>
    </row>
    <row r="702" spans="1:6" ht="85.5">
      <c r="A702" s="479" t="s">
        <v>1878</v>
      </c>
      <c r="B702" s="470" t="s">
        <v>2137</v>
      </c>
      <c r="C702" s="471"/>
      <c r="D702" s="323"/>
      <c r="E702" s="324"/>
      <c r="F702" s="706"/>
    </row>
    <row r="703" spans="1:6">
      <c r="A703" s="472"/>
      <c r="B703" s="470" t="s">
        <v>1879</v>
      </c>
      <c r="C703" s="471" t="s">
        <v>7</v>
      </c>
      <c r="D703" s="323">
        <v>10</v>
      </c>
      <c r="E703" s="753"/>
      <c r="F703" s="722"/>
    </row>
    <row r="704" spans="1:6">
      <c r="A704" s="472"/>
      <c r="B704" s="275" t="s">
        <v>46</v>
      </c>
      <c r="C704" s="276"/>
      <c r="D704" s="333"/>
      <c r="E704" s="865"/>
      <c r="F704" s="707">
        <f>D703*E703*$C$8</f>
        <v>0</v>
      </c>
    </row>
    <row r="705" spans="1:6">
      <c r="A705" s="472"/>
      <c r="B705" s="278" t="s">
        <v>47</v>
      </c>
      <c r="C705" s="279"/>
      <c r="D705" s="334"/>
      <c r="E705" s="866"/>
      <c r="F705" s="708">
        <f>D703*E703*$C$9</f>
        <v>0</v>
      </c>
    </row>
    <row r="706" spans="1:6">
      <c r="A706" s="472"/>
      <c r="B706" s="470"/>
      <c r="C706" s="471"/>
      <c r="D706" s="323"/>
      <c r="E706" s="324"/>
      <c r="F706" s="722"/>
    </row>
    <row r="707" spans="1:6" ht="85.5">
      <c r="A707" s="479" t="s">
        <v>1878</v>
      </c>
      <c r="B707" s="470" t="s">
        <v>2138</v>
      </c>
      <c r="C707" s="471"/>
      <c r="D707" s="323"/>
      <c r="E707" s="324"/>
      <c r="F707" s="722"/>
    </row>
    <row r="708" spans="1:6">
      <c r="A708" s="472"/>
      <c r="B708" s="470" t="s">
        <v>1879</v>
      </c>
      <c r="C708" s="471" t="s">
        <v>7</v>
      </c>
      <c r="D708" s="323">
        <v>24</v>
      </c>
      <c r="E708" s="753"/>
    </row>
    <row r="709" spans="1:6">
      <c r="A709" s="472"/>
      <c r="B709" s="275" t="s">
        <v>46</v>
      </c>
      <c r="C709" s="276"/>
      <c r="D709" s="333"/>
      <c r="E709" s="865"/>
      <c r="F709" s="707">
        <f>D708*E708*$C$8</f>
        <v>0</v>
      </c>
    </row>
    <row r="710" spans="1:6">
      <c r="A710" s="472"/>
      <c r="B710" s="278" t="s">
        <v>47</v>
      </c>
      <c r="C710" s="279"/>
      <c r="D710" s="334"/>
      <c r="E710" s="866"/>
      <c r="F710" s="708">
        <f>D708*E708*$C$9</f>
        <v>0</v>
      </c>
    </row>
    <row r="711" spans="1:6">
      <c r="A711" s="472"/>
      <c r="B711" s="470"/>
      <c r="C711" s="471"/>
      <c r="D711" s="323"/>
      <c r="E711" s="324"/>
      <c r="F711" s="706"/>
    </row>
    <row r="712" spans="1:6" ht="99.75">
      <c r="A712" s="479" t="s">
        <v>1878</v>
      </c>
      <c r="B712" s="470" t="s">
        <v>2139</v>
      </c>
      <c r="C712" s="471"/>
      <c r="D712" s="323"/>
      <c r="E712" s="324"/>
      <c r="F712" s="722"/>
    </row>
    <row r="713" spans="1:6">
      <c r="A713" s="472"/>
      <c r="B713" s="470" t="s">
        <v>1879</v>
      </c>
      <c r="C713" s="471" t="s">
        <v>7</v>
      </c>
      <c r="D713" s="323">
        <v>1</v>
      </c>
      <c r="E713" s="753"/>
      <c r="F713" s="722"/>
    </row>
    <row r="714" spans="1:6">
      <c r="A714" s="472"/>
      <c r="B714" s="275" t="s">
        <v>46</v>
      </c>
      <c r="C714" s="276"/>
      <c r="D714" s="333"/>
      <c r="E714" s="865"/>
      <c r="F714" s="707">
        <f>D713*E713*$C$8</f>
        <v>0</v>
      </c>
    </row>
    <row r="715" spans="1:6">
      <c r="A715" s="472"/>
      <c r="B715" s="278" t="s">
        <v>47</v>
      </c>
      <c r="C715" s="279"/>
      <c r="D715" s="334"/>
      <c r="E715" s="866"/>
      <c r="F715" s="708">
        <f>D713*E713*$C$9</f>
        <v>0</v>
      </c>
    </row>
    <row r="716" spans="1:6">
      <c r="A716" s="472"/>
      <c r="B716" s="470"/>
      <c r="C716" s="471"/>
      <c r="D716" s="323"/>
      <c r="E716" s="324"/>
      <c r="F716" s="722"/>
    </row>
    <row r="717" spans="1:6" ht="128.25">
      <c r="A717" s="479" t="s">
        <v>1878</v>
      </c>
      <c r="B717" s="470" t="s">
        <v>2140</v>
      </c>
      <c r="C717" s="471"/>
      <c r="D717" s="323"/>
      <c r="E717" s="324"/>
      <c r="F717" s="722"/>
    </row>
    <row r="718" spans="1:6">
      <c r="A718" s="472"/>
      <c r="B718" s="470" t="s">
        <v>1879</v>
      </c>
      <c r="C718" s="471" t="s">
        <v>7</v>
      </c>
      <c r="D718" s="323">
        <v>1</v>
      </c>
      <c r="E718" s="753"/>
      <c r="F718" s="722"/>
    </row>
    <row r="719" spans="1:6">
      <c r="A719" s="472"/>
      <c r="B719" s="275" t="s">
        <v>46</v>
      </c>
      <c r="C719" s="276"/>
      <c r="D719" s="333"/>
      <c r="E719" s="865"/>
      <c r="F719" s="707">
        <f>D718*E718*$C$8</f>
        <v>0</v>
      </c>
    </row>
    <row r="720" spans="1:6">
      <c r="A720" s="472"/>
      <c r="B720" s="278" t="s">
        <v>47</v>
      </c>
      <c r="C720" s="279"/>
      <c r="D720" s="334"/>
      <c r="E720" s="866"/>
      <c r="F720" s="708">
        <f>D718*E718*$C$9</f>
        <v>0</v>
      </c>
    </row>
    <row r="721" spans="1:6">
      <c r="A721" s="472"/>
      <c r="B721" s="470"/>
      <c r="C721" s="471"/>
      <c r="D721" s="323"/>
      <c r="E721" s="324"/>
      <c r="F721" s="706"/>
    </row>
    <row r="722" spans="1:6" ht="114">
      <c r="A722" s="479" t="s">
        <v>1878</v>
      </c>
      <c r="B722" s="470" t="s">
        <v>2141</v>
      </c>
      <c r="C722" s="471"/>
      <c r="D722" s="323"/>
      <c r="E722" s="324"/>
      <c r="F722" s="722"/>
    </row>
    <row r="723" spans="1:6">
      <c r="A723" s="469"/>
      <c r="B723" s="470" t="s">
        <v>1879</v>
      </c>
      <c r="C723" s="471" t="s">
        <v>7</v>
      </c>
      <c r="D723" s="323">
        <v>1</v>
      </c>
      <c r="E723" s="753"/>
      <c r="F723" s="722"/>
    </row>
    <row r="724" spans="1:6">
      <c r="A724" s="469"/>
      <c r="B724" s="275" t="s">
        <v>46</v>
      </c>
      <c r="C724" s="276"/>
      <c r="D724" s="333"/>
      <c r="E724" s="865"/>
      <c r="F724" s="707">
        <f>D723*E723*$C$8</f>
        <v>0</v>
      </c>
    </row>
    <row r="725" spans="1:6">
      <c r="A725" s="469"/>
      <c r="B725" s="278" t="s">
        <v>47</v>
      </c>
      <c r="C725" s="279"/>
      <c r="D725" s="334"/>
      <c r="E725" s="866"/>
      <c r="F725" s="708">
        <f>D723*E723*$C$9</f>
        <v>0</v>
      </c>
    </row>
    <row r="726" spans="1:6">
      <c r="A726" s="472"/>
      <c r="B726" s="470"/>
      <c r="C726" s="471"/>
      <c r="D726" s="323"/>
      <c r="E726" s="324"/>
      <c r="F726" s="722"/>
    </row>
    <row r="727" spans="1:6" ht="59.25">
      <c r="A727" s="479" t="s">
        <v>1878</v>
      </c>
      <c r="B727" s="470" t="s">
        <v>4730</v>
      </c>
      <c r="C727" s="471"/>
      <c r="D727" s="323"/>
      <c r="E727" s="324"/>
      <c r="F727" s="722"/>
    </row>
    <row r="728" spans="1:6" ht="28.5">
      <c r="A728" s="445"/>
      <c r="B728" s="443"/>
      <c r="C728" s="444" t="s">
        <v>7</v>
      </c>
      <c r="D728" s="273"/>
      <c r="E728" s="763" t="s">
        <v>4689</v>
      </c>
      <c r="F728" s="706"/>
    </row>
    <row r="729" spans="1:6">
      <c r="A729" s="320"/>
      <c r="B729" s="275" t="s">
        <v>46</v>
      </c>
      <c r="C729" s="276"/>
      <c r="D729" s="333"/>
      <c r="E729" s="865"/>
      <c r="F729" s="707"/>
    </row>
    <row r="730" spans="1:6">
      <c r="A730" s="320"/>
      <c r="B730" s="278" t="s">
        <v>47</v>
      </c>
      <c r="C730" s="279"/>
      <c r="D730" s="334"/>
      <c r="E730" s="866"/>
      <c r="F730" s="708"/>
    </row>
    <row r="731" spans="1:6">
      <c r="A731" s="320"/>
      <c r="B731" s="335"/>
      <c r="C731" s="264"/>
      <c r="D731" s="331"/>
      <c r="E731" s="879"/>
      <c r="F731" s="722"/>
    </row>
    <row r="732" spans="1:6" ht="45">
      <c r="A732" s="315" t="s">
        <v>4208</v>
      </c>
      <c r="B732" s="481" t="s">
        <v>2143</v>
      </c>
      <c r="C732" s="264"/>
      <c r="D732" s="331"/>
      <c r="E732" s="879"/>
      <c r="F732" s="722"/>
    </row>
    <row r="733" spans="1:6">
      <c r="A733" s="320"/>
      <c r="B733" s="282"/>
      <c r="C733" s="283"/>
      <c r="D733" s="332"/>
      <c r="E733" s="877"/>
      <c r="F733" s="706"/>
    </row>
    <row r="734" spans="1:6" ht="15">
      <c r="A734" s="315" t="s">
        <v>4209</v>
      </c>
      <c r="B734" s="322" t="s">
        <v>2144</v>
      </c>
      <c r="C734" s="283"/>
      <c r="D734" s="332"/>
      <c r="E734" s="877"/>
      <c r="F734" s="706"/>
    </row>
    <row r="735" spans="1:6">
      <c r="A735" s="320"/>
      <c r="B735" s="282"/>
      <c r="C735" s="283"/>
      <c r="D735" s="332"/>
      <c r="E735" s="877"/>
      <c r="F735" s="706"/>
    </row>
    <row r="736" spans="1:6" ht="128.25">
      <c r="A736" s="320" t="s">
        <v>1878</v>
      </c>
      <c r="B736" s="282" t="s">
        <v>4210</v>
      </c>
      <c r="C736" s="264"/>
      <c r="D736" s="331"/>
      <c r="E736" s="879"/>
      <c r="F736" s="722"/>
    </row>
    <row r="737" spans="1:6">
      <c r="A737" s="320"/>
      <c r="B737" s="282" t="s">
        <v>1879</v>
      </c>
      <c r="C737" s="283" t="s">
        <v>7</v>
      </c>
      <c r="D737" s="332">
        <v>1</v>
      </c>
      <c r="E737" s="878"/>
      <c r="F737" s="706"/>
    </row>
    <row r="738" spans="1:6">
      <c r="A738" s="320"/>
      <c r="B738" s="275" t="s">
        <v>46</v>
      </c>
      <c r="C738" s="276"/>
      <c r="D738" s="333"/>
      <c r="E738" s="865"/>
      <c r="F738" s="707">
        <f>D737*E737</f>
        <v>0</v>
      </c>
    </row>
    <row r="739" spans="1:6">
      <c r="A739" s="320"/>
      <c r="E739" s="867"/>
    </row>
    <row r="740" spans="1:6">
      <c r="A740" s="320"/>
      <c r="E740" s="867"/>
    </row>
    <row r="741" spans="1:6" ht="85.5">
      <c r="A741" s="320" t="s">
        <v>1878</v>
      </c>
      <c r="B741" s="282" t="s">
        <v>4211</v>
      </c>
      <c r="C741" s="283"/>
      <c r="D741" s="332"/>
      <c r="E741" s="877"/>
      <c r="F741" s="706"/>
    </row>
    <row r="742" spans="1:6">
      <c r="A742" s="320"/>
      <c r="B742" s="335" t="s">
        <v>1879</v>
      </c>
      <c r="C742" s="264" t="s">
        <v>7</v>
      </c>
      <c r="D742" s="331">
        <v>1</v>
      </c>
      <c r="E742" s="881"/>
      <c r="F742" s="722"/>
    </row>
    <row r="743" spans="1:6">
      <c r="A743" s="320"/>
      <c r="B743" s="275" t="s">
        <v>46</v>
      </c>
      <c r="C743" s="276"/>
      <c r="D743" s="333"/>
      <c r="E743" s="865"/>
      <c r="F743" s="707">
        <f>D742*E742</f>
        <v>0</v>
      </c>
    </row>
    <row r="744" spans="1:6">
      <c r="A744" s="320"/>
      <c r="E744" s="867"/>
    </row>
    <row r="745" spans="1:6">
      <c r="A745" s="320"/>
      <c r="B745" s="335"/>
      <c r="C745" s="264"/>
      <c r="D745" s="331"/>
      <c r="E745" s="879"/>
      <c r="F745" s="722"/>
    </row>
    <row r="746" spans="1:6" ht="99.75">
      <c r="A746" s="320" t="s">
        <v>1878</v>
      </c>
      <c r="B746" s="265" t="s">
        <v>4212</v>
      </c>
      <c r="E746" s="867"/>
    </row>
    <row r="747" spans="1:6">
      <c r="A747" s="320"/>
      <c r="B747" s="265" t="s">
        <v>1879</v>
      </c>
      <c r="C747" s="259" t="s">
        <v>7</v>
      </c>
      <c r="D747" s="337">
        <v>1</v>
      </c>
      <c r="E747" s="864"/>
    </row>
    <row r="748" spans="1:6">
      <c r="A748" s="320"/>
      <c r="B748" s="275" t="s">
        <v>46</v>
      </c>
      <c r="C748" s="276"/>
      <c r="D748" s="333"/>
      <c r="E748" s="865"/>
      <c r="F748" s="707">
        <f>D747*E747</f>
        <v>0</v>
      </c>
    </row>
    <row r="749" spans="1:6">
      <c r="A749" s="320"/>
      <c r="E749" s="867"/>
    </row>
    <row r="750" spans="1:6">
      <c r="A750" s="320"/>
      <c r="E750" s="867"/>
    </row>
    <row r="751" spans="1:6" ht="71.25">
      <c r="A751" s="320" t="s">
        <v>1878</v>
      </c>
      <c r="B751" s="467" t="s">
        <v>4213</v>
      </c>
      <c r="C751" s="468"/>
      <c r="D751" s="323"/>
      <c r="E751" s="324"/>
    </row>
    <row r="752" spans="1:6">
      <c r="A752" s="320"/>
      <c r="B752" s="470" t="s">
        <v>1879</v>
      </c>
      <c r="C752" s="471" t="s">
        <v>7</v>
      </c>
      <c r="D752" s="323">
        <v>1</v>
      </c>
      <c r="E752" s="753"/>
      <c r="F752" s="706"/>
    </row>
    <row r="753" spans="1:6">
      <c r="A753" s="320"/>
      <c r="B753" s="275" t="s">
        <v>46</v>
      </c>
      <c r="C753" s="276"/>
      <c r="D753" s="333"/>
      <c r="E753" s="865"/>
      <c r="F753" s="707">
        <f>D752*E752</f>
        <v>0</v>
      </c>
    </row>
    <row r="754" spans="1:6">
      <c r="A754" s="320"/>
      <c r="E754" s="867"/>
    </row>
    <row r="755" spans="1:6">
      <c r="A755" s="320"/>
      <c r="B755" s="335"/>
      <c r="C755" s="264"/>
      <c r="D755" s="331"/>
      <c r="E755" s="879"/>
      <c r="F755" s="722"/>
    </row>
    <row r="756" spans="1:6" ht="57">
      <c r="A756" s="320" t="s">
        <v>1878</v>
      </c>
      <c r="B756" s="265" t="s">
        <v>2120</v>
      </c>
      <c r="E756" s="867"/>
    </row>
    <row r="757" spans="1:6">
      <c r="A757" s="320"/>
      <c r="B757" s="265" t="s">
        <v>1916</v>
      </c>
      <c r="C757" s="259" t="s">
        <v>15</v>
      </c>
      <c r="D757" s="337">
        <v>6</v>
      </c>
      <c r="E757" s="864"/>
    </row>
    <row r="758" spans="1:6">
      <c r="A758" s="320"/>
      <c r="B758" s="275" t="s">
        <v>46</v>
      </c>
      <c r="C758" s="276"/>
      <c r="D758" s="333"/>
      <c r="E758" s="865"/>
      <c r="F758" s="707">
        <f>D757*E757</f>
        <v>0</v>
      </c>
    </row>
    <row r="759" spans="1:6">
      <c r="A759" s="320"/>
      <c r="E759" s="867"/>
    </row>
    <row r="760" spans="1:6">
      <c r="A760" s="320"/>
      <c r="B760" s="282"/>
      <c r="C760" s="283"/>
      <c r="D760" s="332"/>
      <c r="E760" s="877"/>
      <c r="F760" s="706"/>
    </row>
    <row r="761" spans="1:6" ht="57">
      <c r="A761" s="320" t="s">
        <v>1878</v>
      </c>
      <c r="B761" s="265" t="s">
        <v>4214</v>
      </c>
      <c r="E761" s="867"/>
    </row>
    <row r="762" spans="1:6">
      <c r="A762" s="320"/>
      <c r="B762" s="282" t="s">
        <v>1916</v>
      </c>
      <c r="C762" s="283" t="s">
        <v>15</v>
      </c>
      <c r="D762" s="332">
        <v>1</v>
      </c>
      <c r="E762" s="878"/>
      <c r="F762" s="706"/>
    </row>
    <row r="763" spans="1:6">
      <c r="A763" s="320"/>
      <c r="B763" s="275" t="s">
        <v>46</v>
      </c>
      <c r="C763" s="276"/>
      <c r="D763" s="333"/>
      <c r="E763" s="865"/>
      <c r="F763" s="707">
        <f>D762*E762</f>
        <v>0</v>
      </c>
    </row>
    <row r="764" spans="1:6">
      <c r="A764" s="320"/>
      <c r="E764" s="867"/>
    </row>
    <row r="765" spans="1:6" ht="57">
      <c r="A765" s="320" t="s">
        <v>1878</v>
      </c>
      <c r="B765" s="265" t="s">
        <v>2119</v>
      </c>
      <c r="E765" s="867"/>
    </row>
    <row r="766" spans="1:6">
      <c r="A766" s="320"/>
      <c r="B766" s="282" t="s">
        <v>1916</v>
      </c>
      <c r="C766" s="283" t="s">
        <v>15</v>
      </c>
      <c r="D766" s="332">
        <v>2</v>
      </c>
      <c r="E766" s="878"/>
      <c r="F766" s="706"/>
    </row>
    <row r="767" spans="1:6">
      <c r="A767" s="320"/>
      <c r="B767" s="275" t="s">
        <v>46</v>
      </c>
      <c r="C767" s="276"/>
      <c r="D767" s="333"/>
      <c r="E767" s="865"/>
      <c r="F767" s="707">
        <f>D766*E766</f>
        <v>0</v>
      </c>
    </row>
    <row r="768" spans="1:6">
      <c r="A768" s="320"/>
      <c r="B768" s="335"/>
      <c r="C768" s="264"/>
      <c r="D768" s="331"/>
      <c r="E768" s="879"/>
      <c r="F768" s="722"/>
    </row>
    <row r="769" spans="1:6" ht="57">
      <c r="A769" s="320" t="s">
        <v>1878</v>
      </c>
      <c r="B769" s="265" t="s">
        <v>2122</v>
      </c>
      <c r="E769" s="867"/>
    </row>
    <row r="770" spans="1:6">
      <c r="A770" s="320"/>
      <c r="B770" s="282" t="s">
        <v>1916</v>
      </c>
      <c r="C770" s="283" t="s">
        <v>15</v>
      </c>
      <c r="D770" s="332">
        <v>1</v>
      </c>
      <c r="E770" s="878"/>
      <c r="F770" s="706"/>
    </row>
    <row r="771" spans="1:6">
      <c r="A771" s="320"/>
      <c r="B771" s="275" t="s">
        <v>46</v>
      </c>
      <c r="C771" s="276"/>
      <c r="D771" s="333"/>
      <c r="E771" s="865"/>
      <c r="F771" s="707">
        <f>D770*E770</f>
        <v>0</v>
      </c>
    </row>
    <row r="772" spans="1:6">
      <c r="A772" s="320"/>
      <c r="B772" s="335"/>
      <c r="C772" s="264"/>
      <c r="D772" s="331"/>
      <c r="E772" s="879"/>
      <c r="F772" s="722"/>
    </row>
    <row r="773" spans="1:6" ht="85.5">
      <c r="A773" s="320" t="s">
        <v>1878</v>
      </c>
      <c r="B773" s="282" t="s">
        <v>1946</v>
      </c>
      <c r="E773" s="867"/>
    </row>
    <row r="774" spans="1:6">
      <c r="A774" s="320"/>
      <c r="B774" s="265" t="s">
        <v>1916</v>
      </c>
      <c r="C774" s="259" t="s">
        <v>15</v>
      </c>
      <c r="D774" s="337">
        <v>1</v>
      </c>
      <c r="E774" s="864"/>
    </row>
    <row r="775" spans="1:6">
      <c r="A775" s="320"/>
      <c r="B775" s="275" t="s">
        <v>46</v>
      </c>
      <c r="C775" s="276"/>
      <c r="D775" s="333"/>
      <c r="E775" s="865"/>
      <c r="F775" s="707">
        <f>D774*E774</f>
        <v>0</v>
      </c>
    </row>
    <row r="776" spans="1:6">
      <c r="A776" s="320"/>
      <c r="E776" s="867"/>
    </row>
    <row r="777" spans="1:6">
      <c r="A777" s="320"/>
      <c r="B777" s="282"/>
      <c r="C777" s="283"/>
      <c r="D777" s="332"/>
      <c r="E777" s="877"/>
      <c r="F777" s="706"/>
    </row>
    <row r="778" spans="1:6" ht="85.5">
      <c r="A778" s="320" t="s">
        <v>1878</v>
      </c>
      <c r="B778" s="282" t="s">
        <v>1947</v>
      </c>
      <c r="E778" s="867"/>
    </row>
    <row r="779" spans="1:6">
      <c r="A779" s="320"/>
      <c r="B779" s="282" t="s">
        <v>1916</v>
      </c>
      <c r="C779" s="283" t="s">
        <v>15</v>
      </c>
      <c r="D779" s="332">
        <v>1</v>
      </c>
      <c r="E779" s="878"/>
      <c r="F779" s="706"/>
    </row>
    <row r="780" spans="1:6">
      <c r="A780" s="320"/>
      <c r="B780" s="275" t="s">
        <v>46</v>
      </c>
      <c r="C780" s="276"/>
      <c r="D780" s="333"/>
      <c r="E780" s="865"/>
      <c r="F780" s="707">
        <f>D779*E779</f>
        <v>0</v>
      </c>
    </row>
    <row r="781" spans="1:6">
      <c r="A781" s="320"/>
      <c r="E781" s="867"/>
    </row>
    <row r="782" spans="1:6">
      <c r="A782" s="320"/>
      <c r="B782" s="335"/>
      <c r="C782" s="264"/>
      <c r="D782" s="331"/>
      <c r="E782" s="879"/>
      <c r="F782" s="722"/>
    </row>
    <row r="783" spans="1:6" ht="57">
      <c r="A783" s="320" t="s">
        <v>1878</v>
      </c>
      <c r="B783" s="335" t="s">
        <v>4215</v>
      </c>
      <c r="C783" s="264"/>
      <c r="D783" s="331"/>
      <c r="E783" s="879"/>
      <c r="F783" s="722"/>
    </row>
    <row r="784" spans="1:6">
      <c r="A784" s="320"/>
      <c r="B784" s="265" t="s">
        <v>1879</v>
      </c>
      <c r="C784" s="259" t="s">
        <v>7</v>
      </c>
      <c r="D784" s="337">
        <v>1</v>
      </c>
      <c r="E784" s="864"/>
    </row>
    <row r="785" spans="1:6">
      <c r="A785" s="320"/>
      <c r="B785" s="275" t="s">
        <v>46</v>
      </c>
      <c r="C785" s="276"/>
      <c r="D785" s="333"/>
      <c r="E785" s="865"/>
      <c r="F785" s="707">
        <f>D784*E784</f>
        <v>0</v>
      </c>
    </row>
    <row r="786" spans="1:6">
      <c r="A786" s="320"/>
      <c r="E786" s="867"/>
    </row>
    <row r="787" spans="1:6">
      <c r="A787" s="320"/>
      <c r="E787" s="867"/>
    </row>
    <row r="788" spans="1:6" ht="42.75">
      <c r="A788" s="320" t="s">
        <v>1878</v>
      </c>
      <c r="B788" s="282" t="s">
        <v>4216</v>
      </c>
      <c r="C788" s="283"/>
      <c r="D788" s="332"/>
      <c r="E788" s="877"/>
      <c r="F788" s="706"/>
    </row>
    <row r="789" spans="1:6">
      <c r="A789" s="320"/>
      <c r="B789" s="335" t="s">
        <v>1879</v>
      </c>
      <c r="C789" s="264" t="s">
        <v>7</v>
      </c>
      <c r="D789" s="331">
        <v>1</v>
      </c>
      <c r="E789" s="881"/>
      <c r="F789" s="722"/>
    </row>
    <row r="790" spans="1:6">
      <c r="A790" s="320"/>
      <c r="B790" s="275" t="s">
        <v>46</v>
      </c>
      <c r="C790" s="276"/>
      <c r="D790" s="333"/>
      <c r="E790" s="865"/>
      <c r="F790" s="707">
        <f>D789*E789</f>
        <v>0</v>
      </c>
    </row>
    <row r="791" spans="1:6">
      <c r="A791" s="320"/>
      <c r="E791" s="867"/>
    </row>
    <row r="792" spans="1:6">
      <c r="A792" s="320"/>
      <c r="B792" s="335"/>
      <c r="C792" s="264"/>
      <c r="D792" s="331"/>
      <c r="E792" s="879"/>
      <c r="F792" s="722"/>
    </row>
    <row r="793" spans="1:6" ht="71.25">
      <c r="A793" s="320" t="s">
        <v>1878</v>
      </c>
      <c r="B793" s="265" t="s">
        <v>2131</v>
      </c>
      <c r="E793" s="867"/>
    </row>
    <row r="794" spans="1:6">
      <c r="A794" s="320"/>
      <c r="B794" s="282" t="s">
        <v>1879</v>
      </c>
      <c r="C794" s="283" t="s">
        <v>7</v>
      </c>
      <c r="D794" s="332">
        <v>5</v>
      </c>
      <c r="E794" s="878"/>
      <c r="F794" s="706"/>
    </row>
    <row r="795" spans="1:6">
      <c r="A795" s="320"/>
      <c r="B795" s="275" t="s">
        <v>46</v>
      </c>
      <c r="C795" s="276"/>
      <c r="D795" s="333"/>
      <c r="E795" s="865"/>
      <c r="F795" s="707">
        <f>D794*E794</f>
        <v>0</v>
      </c>
    </row>
    <row r="796" spans="1:6">
      <c r="A796" s="320"/>
      <c r="E796" s="867"/>
    </row>
    <row r="797" spans="1:6">
      <c r="A797" s="320"/>
      <c r="B797" s="335"/>
      <c r="C797" s="264"/>
      <c r="D797" s="331"/>
      <c r="E797" s="879"/>
      <c r="F797" s="722"/>
    </row>
    <row r="798" spans="1:6" ht="71.25">
      <c r="A798" s="320" t="s">
        <v>1878</v>
      </c>
      <c r="B798" s="335" t="s">
        <v>2132</v>
      </c>
      <c r="C798" s="264"/>
      <c r="D798" s="331"/>
      <c r="E798" s="879"/>
      <c r="F798" s="722"/>
    </row>
    <row r="799" spans="1:6">
      <c r="A799" s="320"/>
      <c r="B799" s="335" t="s">
        <v>1916</v>
      </c>
      <c r="C799" s="264" t="s">
        <v>15</v>
      </c>
      <c r="D799" s="331">
        <v>1</v>
      </c>
      <c r="E799" s="881"/>
      <c r="F799" s="722"/>
    </row>
    <row r="800" spans="1:6">
      <c r="A800" s="320"/>
      <c r="B800" s="275" t="s">
        <v>46</v>
      </c>
      <c r="C800" s="276"/>
      <c r="D800" s="333"/>
      <c r="E800" s="865"/>
      <c r="F800" s="707">
        <f>D799*E799</f>
        <v>0</v>
      </c>
    </row>
    <row r="801" spans="1:6">
      <c r="A801" s="320"/>
      <c r="E801" s="867"/>
    </row>
    <row r="802" spans="1:6">
      <c r="A802" s="320"/>
      <c r="E802" s="867"/>
    </row>
    <row r="803" spans="1:6" ht="187.5">
      <c r="A803" s="320" t="s">
        <v>1878</v>
      </c>
      <c r="B803" s="282" t="s">
        <v>4728</v>
      </c>
      <c r="C803" s="283"/>
      <c r="D803" s="332"/>
      <c r="E803" s="877"/>
      <c r="F803" s="706"/>
    </row>
    <row r="804" spans="1:6" ht="28.5">
      <c r="A804" s="445"/>
      <c r="B804" s="443"/>
      <c r="C804" s="444" t="s">
        <v>7</v>
      </c>
      <c r="D804" s="273"/>
      <c r="E804" s="763" t="s">
        <v>4689</v>
      </c>
      <c r="F804" s="706"/>
    </row>
    <row r="805" spans="1:6">
      <c r="A805" s="320"/>
      <c r="B805" s="275" t="s">
        <v>46</v>
      </c>
      <c r="C805" s="276"/>
      <c r="D805" s="333"/>
      <c r="E805" s="865"/>
      <c r="F805" s="707"/>
    </row>
    <row r="806" spans="1:6">
      <c r="A806" s="320"/>
      <c r="E806" s="867"/>
    </row>
    <row r="807" spans="1:6" ht="15">
      <c r="A807" s="315" t="s">
        <v>4217</v>
      </c>
      <c r="B807" s="322" t="s">
        <v>2145</v>
      </c>
      <c r="C807" s="283"/>
      <c r="D807" s="332"/>
      <c r="E807" s="877"/>
      <c r="F807" s="706"/>
    </row>
    <row r="808" spans="1:6">
      <c r="A808" s="320"/>
      <c r="B808" s="282"/>
      <c r="C808" s="283"/>
      <c r="D808" s="332"/>
      <c r="E808" s="877"/>
      <c r="F808" s="706"/>
    </row>
    <row r="809" spans="1:6" ht="128.25">
      <c r="A809" s="320" t="s">
        <v>1878</v>
      </c>
      <c r="B809" s="282" t="s">
        <v>4210</v>
      </c>
      <c r="C809" s="264"/>
      <c r="D809" s="331"/>
      <c r="E809" s="879"/>
      <c r="F809" s="722"/>
    </row>
    <row r="810" spans="1:6">
      <c r="A810" s="320"/>
      <c r="B810" s="282" t="s">
        <v>1879</v>
      </c>
      <c r="C810" s="283" t="s">
        <v>7</v>
      </c>
      <c r="D810" s="332">
        <v>1</v>
      </c>
      <c r="E810" s="878"/>
      <c r="F810" s="706"/>
    </row>
    <row r="811" spans="1:6">
      <c r="A811" s="320"/>
      <c r="B811" s="275" t="s">
        <v>46</v>
      </c>
      <c r="C811" s="276"/>
      <c r="D811" s="333"/>
      <c r="E811" s="865"/>
      <c r="F811" s="707">
        <f>D810*E810</f>
        <v>0</v>
      </c>
    </row>
    <row r="812" spans="1:6">
      <c r="A812" s="320"/>
      <c r="E812" s="867"/>
    </row>
    <row r="813" spans="1:6">
      <c r="A813" s="320"/>
      <c r="E813" s="867"/>
    </row>
    <row r="814" spans="1:6" ht="85.5">
      <c r="A814" s="320" t="s">
        <v>1878</v>
      </c>
      <c r="B814" s="282" t="s">
        <v>4211</v>
      </c>
      <c r="C814" s="283"/>
      <c r="D814" s="332"/>
      <c r="E814" s="877"/>
      <c r="F814" s="706"/>
    </row>
    <row r="815" spans="1:6">
      <c r="A815" s="320"/>
      <c r="B815" s="335" t="s">
        <v>1879</v>
      </c>
      <c r="C815" s="264" t="s">
        <v>7</v>
      </c>
      <c r="D815" s="331">
        <v>1</v>
      </c>
      <c r="E815" s="881"/>
      <c r="F815" s="722"/>
    </row>
    <row r="816" spans="1:6">
      <c r="A816" s="320"/>
      <c r="B816" s="275" t="s">
        <v>46</v>
      </c>
      <c r="C816" s="276"/>
      <c r="D816" s="333"/>
      <c r="E816" s="865"/>
      <c r="F816" s="707">
        <f>D815*E815</f>
        <v>0</v>
      </c>
    </row>
    <row r="817" spans="1:6">
      <c r="A817" s="320"/>
      <c r="E817" s="867"/>
    </row>
    <row r="818" spans="1:6">
      <c r="A818" s="320"/>
      <c r="B818" s="335"/>
      <c r="C818" s="264"/>
      <c r="D818" s="331"/>
      <c r="E818" s="879"/>
      <c r="F818" s="722"/>
    </row>
    <row r="819" spans="1:6" ht="99.75">
      <c r="A819" s="320" t="s">
        <v>1878</v>
      </c>
      <c r="B819" s="265" t="s">
        <v>4212</v>
      </c>
      <c r="E819" s="867"/>
    </row>
    <row r="820" spans="1:6">
      <c r="A820" s="320"/>
      <c r="B820" s="265" t="s">
        <v>1879</v>
      </c>
      <c r="C820" s="259" t="s">
        <v>7</v>
      </c>
      <c r="D820" s="337">
        <v>1</v>
      </c>
      <c r="E820" s="864"/>
    </row>
    <row r="821" spans="1:6">
      <c r="A821" s="320"/>
      <c r="B821" s="275" t="s">
        <v>46</v>
      </c>
      <c r="C821" s="276"/>
      <c r="D821" s="333"/>
      <c r="E821" s="865"/>
      <c r="F821" s="707">
        <f>D820*E820</f>
        <v>0</v>
      </c>
    </row>
    <row r="822" spans="1:6">
      <c r="A822" s="320"/>
      <c r="E822" s="867"/>
    </row>
    <row r="823" spans="1:6">
      <c r="A823" s="320"/>
      <c r="E823" s="867"/>
    </row>
    <row r="824" spans="1:6" ht="71.25">
      <c r="A824" s="320" t="s">
        <v>1878</v>
      </c>
      <c r="B824" s="467" t="s">
        <v>4213</v>
      </c>
      <c r="C824" s="468"/>
      <c r="D824" s="323"/>
      <c r="E824" s="324"/>
    </row>
    <row r="825" spans="1:6">
      <c r="A825" s="320"/>
      <c r="B825" s="470" t="s">
        <v>1879</v>
      </c>
      <c r="C825" s="471" t="s">
        <v>7</v>
      </c>
      <c r="D825" s="323">
        <v>1</v>
      </c>
      <c r="E825" s="753"/>
      <c r="F825" s="706"/>
    </row>
    <row r="826" spans="1:6">
      <c r="A826" s="320"/>
      <c r="B826" s="275" t="s">
        <v>46</v>
      </c>
      <c r="C826" s="276"/>
      <c r="D826" s="333"/>
      <c r="E826" s="865"/>
      <c r="F826" s="707">
        <f>D825*E825</f>
        <v>0</v>
      </c>
    </row>
    <row r="827" spans="1:6">
      <c r="A827" s="320"/>
      <c r="E827" s="867"/>
    </row>
    <row r="828" spans="1:6">
      <c r="A828" s="320"/>
      <c r="B828" s="335"/>
      <c r="C828" s="264"/>
      <c r="D828" s="331"/>
      <c r="E828" s="879"/>
      <c r="F828" s="722"/>
    </row>
    <row r="829" spans="1:6" ht="57">
      <c r="A829" s="320" t="s">
        <v>1878</v>
      </c>
      <c r="B829" s="265" t="s">
        <v>2120</v>
      </c>
      <c r="E829" s="867"/>
    </row>
    <row r="830" spans="1:6">
      <c r="A830" s="320"/>
      <c r="B830" s="265" t="s">
        <v>1916</v>
      </c>
      <c r="C830" s="259" t="s">
        <v>15</v>
      </c>
      <c r="D830" s="337">
        <v>6</v>
      </c>
      <c r="E830" s="864"/>
    </row>
    <row r="831" spans="1:6">
      <c r="A831" s="320"/>
      <c r="B831" s="275" t="s">
        <v>46</v>
      </c>
      <c r="C831" s="276"/>
      <c r="D831" s="333"/>
      <c r="E831" s="865"/>
      <c r="F831" s="707">
        <f>D830*E830</f>
        <v>0</v>
      </c>
    </row>
    <row r="832" spans="1:6">
      <c r="A832" s="320"/>
      <c r="E832" s="867"/>
    </row>
    <row r="833" spans="1:6">
      <c r="A833" s="320"/>
      <c r="B833" s="282"/>
      <c r="C833" s="283"/>
      <c r="D833" s="332"/>
      <c r="E833" s="877"/>
      <c r="F833" s="706"/>
    </row>
    <row r="834" spans="1:6" ht="57">
      <c r="A834" s="320" t="s">
        <v>1878</v>
      </c>
      <c r="B834" s="265" t="s">
        <v>4214</v>
      </c>
      <c r="E834" s="867"/>
    </row>
    <row r="835" spans="1:6">
      <c r="A835" s="320"/>
      <c r="B835" s="282" t="s">
        <v>1916</v>
      </c>
      <c r="C835" s="283" t="s">
        <v>15</v>
      </c>
      <c r="D835" s="332">
        <v>1</v>
      </c>
      <c r="E835" s="878"/>
      <c r="F835" s="706"/>
    </row>
    <row r="836" spans="1:6">
      <c r="A836" s="320"/>
      <c r="B836" s="275" t="s">
        <v>46</v>
      </c>
      <c r="C836" s="276"/>
      <c r="D836" s="333"/>
      <c r="E836" s="865"/>
      <c r="F836" s="707">
        <f>D835*E835</f>
        <v>0</v>
      </c>
    </row>
    <row r="837" spans="1:6">
      <c r="A837" s="320"/>
      <c r="E837" s="867"/>
    </row>
    <row r="838" spans="1:6" ht="57">
      <c r="A838" s="320" t="s">
        <v>1878</v>
      </c>
      <c r="B838" s="265" t="s">
        <v>2119</v>
      </c>
      <c r="E838" s="867"/>
    </row>
    <row r="839" spans="1:6">
      <c r="A839" s="320"/>
      <c r="B839" s="282" t="s">
        <v>1916</v>
      </c>
      <c r="C839" s="283" t="s">
        <v>15</v>
      </c>
      <c r="D839" s="332">
        <v>2</v>
      </c>
      <c r="E839" s="878"/>
      <c r="F839" s="706"/>
    </row>
    <row r="840" spans="1:6">
      <c r="A840" s="320"/>
      <c r="B840" s="275" t="s">
        <v>46</v>
      </c>
      <c r="C840" s="276"/>
      <c r="D840" s="333"/>
      <c r="E840" s="865"/>
      <c r="F840" s="707">
        <f>D839*E839</f>
        <v>0</v>
      </c>
    </row>
    <row r="841" spans="1:6">
      <c r="A841" s="320"/>
      <c r="B841" s="335"/>
      <c r="C841" s="264"/>
      <c r="D841" s="331"/>
      <c r="E841" s="879"/>
      <c r="F841" s="722"/>
    </row>
    <row r="842" spans="1:6" ht="57">
      <c r="A842" s="320" t="s">
        <v>1878</v>
      </c>
      <c r="B842" s="265" t="s">
        <v>2122</v>
      </c>
      <c r="E842" s="867"/>
    </row>
    <row r="843" spans="1:6">
      <c r="A843" s="320"/>
      <c r="B843" s="282" t="s">
        <v>1916</v>
      </c>
      <c r="C843" s="283" t="s">
        <v>15</v>
      </c>
      <c r="D843" s="332">
        <v>1</v>
      </c>
      <c r="E843" s="878"/>
      <c r="F843" s="706"/>
    </row>
    <row r="844" spans="1:6">
      <c r="A844" s="320"/>
      <c r="B844" s="275" t="s">
        <v>46</v>
      </c>
      <c r="C844" s="276"/>
      <c r="D844" s="333"/>
      <c r="E844" s="865"/>
      <c r="F844" s="707">
        <f>D843*E843</f>
        <v>0</v>
      </c>
    </row>
    <row r="845" spans="1:6">
      <c r="A845" s="320"/>
      <c r="B845" s="335"/>
      <c r="C845" s="264"/>
      <c r="D845" s="331"/>
      <c r="E845" s="879"/>
      <c r="F845" s="722"/>
    </row>
    <row r="846" spans="1:6" ht="85.5">
      <c r="A846" s="320" t="s">
        <v>1878</v>
      </c>
      <c r="B846" s="282" t="s">
        <v>1946</v>
      </c>
      <c r="E846" s="867"/>
    </row>
    <row r="847" spans="1:6">
      <c r="A847" s="320"/>
      <c r="B847" s="265" t="s">
        <v>1916</v>
      </c>
      <c r="C847" s="259" t="s">
        <v>15</v>
      </c>
      <c r="D847" s="337">
        <v>1</v>
      </c>
      <c r="E847" s="864"/>
    </row>
    <row r="848" spans="1:6">
      <c r="A848" s="320"/>
      <c r="B848" s="275" t="s">
        <v>46</v>
      </c>
      <c r="C848" s="276"/>
      <c r="D848" s="333"/>
      <c r="E848" s="865"/>
      <c r="F848" s="707">
        <f>D847*E847</f>
        <v>0</v>
      </c>
    </row>
    <row r="849" spans="1:6">
      <c r="A849" s="320"/>
      <c r="E849" s="867"/>
    </row>
    <row r="850" spans="1:6">
      <c r="A850" s="320"/>
      <c r="B850" s="282"/>
      <c r="C850" s="283"/>
      <c r="D850" s="332"/>
      <c r="E850" s="877"/>
      <c r="F850" s="706"/>
    </row>
    <row r="851" spans="1:6" ht="85.5">
      <c r="A851" s="320" t="s">
        <v>1878</v>
      </c>
      <c r="B851" s="282" t="s">
        <v>1947</v>
      </c>
      <c r="E851" s="867"/>
    </row>
    <row r="852" spans="1:6">
      <c r="A852" s="320"/>
      <c r="B852" s="282" t="s">
        <v>1916</v>
      </c>
      <c r="C852" s="283" t="s">
        <v>15</v>
      </c>
      <c r="D852" s="332">
        <v>1</v>
      </c>
      <c r="E852" s="878"/>
      <c r="F852" s="706"/>
    </row>
    <row r="853" spans="1:6">
      <c r="A853" s="320"/>
      <c r="B853" s="275" t="s">
        <v>46</v>
      </c>
      <c r="C853" s="276"/>
      <c r="D853" s="333"/>
      <c r="E853" s="865"/>
      <c r="F853" s="707">
        <f>D852*E852</f>
        <v>0</v>
      </c>
    </row>
    <row r="854" spans="1:6">
      <c r="A854" s="320"/>
      <c r="E854" s="867"/>
    </row>
    <row r="855" spans="1:6">
      <c r="A855" s="320"/>
      <c r="B855" s="335"/>
      <c r="C855" s="264"/>
      <c r="D855" s="331"/>
      <c r="E855" s="879"/>
      <c r="F855" s="722"/>
    </row>
    <row r="856" spans="1:6" ht="57">
      <c r="A856" s="320" t="s">
        <v>1878</v>
      </c>
      <c r="B856" s="335" t="s">
        <v>4215</v>
      </c>
      <c r="C856" s="264"/>
      <c r="D856" s="331"/>
      <c r="E856" s="879"/>
      <c r="F856" s="722"/>
    </row>
    <row r="857" spans="1:6">
      <c r="A857" s="320"/>
      <c r="B857" s="265" t="s">
        <v>1879</v>
      </c>
      <c r="C857" s="259" t="s">
        <v>7</v>
      </c>
      <c r="D857" s="337">
        <v>1</v>
      </c>
      <c r="E857" s="864"/>
    </row>
    <row r="858" spans="1:6">
      <c r="A858" s="320"/>
      <c r="B858" s="275" t="s">
        <v>46</v>
      </c>
      <c r="C858" s="276"/>
      <c r="D858" s="333"/>
      <c r="E858" s="865"/>
      <c r="F858" s="707">
        <f>D857*E857</f>
        <v>0</v>
      </c>
    </row>
    <row r="859" spans="1:6">
      <c r="A859" s="320"/>
      <c r="E859" s="867"/>
    </row>
    <row r="860" spans="1:6">
      <c r="A860" s="320"/>
      <c r="E860" s="867"/>
    </row>
    <row r="861" spans="1:6" ht="42.75">
      <c r="A861" s="320" t="s">
        <v>1878</v>
      </c>
      <c r="B861" s="282" t="s">
        <v>4216</v>
      </c>
      <c r="C861" s="283"/>
      <c r="D861" s="332"/>
      <c r="E861" s="877"/>
      <c r="F861" s="706"/>
    </row>
    <row r="862" spans="1:6">
      <c r="A862" s="320"/>
      <c r="B862" s="335" t="s">
        <v>1879</v>
      </c>
      <c r="C862" s="264" t="s">
        <v>7</v>
      </c>
      <c r="D862" s="331">
        <v>1</v>
      </c>
      <c r="E862" s="881"/>
      <c r="F862" s="722"/>
    </row>
    <row r="863" spans="1:6">
      <c r="A863" s="320"/>
      <c r="B863" s="275" t="s">
        <v>46</v>
      </c>
      <c r="C863" s="276"/>
      <c r="D863" s="333"/>
      <c r="E863" s="865"/>
      <c r="F863" s="707">
        <f>D862*E862</f>
        <v>0</v>
      </c>
    </row>
    <row r="864" spans="1:6">
      <c r="A864" s="320"/>
      <c r="E864" s="867"/>
    </row>
    <row r="865" spans="1:6">
      <c r="A865" s="320"/>
      <c r="B865" s="335"/>
      <c r="C865" s="264"/>
      <c r="D865" s="331"/>
      <c r="E865" s="879"/>
      <c r="F865" s="722"/>
    </row>
    <row r="866" spans="1:6" ht="71.25">
      <c r="A866" s="320" t="s">
        <v>1878</v>
      </c>
      <c r="B866" s="265" t="s">
        <v>2131</v>
      </c>
      <c r="E866" s="867"/>
    </row>
    <row r="867" spans="1:6">
      <c r="A867" s="320"/>
      <c r="B867" s="282" t="s">
        <v>1879</v>
      </c>
      <c r="C867" s="283" t="s">
        <v>7</v>
      </c>
      <c r="D867" s="332">
        <v>5</v>
      </c>
      <c r="E867" s="878"/>
      <c r="F867" s="706"/>
    </row>
    <row r="868" spans="1:6">
      <c r="A868" s="320"/>
      <c r="B868" s="275" t="s">
        <v>46</v>
      </c>
      <c r="C868" s="276"/>
      <c r="D868" s="333"/>
      <c r="E868" s="865"/>
      <c r="F868" s="707">
        <f>D867*E867</f>
        <v>0</v>
      </c>
    </row>
    <row r="869" spans="1:6">
      <c r="A869" s="320"/>
      <c r="E869" s="867"/>
    </row>
    <row r="870" spans="1:6">
      <c r="A870" s="320"/>
      <c r="B870" s="335"/>
      <c r="C870" s="264"/>
      <c r="D870" s="331"/>
      <c r="E870" s="879"/>
      <c r="F870" s="722"/>
    </row>
    <row r="871" spans="1:6" ht="71.25">
      <c r="A871" s="320" t="s">
        <v>1878</v>
      </c>
      <c r="B871" s="335" t="s">
        <v>2132</v>
      </c>
      <c r="C871" s="264"/>
      <c r="D871" s="331"/>
      <c r="E871" s="879"/>
      <c r="F871" s="722"/>
    </row>
    <row r="872" spans="1:6">
      <c r="A872" s="320"/>
      <c r="B872" s="335" t="s">
        <v>1916</v>
      </c>
      <c r="C872" s="264" t="s">
        <v>15</v>
      </c>
      <c r="D872" s="331">
        <v>1</v>
      </c>
      <c r="E872" s="881"/>
      <c r="F872" s="722"/>
    </row>
    <row r="873" spans="1:6">
      <c r="A873" s="320"/>
      <c r="B873" s="275" t="s">
        <v>46</v>
      </c>
      <c r="C873" s="276"/>
      <c r="D873" s="333"/>
      <c r="E873" s="865"/>
      <c r="F873" s="707">
        <f>D872*E872</f>
        <v>0</v>
      </c>
    </row>
    <row r="874" spans="1:6">
      <c r="A874" s="320"/>
      <c r="E874" s="867"/>
    </row>
    <row r="875" spans="1:6">
      <c r="A875" s="320"/>
      <c r="E875" s="867"/>
    </row>
    <row r="876" spans="1:6" ht="187.5">
      <c r="A876" s="320" t="s">
        <v>1878</v>
      </c>
      <c r="B876" s="282" t="s">
        <v>4728</v>
      </c>
      <c r="C876" s="283"/>
      <c r="D876" s="332"/>
      <c r="E876" s="877"/>
      <c r="F876" s="706"/>
    </row>
    <row r="877" spans="1:6" ht="28.5">
      <c r="A877" s="445"/>
      <c r="B877" s="443"/>
      <c r="C877" s="444" t="s">
        <v>7</v>
      </c>
      <c r="D877" s="273"/>
      <c r="E877" s="763" t="s">
        <v>4689</v>
      </c>
      <c r="F877" s="706"/>
    </row>
    <row r="878" spans="1:6">
      <c r="A878" s="320"/>
      <c r="B878" s="275" t="s">
        <v>46</v>
      </c>
      <c r="C878" s="276"/>
      <c r="D878" s="333"/>
      <c r="E878" s="865"/>
      <c r="F878" s="707"/>
    </row>
    <row r="879" spans="1:6">
      <c r="A879" s="320"/>
      <c r="B879" s="282"/>
      <c r="C879" s="283"/>
      <c r="D879" s="332"/>
      <c r="E879" s="877"/>
      <c r="F879" s="706"/>
    </row>
    <row r="880" spans="1:6" ht="15">
      <c r="A880" s="315" t="s">
        <v>4218</v>
      </c>
      <c r="B880" s="322" t="s">
        <v>2146</v>
      </c>
      <c r="C880" s="283"/>
      <c r="D880" s="332"/>
      <c r="E880" s="877"/>
      <c r="F880" s="706"/>
    </row>
    <row r="881" spans="1:6">
      <c r="A881" s="320"/>
      <c r="B881" s="282"/>
      <c r="C881" s="283"/>
      <c r="D881" s="332"/>
      <c r="E881" s="877"/>
      <c r="F881" s="706"/>
    </row>
    <row r="882" spans="1:6" ht="128.25">
      <c r="A882" s="320" t="s">
        <v>1878</v>
      </c>
      <c r="B882" s="282" t="s">
        <v>4210</v>
      </c>
      <c r="C882" s="264"/>
      <c r="D882" s="331"/>
      <c r="E882" s="879"/>
      <c r="F882" s="722"/>
    </row>
    <row r="883" spans="1:6">
      <c r="A883" s="320"/>
      <c r="B883" s="282" t="s">
        <v>1879</v>
      </c>
      <c r="C883" s="283" t="s">
        <v>7</v>
      </c>
      <c r="D883" s="332">
        <v>1</v>
      </c>
      <c r="E883" s="878"/>
      <c r="F883" s="706"/>
    </row>
    <row r="884" spans="1:6">
      <c r="A884" s="320"/>
      <c r="B884" s="275" t="s">
        <v>46</v>
      </c>
      <c r="C884" s="276"/>
      <c r="D884" s="333"/>
      <c r="E884" s="865"/>
      <c r="F884" s="707">
        <f>D883*E883</f>
        <v>0</v>
      </c>
    </row>
    <row r="885" spans="1:6">
      <c r="A885" s="320"/>
      <c r="E885" s="867"/>
    </row>
    <row r="886" spans="1:6">
      <c r="A886" s="320"/>
      <c r="E886" s="867"/>
    </row>
    <row r="887" spans="1:6" ht="85.5">
      <c r="A887" s="320" t="s">
        <v>1878</v>
      </c>
      <c r="B887" s="282" t="s">
        <v>4211</v>
      </c>
      <c r="C887" s="283"/>
      <c r="D887" s="332"/>
      <c r="E887" s="877"/>
      <c r="F887" s="706"/>
    </row>
    <row r="888" spans="1:6">
      <c r="A888" s="320"/>
      <c r="B888" s="335" t="s">
        <v>1879</v>
      </c>
      <c r="C888" s="264" t="s">
        <v>7</v>
      </c>
      <c r="D888" s="331">
        <v>1</v>
      </c>
      <c r="E888" s="881"/>
      <c r="F888" s="722"/>
    </row>
    <row r="889" spans="1:6">
      <c r="A889" s="320"/>
      <c r="B889" s="275" t="s">
        <v>46</v>
      </c>
      <c r="C889" s="276"/>
      <c r="D889" s="333"/>
      <c r="E889" s="865"/>
      <c r="F889" s="707">
        <f>D888*E888</f>
        <v>0</v>
      </c>
    </row>
    <row r="890" spans="1:6">
      <c r="A890" s="320"/>
      <c r="E890" s="867"/>
    </row>
    <row r="891" spans="1:6">
      <c r="A891" s="320"/>
      <c r="B891" s="335"/>
      <c r="C891" s="264"/>
      <c r="D891" s="331"/>
      <c r="E891" s="879"/>
      <c r="F891" s="722"/>
    </row>
    <row r="892" spans="1:6" ht="99.75">
      <c r="A892" s="320" t="s">
        <v>1878</v>
      </c>
      <c r="B892" s="265" t="s">
        <v>4212</v>
      </c>
      <c r="E892" s="867"/>
    </row>
    <row r="893" spans="1:6">
      <c r="A893" s="320"/>
      <c r="B893" s="265" t="s">
        <v>1879</v>
      </c>
      <c r="C893" s="259" t="s">
        <v>7</v>
      </c>
      <c r="D893" s="337">
        <v>1</v>
      </c>
      <c r="E893" s="864"/>
    </row>
    <row r="894" spans="1:6">
      <c r="A894" s="320"/>
      <c r="B894" s="275" t="s">
        <v>46</v>
      </c>
      <c r="C894" s="276"/>
      <c r="D894" s="333"/>
      <c r="E894" s="865"/>
      <c r="F894" s="707">
        <f>D893*E893</f>
        <v>0</v>
      </c>
    </row>
    <row r="895" spans="1:6">
      <c r="A895" s="320"/>
      <c r="E895" s="867"/>
    </row>
    <row r="896" spans="1:6">
      <c r="A896" s="320"/>
      <c r="E896" s="867"/>
    </row>
    <row r="897" spans="1:6" ht="71.25">
      <c r="A897" s="320" t="s">
        <v>1878</v>
      </c>
      <c r="B897" s="467" t="s">
        <v>4213</v>
      </c>
      <c r="C897" s="468"/>
      <c r="D897" s="323"/>
      <c r="E897" s="324"/>
    </row>
    <row r="898" spans="1:6">
      <c r="A898" s="320"/>
      <c r="B898" s="470" t="s">
        <v>1879</v>
      </c>
      <c r="C898" s="471" t="s">
        <v>7</v>
      </c>
      <c r="D898" s="323">
        <v>1</v>
      </c>
      <c r="E898" s="753"/>
      <c r="F898" s="706"/>
    </row>
    <row r="899" spans="1:6">
      <c r="A899" s="320"/>
      <c r="B899" s="275" t="s">
        <v>46</v>
      </c>
      <c r="C899" s="276"/>
      <c r="D899" s="333"/>
      <c r="E899" s="865"/>
      <c r="F899" s="707">
        <f>D898*E898</f>
        <v>0</v>
      </c>
    </row>
    <row r="900" spans="1:6">
      <c r="A900" s="320"/>
      <c r="E900" s="867"/>
    </row>
    <row r="901" spans="1:6">
      <c r="A901" s="320"/>
      <c r="B901" s="335"/>
      <c r="C901" s="264"/>
      <c r="D901" s="331"/>
      <c r="E901" s="879"/>
      <c r="F901" s="722"/>
    </row>
    <row r="902" spans="1:6" ht="57">
      <c r="A902" s="320" t="s">
        <v>1878</v>
      </c>
      <c r="B902" s="265" t="s">
        <v>2120</v>
      </c>
      <c r="E902" s="867"/>
    </row>
    <row r="903" spans="1:6">
      <c r="A903" s="320"/>
      <c r="B903" s="265" t="s">
        <v>1916</v>
      </c>
      <c r="C903" s="259" t="s">
        <v>15</v>
      </c>
      <c r="D903" s="337">
        <v>6</v>
      </c>
      <c r="E903" s="864"/>
    </row>
    <row r="904" spans="1:6">
      <c r="A904" s="320"/>
      <c r="B904" s="275" t="s">
        <v>46</v>
      </c>
      <c r="C904" s="276"/>
      <c r="D904" s="333"/>
      <c r="E904" s="865"/>
      <c r="F904" s="707">
        <f>D903*E903</f>
        <v>0</v>
      </c>
    </row>
    <row r="905" spans="1:6">
      <c r="A905" s="320"/>
      <c r="E905" s="884"/>
    </row>
    <row r="906" spans="1:6">
      <c r="A906" s="320"/>
      <c r="B906" s="282"/>
      <c r="C906" s="283"/>
      <c r="D906" s="332"/>
      <c r="E906" s="877"/>
      <c r="F906" s="706"/>
    </row>
    <row r="907" spans="1:6" ht="57">
      <c r="A907" s="320" t="s">
        <v>1878</v>
      </c>
      <c r="B907" s="265" t="s">
        <v>4214</v>
      </c>
      <c r="E907" s="867"/>
    </row>
    <row r="908" spans="1:6">
      <c r="A908" s="320"/>
      <c r="B908" s="282" t="s">
        <v>1916</v>
      </c>
      <c r="C908" s="283" t="s">
        <v>15</v>
      </c>
      <c r="D908" s="332">
        <v>1</v>
      </c>
      <c r="E908" s="878"/>
      <c r="F908" s="706"/>
    </row>
    <row r="909" spans="1:6">
      <c r="A909" s="320"/>
      <c r="B909" s="275" t="s">
        <v>46</v>
      </c>
      <c r="C909" s="276"/>
      <c r="D909" s="333"/>
      <c r="E909" s="865"/>
      <c r="F909" s="707">
        <f>D908*E908</f>
        <v>0</v>
      </c>
    </row>
    <row r="910" spans="1:6">
      <c r="A910" s="320"/>
      <c r="E910" s="867"/>
    </row>
    <row r="911" spans="1:6" ht="57">
      <c r="A911" s="320" t="s">
        <v>1878</v>
      </c>
      <c r="B911" s="265" t="s">
        <v>2119</v>
      </c>
      <c r="E911" s="867"/>
    </row>
    <row r="912" spans="1:6">
      <c r="A912" s="320"/>
      <c r="B912" s="282" t="s">
        <v>1916</v>
      </c>
      <c r="C912" s="283" t="s">
        <v>15</v>
      </c>
      <c r="D912" s="332">
        <v>2</v>
      </c>
      <c r="E912" s="878"/>
      <c r="F912" s="706"/>
    </row>
    <row r="913" spans="1:6">
      <c r="A913" s="320"/>
      <c r="B913" s="275" t="s">
        <v>46</v>
      </c>
      <c r="C913" s="276"/>
      <c r="D913" s="333"/>
      <c r="E913" s="865"/>
      <c r="F913" s="707">
        <f>D912*E912</f>
        <v>0</v>
      </c>
    </row>
    <row r="914" spans="1:6">
      <c r="A914" s="320"/>
      <c r="B914" s="335"/>
      <c r="C914" s="264"/>
      <c r="D914" s="331"/>
      <c r="E914" s="879"/>
      <c r="F914" s="722"/>
    </row>
    <row r="915" spans="1:6" ht="57">
      <c r="A915" s="320" t="s">
        <v>1878</v>
      </c>
      <c r="B915" s="265" t="s">
        <v>2122</v>
      </c>
      <c r="E915" s="867"/>
    </row>
    <row r="916" spans="1:6">
      <c r="A916" s="320"/>
      <c r="B916" s="282" t="s">
        <v>1916</v>
      </c>
      <c r="C916" s="283" t="s">
        <v>15</v>
      </c>
      <c r="D916" s="332">
        <v>1</v>
      </c>
      <c r="E916" s="878"/>
      <c r="F916" s="706"/>
    </row>
    <row r="917" spans="1:6">
      <c r="A917" s="320"/>
      <c r="B917" s="275" t="s">
        <v>46</v>
      </c>
      <c r="C917" s="276"/>
      <c r="D917" s="333"/>
      <c r="E917" s="865"/>
      <c r="F917" s="707">
        <f>D916*E916</f>
        <v>0</v>
      </c>
    </row>
    <row r="918" spans="1:6">
      <c r="A918" s="320"/>
      <c r="B918" s="335"/>
      <c r="C918" s="264"/>
      <c r="D918" s="331"/>
      <c r="E918" s="879"/>
      <c r="F918" s="722"/>
    </row>
    <row r="919" spans="1:6" ht="85.5">
      <c r="A919" s="320" t="s">
        <v>1878</v>
      </c>
      <c r="B919" s="282" t="s">
        <v>1946</v>
      </c>
      <c r="E919" s="867"/>
    </row>
    <row r="920" spans="1:6">
      <c r="A920" s="320"/>
      <c r="B920" s="265" t="s">
        <v>1916</v>
      </c>
      <c r="C920" s="259" t="s">
        <v>15</v>
      </c>
      <c r="D920" s="337">
        <v>1</v>
      </c>
      <c r="E920" s="864"/>
    </row>
    <row r="921" spans="1:6">
      <c r="A921" s="320"/>
      <c r="B921" s="275" t="s">
        <v>46</v>
      </c>
      <c r="C921" s="276"/>
      <c r="D921" s="333"/>
      <c r="E921" s="865"/>
      <c r="F921" s="707">
        <f>D920*E920</f>
        <v>0</v>
      </c>
    </row>
    <row r="922" spans="1:6">
      <c r="A922" s="320"/>
      <c r="E922" s="867"/>
    </row>
    <row r="923" spans="1:6">
      <c r="A923" s="320"/>
      <c r="B923" s="282"/>
      <c r="C923" s="283"/>
      <c r="D923" s="332"/>
      <c r="E923" s="877"/>
      <c r="F923" s="706"/>
    </row>
    <row r="924" spans="1:6" ht="85.5">
      <c r="A924" s="320" t="s">
        <v>1878</v>
      </c>
      <c r="B924" s="282" t="s">
        <v>1947</v>
      </c>
      <c r="E924" s="867"/>
    </row>
    <row r="925" spans="1:6">
      <c r="A925" s="320"/>
      <c r="B925" s="282" t="s">
        <v>1916</v>
      </c>
      <c r="C925" s="283" t="s">
        <v>15</v>
      </c>
      <c r="D925" s="332">
        <v>1</v>
      </c>
      <c r="E925" s="878"/>
      <c r="F925" s="706"/>
    </row>
    <row r="926" spans="1:6">
      <c r="A926" s="320"/>
      <c r="B926" s="275" t="s">
        <v>46</v>
      </c>
      <c r="C926" s="276"/>
      <c r="D926" s="333"/>
      <c r="E926" s="865"/>
      <c r="F926" s="707">
        <f>D925*E925</f>
        <v>0</v>
      </c>
    </row>
    <row r="927" spans="1:6">
      <c r="A927" s="320"/>
      <c r="E927" s="867"/>
    </row>
    <row r="928" spans="1:6">
      <c r="A928" s="320"/>
      <c r="B928" s="335"/>
      <c r="C928" s="264"/>
      <c r="D928" s="331"/>
      <c r="E928" s="879"/>
      <c r="F928" s="722"/>
    </row>
    <row r="929" spans="1:6" ht="57">
      <c r="A929" s="320" t="s">
        <v>1878</v>
      </c>
      <c r="B929" s="335" t="s">
        <v>4215</v>
      </c>
      <c r="C929" s="264"/>
      <c r="D929" s="331"/>
      <c r="E929" s="879"/>
      <c r="F929" s="722"/>
    </row>
    <row r="930" spans="1:6">
      <c r="A930" s="320"/>
      <c r="B930" s="265" t="s">
        <v>1879</v>
      </c>
      <c r="C930" s="259" t="s">
        <v>7</v>
      </c>
      <c r="D930" s="337">
        <v>1</v>
      </c>
      <c r="E930" s="864"/>
    </row>
    <row r="931" spans="1:6">
      <c r="A931" s="320"/>
      <c r="B931" s="275" t="s">
        <v>46</v>
      </c>
      <c r="C931" s="276"/>
      <c r="D931" s="333"/>
      <c r="E931" s="865"/>
      <c r="F931" s="707">
        <f>D930*E930</f>
        <v>0</v>
      </c>
    </row>
    <row r="932" spans="1:6">
      <c r="A932" s="320"/>
      <c r="E932" s="867"/>
    </row>
    <row r="933" spans="1:6">
      <c r="A933" s="320"/>
      <c r="E933" s="867"/>
    </row>
    <row r="934" spans="1:6" ht="42.75">
      <c r="A934" s="320" t="s">
        <v>1878</v>
      </c>
      <c r="B934" s="282" t="s">
        <v>4216</v>
      </c>
      <c r="C934" s="283"/>
      <c r="D934" s="332"/>
      <c r="E934" s="877"/>
      <c r="F934" s="706"/>
    </row>
    <row r="935" spans="1:6">
      <c r="A935" s="320"/>
      <c r="B935" s="335" t="s">
        <v>1879</v>
      </c>
      <c r="C935" s="264" t="s">
        <v>7</v>
      </c>
      <c r="D935" s="331">
        <v>1</v>
      </c>
      <c r="E935" s="881"/>
      <c r="F935" s="722"/>
    </row>
    <row r="936" spans="1:6">
      <c r="A936" s="320"/>
      <c r="B936" s="275" t="s">
        <v>46</v>
      </c>
      <c r="C936" s="276"/>
      <c r="D936" s="333"/>
      <c r="E936" s="865"/>
      <c r="F936" s="707">
        <f>D935*E935</f>
        <v>0</v>
      </c>
    </row>
    <row r="937" spans="1:6">
      <c r="A937" s="320"/>
      <c r="E937" s="867"/>
    </row>
    <row r="938" spans="1:6">
      <c r="A938" s="320"/>
      <c r="B938" s="335"/>
      <c r="C938" s="264"/>
      <c r="D938" s="331"/>
      <c r="E938" s="879"/>
      <c r="F938" s="722"/>
    </row>
    <row r="939" spans="1:6" ht="71.25">
      <c r="A939" s="320" t="s">
        <v>1878</v>
      </c>
      <c r="B939" s="265" t="s">
        <v>2131</v>
      </c>
      <c r="E939" s="867"/>
    </row>
    <row r="940" spans="1:6">
      <c r="A940" s="320"/>
      <c r="B940" s="282" t="s">
        <v>1879</v>
      </c>
      <c r="C940" s="283" t="s">
        <v>7</v>
      </c>
      <c r="D940" s="332">
        <v>5</v>
      </c>
      <c r="E940" s="878"/>
      <c r="F940" s="706"/>
    </row>
    <row r="941" spans="1:6">
      <c r="A941" s="320"/>
      <c r="B941" s="275" t="s">
        <v>46</v>
      </c>
      <c r="C941" s="276"/>
      <c r="D941" s="333"/>
      <c r="E941" s="865"/>
      <c r="F941" s="707">
        <f>D940*E940</f>
        <v>0</v>
      </c>
    </row>
    <row r="942" spans="1:6">
      <c r="A942" s="320"/>
      <c r="E942" s="867"/>
    </row>
    <row r="943" spans="1:6">
      <c r="A943" s="320"/>
      <c r="B943" s="335"/>
      <c r="C943" s="264"/>
      <c r="D943" s="331"/>
      <c r="E943" s="879"/>
      <c r="F943" s="722"/>
    </row>
    <row r="944" spans="1:6" ht="71.25">
      <c r="A944" s="320" t="s">
        <v>1878</v>
      </c>
      <c r="B944" s="335" t="s">
        <v>2132</v>
      </c>
      <c r="C944" s="264"/>
      <c r="D944" s="331"/>
      <c r="E944" s="879"/>
      <c r="F944" s="722"/>
    </row>
    <row r="945" spans="1:6">
      <c r="A945" s="320"/>
      <c r="B945" s="335" t="s">
        <v>1916</v>
      </c>
      <c r="C945" s="264" t="s">
        <v>15</v>
      </c>
      <c r="D945" s="331">
        <v>1</v>
      </c>
      <c r="E945" s="881"/>
      <c r="F945" s="722"/>
    </row>
    <row r="946" spans="1:6">
      <c r="A946" s="320"/>
      <c r="B946" s="275" t="s">
        <v>46</v>
      </c>
      <c r="C946" s="276"/>
      <c r="D946" s="333"/>
      <c r="E946" s="865"/>
      <c r="F946" s="707">
        <f>D945*E945</f>
        <v>0</v>
      </c>
    </row>
    <row r="947" spans="1:6">
      <c r="A947" s="320"/>
      <c r="E947" s="867"/>
    </row>
    <row r="948" spans="1:6">
      <c r="A948" s="320"/>
      <c r="E948" s="867"/>
    </row>
    <row r="949" spans="1:6" ht="187.5">
      <c r="A949" s="320" t="s">
        <v>1878</v>
      </c>
      <c r="B949" s="282" t="s">
        <v>4728</v>
      </c>
      <c r="C949" s="283"/>
      <c r="D949" s="332"/>
      <c r="E949" s="877"/>
      <c r="F949" s="706"/>
    </row>
    <row r="950" spans="1:6" ht="28.5">
      <c r="A950" s="445"/>
      <c r="B950" s="443"/>
      <c r="C950" s="444" t="s">
        <v>7</v>
      </c>
      <c r="D950" s="273"/>
      <c r="E950" s="763" t="s">
        <v>4689</v>
      </c>
      <c r="F950" s="706"/>
    </row>
    <row r="951" spans="1:6">
      <c r="A951" s="320"/>
      <c r="B951" s="275" t="s">
        <v>46</v>
      </c>
      <c r="C951" s="276"/>
      <c r="D951" s="333"/>
      <c r="E951" s="865"/>
      <c r="F951" s="707"/>
    </row>
    <row r="952" spans="1:6">
      <c r="A952" s="320"/>
      <c r="B952" s="282"/>
      <c r="C952" s="283"/>
      <c r="D952" s="332"/>
      <c r="E952" s="877"/>
      <c r="F952" s="706"/>
    </row>
    <row r="953" spans="1:6" ht="15">
      <c r="A953" s="315" t="s">
        <v>4219</v>
      </c>
      <c r="B953" s="322" t="s">
        <v>2147</v>
      </c>
      <c r="C953" s="283"/>
      <c r="D953" s="332"/>
      <c r="E953" s="877"/>
      <c r="F953" s="706"/>
    </row>
    <row r="954" spans="1:6">
      <c r="A954" s="320"/>
      <c r="B954" s="282"/>
      <c r="C954" s="283"/>
      <c r="D954" s="332"/>
      <c r="E954" s="877"/>
      <c r="F954" s="706"/>
    </row>
    <row r="955" spans="1:6" ht="128.25">
      <c r="A955" s="320" t="s">
        <v>1878</v>
      </c>
      <c r="B955" s="282" t="s">
        <v>4210</v>
      </c>
      <c r="C955" s="264"/>
      <c r="D955" s="331"/>
      <c r="E955" s="879"/>
      <c r="F955" s="722"/>
    </row>
    <row r="956" spans="1:6">
      <c r="A956" s="320"/>
      <c r="B956" s="282" t="s">
        <v>1879</v>
      </c>
      <c r="C956" s="283" t="s">
        <v>7</v>
      </c>
      <c r="D956" s="332">
        <v>1</v>
      </c>
      <c r="E956" s="878"/>
      <c r="F956" s="706"/>
    </row>
    <row r="957" spans="1:6">
      <c r="A957" s="320"/>
      <c r="B957" s="275" t="s">
        <v>46</v>
      </c>
      <c r="C957" s="276"/>
      <c r="D957" s="333"/>
      <c r="E957" s="865"/>
      <c r="F957" s="707">
        <f>D956*E956</f>
        <v>0</v>
      </c>
    </row>
    <row r="958" spans="1:6">
      <c r="A958" s="320"/>
      <c r="E958" s="867"/>
    </row>
    <row r="959" spans="1:6">
      <c r="A959" s="320"/>
      <c r="E959" s="867"/>
    </row>
    <row r="960" spans="1:6" ht="85.5">
      <c r="A960" s="320" t="s">
        <v>1878</v>
      </c>
      <c r="B960" s="282" t="s">
        <v>4211</v>
      </c>
      <c r="C960" s="283"/>
      <c r="D960" s="332"/>
      <c r="E960" s="877"/>
      <c r="F960" s="706"/>
    </row>
    <row r="961" spans="1:6">
      <c r="A961" s="320"/>
      <c r="B961" s="335" t="s">
        <v>1879</v>
      </c>
      <c r="C961" s="264" t="s">
        <v>7</v>
      </c>
      <c r="D961" s="331">
        <v>1</v>
      </c>
      <c r="E961" s="881"/>
      <c r="F961" s="722"/>
    </row>
    <row r="962" spans="1:6">
      <c r="A962" s="320"/>
      <c r="B962" s="275" t="s">
        <v>46</v>
      </c>
      <c r="C962" s="276"/>
      <c r="D962" s="333"/>
      <c r="E962" s="865"/>
      <c r="F962" s="707">
        <f>D961*E961</f>
        <v>0</v>
      </c>
    </row>
    <row r="963" spans="1:6">
      <c r="A963" s="320"/>
      <c r="E963" s="867"/>
    </row>
    <row r="964" spans="1:6">
      <c r="A964" s="320"/>
      <c r="B964" s="335"/>
      <c r="C964" s="264"/>
      <c r="D964" s="331"/>
      <c r="E964" s="879"/>
      <c r="F964" s="722"/>
    </row>
    <row r="965" spans="1:6" ht="99.75">
      <c r="A965" s="320" t="s">
        <v>1878</v>
      </c>
      <c r="B965" s="265" t="s">
        <v>4212</v>
      </c>
      <c r="E965" s="867"/>
    </row>
    <row r="966" spans="1:6">
      <c r="A966" s="320"/>
      <c r="B966" s="265" t="s">
        <v>1879</v>
      </c>
      <c r="C966" s="259" t="s">
        <v>7</v>
      </c>
      <c r="D966" s="337">
        <v>1</v>
      </c>
      <c r="E966" s="864"/>
    </row>
    <row r="967" spans="1:6">
      <c r="A967" s="320"/>
      <c r="B967" s="275" t="s">
        <v>46</v>
      </c>
      <c r="C967" s="276"/>
      <c r="D967" s="333"/>
      <c r="E967" s="865"/>
      <c r="F967" s="707">
        <f>D966*E966</f>
        <v>0</v>
      </c>
    </row>
    <row r="968" spans="1:6">
      <c r="A968" s="320"/>
      <c r="E968" s="867"/>
    </row>
    <row r="969" spans="1:6">
      <c r="A969" s="320"/>
      <c r="E969" s="867"/>
    </row>
    <row r="970" spans="1:6" ht="71.25">
      <c r="A970" s="320" t="s">
        <v>1878</v>
      </c>
      <c r="B970" s="467" t="s">
        <v>4213</v>
      </c>
      <c r="C970" s="468"/>
      <c r="D970" s="323"/>
      <c r="E970" s="324"/>
    </row>
    <row r="971" spans="1:6">
      <c r="A971" s="320"/>
      <c r="B971" s="470" t="s">
        <v>1879</v>
      </c>
      <c r="C971" s="471" t="s">
        <v>7</v>
      </c>
      <c r="D971" s="323">
        <v>1</v>
      </c>
      <c r="E971" s="753"/>
      <c r="F971" s="706"/>
    </row>
    <row r="972" spans="1:6">
      <c r="A972" s="320"/>
      <c r="B972" s="275" t="s">
        <v>46</v>
      </c>
      <c r="C972" s="276"/>
      <c r="D972" s="333"/>
      <c r="E972" s="865"/>
      <c r="F972" s="707">
        <f>D971*E971</f>
        <v>0</v>
      </c>
    </row>
    <row r="973" spans="1:6">
      <c r="A973" s="320"/>
      <c r="E973" s="867"/>
    </row>
    <row r="974" spans="1:6">
      <c r="A974" s="320"/>
      <c r="B974" s="335"/>
      <c r="C974" s="264"/>
      <c r="D974" s="331"/>
      <c r="E974" s="879"/>
      <c r="F974" s="722"/>
    </row>
    <row r="975" spans="1:6" ht="57">
      <c r="A975" s="320" t="s">
        <v>1878</v>
      </c>
      <c r="B975" s="265" t="s">
        <v>2120</v>
      </c>
      <c r="E975" s="867"/>
    </row>
    <row r="976" spans="1:6">
      <c r="A976" s="320"/>
      <c r="B976" s="265" t="s">
        <v>1916</v>
      </c>
      <c r="C976" s="259" t="s">
        <v>15</v>
      </c>
      <c r="D976" s="337">
        <v>6</v>
      </c>
      <c r="E976" s="864"/>
    </row>
    <row r="977" spans="1:6">
      <c r="A977" s="320"/>
      <c r="B977" s="275" t="s">
        <v>46</v>
      </c>
      <c r="C977" s="276"/>
      <c r="D977" s="333"/>
      <c r="E977" s="865"/>
      <c r="F977" s="707">
        <f>D976*E976</f>
        <v>0</v>
      </c>
    </row>
    <row r="978" spans="1:6">
      <c r="A978" s="320"/>
      <c r="E978" s="867"/>
    </row>
    <row r="979" spans="1:6">
      <c r="A979" s="320"/>
      <c r="B979" s="282"/>
      <c r="C979" s="283"/>
      <c r="D979" s="332"/>
      <c r="E979" s="877"/>
      <c r="F979" s="706"/>
    </row>
    <row r="980" spans="1:6" ht="57">
      <c r="A980" s="320" t="s">
        <v>1878</v>
      </c>
      <c r="B980" s="265" t="s">
        <v>4214</v>
      </c>
      <c r="E980" s="867"/>
    </row>
    <row r="981" spans="1:6">
      <c r="A981" s="320"/>
      <c r="B981" s="282" t="s">
        <v>1916</v>
      </c>
      <c r="C981" s="283" t="s">
        <v>15</v>
      </c>
      <c r="D981" s="332">
        <v>1</v>
      </c>
      <c r="E981" s="878"/>
      <c r="F981" s="706"/>
    </row>
    <row r="982" spans="1:6">
      <c r="A982" s="320"/>
      <c r="B982" s="275" t="s">
        <v>46</v>
      </c>
      <c r="C982" s="276"/>
      <c r="D982" s="333"/>
      <c r="E982" s="865"/>
      <c r="F982" s="707">
        <f>D981*E981</f>
        <v>0</v>
      </c>
    </row>
    <row r="983" spans="1:6">
      <c r="A983" s="320"/>
      <c r="E983" s="867"/>
    </row>
    <row r="984" spans="1:6" ht="57">
      <c r="A984" s="320" t="s">
        <v>1878</v>
      </c>
      <c r="B984" s="265" t="s">
        <v>2119</v>
      </c>
      <c r="E984" s="867"/>
    </row>
    <row r="985" spans="1:6">
      <c r="A985" s="320"/>
      <c r="B985" s="282" t="s">
        <v>1916</v>
      </c>
      <c r="C985" s="283" t="s">
        <v>15</v>
      </c>
      <c r="D985" s="332">
        <v>2</v>
      </c>
      <c r="E985" s="878"/>
      <c r="F985" s="706"/>
    </row>
    <row r="986" spans="1:6">
      <c r="A986" s="320"/>
      <c r="B986" s="275" t="s">
        <v>46</v>
      </c>
      <c r="C986" s="276"/>
      <c r="D986" s="333"/>
      <c r="E986" s="865"/>
      <c r="F986" s="707">
        <f>D985*E985</f>
        <v>0</v>
      </c>
    </row>
    <row r="987" spans="1:6">
      <c r="A987" s="320"/>
      <c r="B987" s="335"/>
      <c r="C987" s="264"/>
      <c r="D987" s="331"/>
      <c r="E987" s="879"/>
      <c r="F987" s="722"/>
    </row>
    <row r="988" spans="1:6" ht="57">
      <c r="A988" s="320" t="s">
        <v>1878</v>
      </c>
      <c r="B988" s="265" t="s">
        <v>2122</v>
      </c>
      <c r="E988" s="867"/>
    </row>
    <row r="989" spans="1:6">
      <c r="A989" s="320"/>
      <c r="B989" s="282" t="s">
        <v>1916</v>
      </c>
      <c r="C989" s="283" t="s">
        <v>15</v>
      </c>
      <c r="D989" s="332">
        <v>1</v>
      </c>
      <c r="E989" s="878"/>
      <c r="F989" s="706"/>
    </row>
    <row r="990" spans="1:6">
      <c r="A990" s="320"/>
      <c r="B990" s="275" t="s">
        <v>46</v>
      </c>
      <c r="C990" s="276"/>
      <c r="D990" s="333"/>
      <c r="E990" s="865"/>
      <c r="F990" s="707">
        <f>D989*E989</f>
        <v>0</v>
      </c>
    </row>
    <row r="991" spans="1:6">
      <c r="A991" s="320"/>
      <c r="B991" s="335"/>
      <c r="C991" s="264"/>
      <c r="D991" s="331"/>
      <c r="E991" s="879"/>
      <c r="F991" s="722"/>
    </row>
    <row r="992" spans="1:6" ht="85.5">
      <c r="A992" s="320" t="s">
        <v>1878</v>
      </c>
      <c r="B992" s="282" t="s">
        <v>1946</v>
      </c>
      <c r="E992" s="867"/>
    </row>
    <row r="993" spans="1:6">
      <c r="A993" s="320"/>
      <c r="B993" s="265" t="s">
        <v>1916</v>
      </c>
      <c r="C993" s="259" t="s">
        <v>15</v>
      </c>
      <c r="D993" s="337">
        <v>1</v>
      </c>
      <c r="E993" s="864"/>
    </row>
    <row r="994" spans="1:6">
      <c r="A994" s="320"/>
      <c r="B994" s="275" t="s">
        <v>46</v>
      </c>
      <c r="C994" s="276"/>
      <c r="D994" s="333"/>
      <c r="E994" s="865"/>
      <c r="F994" s="707">
        <f>D993*E993</f>
        <v>0</v>
      </c>
    </row>
    <row r="995" spans="1:6">
      <c r="A995" s="320"/>
      <c r="E995" s="867"/>
    </row>
    <row r="996" spans="1:6">
      <c r="A996" s="320"/>
      <c r="B996" s="282"/>
      <c r="C996" s="283"/>
      <c r="D996" s="332"/>
      <c r="E996" s="877"/>
      <c r="F996" s="706"/>
    </row>
    <row r="997" spans="1:6" ht="85.5">
      <c r="A997" s="320" t="s">
        <v>1878</v>
      </c>
      <c r="B997" s="282" t="s">
        <v>1947</v>
      </c>
      <c r="E997" s="867"/>
    </row>
    <row r="998" spans="1:6">
      <c r="A998" s="320"/>
      <c r="B998" s="282" t="s">
        <v>1916</v>
      </c>
      <c r="C998" s="283" t="s">
        <v>15</v>
      </c>
      <c r="D998" s="332">
        <v>1</v>
      </c>
      <c r="E998" s="878"/>
      <c r="F998" s="706"/>
    </row>
    <row r="999" spans="1:6">
      <c r="A999" s="320"/>
      <c r="B999" s="275" t="s">
        <v>46</v>
      </c>
      <c r="C999" s="276"/>
      <c r="D999" s="333"/>
      <c r="E999" s="865"/>
      <c r="F999" s="707">
        <f>D998*E998</f>
        <v>0</v>
      </c>
    </row>
    <row r="1000" spans="1:6">
      <c r="A1000" s="320"/>
      <c r="E1000" s="867"/>
    </row>
    <row r="1001" spans="1:6">
      <c r="A1001" s="320"/>
      <c r="B1001" s="335"/>
      <c r="C1001" s="264"/>
      <c r="D1001" s="331"/>
      <c r="E1001" s="879"/>
      <c r="F1001" s="722"/>
    </row>
    <row r="1002" spans="1:6" ht="57">
      <c r="A1002" s="320" t="s">
        <v>1878</v>
      </c>
      <c r="B1002" s="335" t="s">
        <v>4215</v>
      </c>
      <c r="C1002" s="264"/>
      <c r="D1002" s="331"/>
      <c r="E1002" s="879"/>
      <c r="F1002" s="722"/>
    </row>
    <row r="1003" spans="1:6">
      <c r="A1003" s="320"/>
      <c r="B1003" s="265" t="s">
        <v>1879</v>
      </c>
      <c r="C1003" s="259" t="s">
        <v>7</v>
      </c>
      <c r="D1003" s="337">
        <v>1</v>
      </c>
      <c r="E1003" s="864"/>
    </row>
    <row r="1004" spans="1:6">
      <c r="A1004" s="320"/>
      <c r="B1004" s="275" t="s">
        <v>46</v>
      </c>
      <c r="C1004" s="276"/>
      <c r="D1004" s="333"/>
      <c r="E1004" s="865"/>
      <c r="F1004" s="707">
        <f>D1003*E1003</f>
        <v>0</v>
      </c>
    </row>
    <row r="1005" spans="1:6">
      <c r="A1005" s="320"/>
      <c r="E1005" s="867"/>
    </row>
    <row r="1006" spans="1:6">
      <c r="A1006" s="320"/>
      <c r="E1006" s="867"/>
    </row>
    <row r="1007" spans="1:6" ht="42.75">
      <c r="A1007" s="320" t="s">
        <v>1878</v>
      </c>
      <c r="B1007" s="282" t="s">
        <v>4216</v>
      </c>
      <c r="C1007" s="283"/>
      <c r="D1007" s="332"/>
      <c r="E1007" s="877"/>
      <c r="F1007" s="706"/>
    </row>
    <row r="1008" spans="1:6">
      <c r="A1008" s="320"/>
      <c r="B1008" s="335" t="s">
        <v>1879</v>
      </c>
      <c r="C1008" s="264" t="s">
        <v>7</v>
      </c>
      <c r="D1008" s="331">
        <v>1</v>
      </c>
      <c r="E1008" s="881"/>
      <c r="F1008" s="722"/>
    </row>
    <row r="1009" spans="1:6">
      <c r="A1009" s="320"/>
      <c r="B1009" s="275" t="s">
        <v>46</v>
      </c>
      <c r="C1009" s="276"/>
      <c r="D1009" s="333"/>
      <c r="E1009" s="865"/>
      <c r="F1009" s="707">
        <f>D1008*E1008</f>
        <v>0</v>
      </c>
    </row>
    <row r="1010" spans="1:6">
      <c r="A1010" s="320"/>
      <c r="E1010" s="867"/>
    </row>
    <row r="1011" spans="1:6">
      <c r="A1011" s="320"/>
      <c r="B1011" s="335"/>
      <c r="C1011" s="264"/>
      <c r="D1011" s="331"/>
      <c r="E1011" s="879"/>
      <c r="F1011" s="722"/>
    </row>
    <row r="1012" spans="1:6" ht="71.25">
      <c r="A1012" s="320" t="s">
        <v>1878</v>
      </c>
      <c r="B1012" s="265" t="s">
        <v>2131</v>
      </c>
      <c r="E1012" s="867"/>
    </row>
    <row r="1013" spans="1:6">
      <c r="A1013" s="320"/>
      <c r="B1013" s="282" t="s">
        <v>1879</v>
      </c>
      <c r="C1013" s="283" t="s">
        <v>7</v>
      </c>
      <c r="D1013" s="332">
        <v>5</v>
      </c>
      <c r="E1013" s="878"/>
      <c r="F1013" s="706"/>
    </row>
    <row r="1014" spans="1:6">
      <c r="A1014" s="320"/>
      <c r="B1014" s="275" t="s">
        <v>46</v>
      </c>
      <c r="C1014" s="276"/>
      <c r="D1014" s="333"/>
      <c r="E1014" s="865"/>
      <c r="F1014" s="707">
        <f>D1013*E1013</f>
        <v>0</v>
      </c>
    </row>
    <row r="1015" spans="1:6">
      <c r="A1015" s="320"/>
      <c r="E1015" s="867"/>
    </row>
    <row r="1016" spans="1:6">
      <c r="A1016" s="320"/>
      <c r="B1016" s="335"/>
      <c r="C1016" s="264"/>
      <c r="D1016" s="331"/>
      <c r="E1016" s="879"/>
      <c r="F1016" s="722"/>
    </row>
    <row r="1017" spans="1:6" ht="71.25">
      <c r="A1017" s="320" t="s">
        <v>1878</v>
      </c>
      <c r="B1017" s="335" t="s">
        <v>2132</v>
      </c>
      <c r="C1017" s="264"/>
      <c r="D1017" s="331"/>
      <c r="E1017" s="879"/>
      <c r="F1017" s="722"/>
    </row>
    <row r="1018" spans="1:6">
      <c r="A1018" s="320"/>
      <c r="B1018" s="335" t="s">
        <v>1916</v>
      </c>
      <c r="C1018" s="264" t="s">
        <v>15</v>
      </c>
      <c r="D1018" s="331">
        <v>1</v>
      </c>
      <c r="E1018" s="881"/>
      <c r="F1018" s="722"/>
    </row>
    <row r="1019" spans="1:6">
      <c r="A1019" s="320"/>
      <c r="B1019" s="275" t="s">
        <v>46</v>
      </c>
      <c r="C1019" s="276"/>
      <c r="D1019" s="333"/>
      <c r="E1019" s="865"/>
      <c r="F1019" s="707">
        <f>D1018*E1018</f>
        <v>0</v>
      </c>
    </row>
    <row r="1020" spans="1:6">
      <c r="A1020" s="320"/>
      <c r="E1020" s="867"/>
    </row>
    <row r="1021" spans="1:6">
      <c r="A1021" s="320"/>
      <c r="E1021" s="867"/>
    </row>
    <row r="1022" spans="1:6" ht="187.5">
      <c r="A1022" s="320" t="s">
        <v>1878</v>
      </c>
      <c r="B1022" s="282" t="s">
        <v>4728</v>
      </c>
      <c r="C1022" s="283"/>
      <c r="D1022" s="332"/>
      <c r="E1022" s="877"/>
      <c r="F1022" s="706"/>
    </row>
    <row r="1023" spans="1:6" ht="28.5">
      <c r="A1023" s="445"/>
      <c r="B1023" s="443"/>
      <c r="C1023" s="444" t="s">
        <v>7</v>
      </c>
      <c r="D1023" s="273"/>
      <c r="E1023" s="763" t="s">
        <v>4689</v>
      </c>
      <c r="F1023" s="706"/>
    </row>
    <row r="1024" spans="1:6">
      <c r="A1024" s="320"/>
      <c r="B1024" s="275" t="s">
        <v>46</v>
      </c>
      <c r="C1024" s="276"/>
      <c r="D1024" s="333"/>
      <c r="E1024" s="865"/>
      <c r="F1024" s="707"/>
    </row>
    <row r="1025" spans="1:6">
      <c r="A1025" s="320"/>
      <c r="B1025" s="282"/>
      <c r="C1025" s="283"/>
      <c r="D1025" s="332"/>
      <c r="E1025" s="877"/>
      <c r="F1025" s="706"/>
    </row>
    <row r="1026" spans="1:6" ht="15">
      <c r="A1026" s="315" t="s">
        <v>4220</v>
      </c>
      <c r="B1026" s="322" t="s">
        <v>2148</v>
      </c>
      <c r="C1026" s="283"/>
      <c r="D1026" s="332"/>
      <c r="E1026" s="877"/>
      <c r="F1026" s="706"/>
    </row>
    <row r="1027" spans="1:6">
      <c r="A1027" s="320"/>
      <c r="B1027" s="282"/>
      <c r="C1027" s="283"/>
      <c r="D1027" s="332"/>
      <c r="E1027" s="877"/>
      <c r="F1027" s="706"/>
    </row>
    <row r="1028" spans="1:6" ht="128.25">
      <c r="A1028" s="320" t="s">
        <v>1878</v>
      </c>
      <c r="B1028" s="282" t="s">
        <v>4210</v>
      </c>
      <c r="C1028" s="264"/>
      <c r="D1028" s="331"/>
      <c r="E1028" s="879"/>
      <c r="F1028" s="722"/>
    </row>
    <row r="1029" spans="1:6">
      <c r="A1029" s="320"/>
      <c r="B1029" s="282" t="s">
        <v>1879</v>
      </c>
      <c r="C1029" s="283" t="s">
        <v>7</v>
      </c>
      <c r="D1029" s="332">
        <v>1</v>
      </c>
      <c r="E1029" s="878"/>
      <c r="F1029" s="706"/>
    </row>
    <row r="1030" spans="1:6">
      <c r="A1030" s="320"/>
      <c r="B1030" s="275" t="s">
        <v>46</v>
      </c>
      <c r="C1030" s="276"/>
      <c r="D1030" s="333"/>
      <c r="E1030" s="865"/>
      <c r="F1030" s="707">
        <f>D1029*E1029</f>
        <v>0</v>
      </c>
    </row>
    <row r="1031" spans="1:6">
      <c r="A1031" s="320"/>
      <c r="E1031" s="867"/>
    </row>
    <row r="1032" spans="1:6">
      <c r="A1032" s="320"/>
      <c r="E1032" s="867"/>
    </row>
    <row r="1033" spans="1:6" ht="85.5">
      <c r="A1033" s="320" t="s">
        <v>1878</v>
      </c>
      <c r="B1033" s="282" t="s">
        <v>4211</v>
      </c>
      <c r="C1033" s="283"/>
      <c r="D1033" s="332"/>
      <c r="E1033" s="877"/>
      <c r="F1033" s="706"/>
    </row>
    <row r="1034" spans="1:6">
      <c r="A1034" s="320"/>
      <c r="B1034" s="335" t="s">
        <v>1879</v>
      </c>
      <c r="C1034" s="264" t="s">
        <v>7</v>
      </c>
      <c r="D1034" s="331">
        <v>1</v>
      </c>
      <c r="E1034" s="881"/>
      <c r="F1034" s="722"/>
    </row>
    <row r="1035" spans="1:6">
      <c r="A1035" s="320"/>
      <c r="B1035" s="275" t="s">
        <v>46</v>
      </c>
      <c r="C1035" s="276"/>
      <c r="D1035" s="333"/>
      <c r="E1035" s="865"/>
      <c r="F1035" s="707">
        <f>D1034*E1034</f>
        <v>0</v>
      </c>
    </row>
    <row r="1036" spans="1:6">
      <c r="A1036" s="320"/>
      <c r="E1036" s="867"/>
    </row>
    <row r="1037" spans="1:6">
      <c r="A1037" s="320"/>
      <c r="B1037" s="335"/>
      <c r="C1037" s="264"/>
      <c r="D1037" s="331"/>
      <c r="E1037" s="879"/>
      <c r="F1037" s="722"/>
    </row>
    <row r="1038" spans="1:6" ht="99.75">
      <c r="A1038" s="320" t="s">
        <v>1878</v>
      </c>
      <c r="B1038" s="265" t="s">
        <v>4212</v>
      </c>
      <c r="E1038" s="867"/>
    </row>
    <row r="1039" spans="1:6">
      <c r="A1039" s="320"/>
      <c r="B1039" s="265" t="s">
        <v>1879</v>
      </c>
      <c r="C1039" s="259" t="s">
        <v>7</v>
      </c>
      <c r="D1039" s="337">
        <v>1</v>
      </c>
      <c r="E1039" s="864"/>
    </row>
    <row r="1040" spans="1:6">
      <c r="A1040" s="320"/>
      <c r="B1040" s="275" t="s">
        <v>46</v>
      </c>
      <c r="C1040" s="276"/>
      <c r="D1040" s="333"/>
      <c r="E1040" s="865"/>
      <c r="F1040" s="707">
        <f>D1039*E1039</f>
        <v>0</v>
      </c>
    </row>
    <row r="1041" spans="1:6">
      <c r="A1041" s="320"/>
      <c r="E1041" s="867"/>
    </row>
    <row r="1042" spans="1:6">
      <c r="A1042" s="320"/>
      <c r="E1042" s="867"/>
    </row>
    <row r="1043" spans="1:6" ht="71.25">
      <c r="A1043" s="320" t="s">
        <v>1878</v>
      </c>
      <c r="B1043" s="467" t="s">
        <v>4213</v>
      </c>
      <c r="C1043" s="468"/>
      <c r="D1043" s="323"/>
      <c r="E1043" s="324"/>
    </row>
    <row r="1044" spans="1:6">
      <c r="A1044" s="320"/>
      <c r="B1044" s="470" t="s">
        <v>1879</v>
      </c>
      <c r="C1044" s="471" t="s">
        <v>7</v>
      </c>
      <c r="D1044" s="323">
        <v>1</v>
      </c>
      <c r="E1044" s="753"/>
      <c r="F1044" s="706"/>
    </row>
    <row r="1045" spans="1:6">
      <c r="A1045" s="320"/>
      <c r="B1045" s="275" t="s">
        <v>46</v>
      </c>
      <c r="C1045" s="276"/>
      <c r="D1045" s="333"/>
      <c r="E1045" s="865"/>
      <c r="F1045" s="707">
        <f>D1044*E1044</f>
        <v>0</v>
      </c>
    </row>
    <row r="1046" spans="1:6">
      <c r="A1046" s="320"/>
      <c r="E1046" s="867"/>
    </row>
    <row r="1047" spans="1:6">
      <c r="A1047" s="320"/>
      <c r="B1047" s="335"/>
      <c r="C1047" s="264"/>
      <c r="D1047" s="331"/>
      <c r="E1047" s="879"/>
      <c r="F1047" s="722"/>
    </row>
    <row r="1048" spans="1:6" ht="57">
      <c r="A1048" s="320" t="s">
        <v>1878</v>
      </c>
      <c r="B1048" s="265" t="s">
        <v>2120</v>
      </c>
      <c r="E1048" s="867"/>
    </row>
    <row r="1049" spans="1:6">
      <c r="A1049" s="320"/>
      <c r="B1049" s="265" t="s">
        <v>1916</v>
      </c>
      <c r="C1049" s="259" t="s">
        <v>15</v>
      </c>
      <c r="D1049" s="337">
        <v>6</v>
      </c>
      <c r="E1049" s="864"/>
    </row>
    <row r="1050" spans="1:6">
      <c r="A1050" s="320"/>
      <c r="B1050" s="275" t="s">
        <v>46</v>
      </c>
      <c r="C1050" s="276"/>
      <c r="D1050" s="333"/>
      <c r="E1050" s="865"/>
      <c r="F1050" s="707">
        <f>D1049*E1049</f>
        <v>0</v>
      </c>
    </row>
    <row r="1051" spans="1:6">
      <c r="A1051" s="320"/>
      <c r="E1051" s="867"/>
    </row>
    <row r="1052" spans="1:6">
      <c r="A1052" s="320"/>
      <c r="B1052" s="282"/>
      <c r="C1052" s="283"/>
      <c r="D1052" s="332"/>
      <c r="E1052" s="877"/>
      <c r="F1052" s="706"/>
    </row>
    <row r="1053" spans="1:6" ht="57">
      <c r="A1053" s="320" t="s">
        <v>1878</v>
      </c>
      <c r="B1053" s="265" t="s">
        <v>4214</v>
      </c>
      <c r="E1053" s="867"/>
    </row>
    <row r="1054" spans="1:6">
      <c r="A1054" s="320"/>
      <c r="B1054" s="282" t="s">
        <v>1916</v>
      </c>
      <c r="C1054" s="283" t="s">
        <v>15</v>
      </c>
      <c r="D1054" s="332">
        <v>1</v>
      </c>
      <c r="E1054" s="878"/>
      <c r="F1054" s="706"/>
    </row>
    <row r="1055" spans="1:6">
      <c r="A1055" s="320"/>
      <c r="B1055" s="275" t="s">
        <v>46</v>
      </c>
      <c r="C1055" s="276"/>
      <c r="D1055" s="333"/>
      <c r="E1055" s="865"/>
      <c r="F1055" s="707">
        <f>D1054*E1054</f>
        <v>0</v>
      </c>
    </row>
    <row r="1056" spans="1:6">
      <c r="A1056" s="320"/>
      <c r="E1056" s="867"/>
    </row>
    <row r="1057" spans="1:6" ht="57">
      <c r="A1057" s="320" t="s">
        <v>1878</v>
      </c>
      <c r="B1057" s="265" t="s">
        <v>2119</v>
      </c>
      <c r="E1057" s="867"/>
    </row>
    <row r="1058" spans="1:6">
      <c r="A1058" s="320"/>
      <c r="B1058" s="282" t="s">
        <v>1916</v>
      </c>
      <c r="C1058" s="283" t="s">
        <v>15</v>
      </c>
      <c r="D1058" s="332">
        <v>2</v>
      </c>
      <c r="E1058" s="878"/>
      <c r="F1058" s="706"/>
    </row>
    <row r="1059" spans="1:6">
      <c r="A1059" s="320"/>
      <c r="B1059" s="275" t="s">
        <v>46</v>
      </c>
      <c r="C1059" s="276"/>
      <c r="D1059" s="333"/>
      <c r="E1059" s="865"/>
      <c r="F1059" s="707">
        <f>D1058*E1058</f>
        <v>0</v>
      </c>
    </row>
    <row r="1060" spans="1:6">
      <c r="A1060" s="320"/>
      <c r="B1060" s="335"/>
      <c r="C1060" s="264"/>
      <c r="D1060" s="331"/>
      <c r="E1060" s="879"/>
      <c r="F1060" s="722"/>
    </row>
    <row r="1061" spans="1:6" ht="57">
      <c r="A1061" s="320" t="s">
        <v>1878</v>
      </c>
      <c r="B1061" s="265" t="s">
        <v>2122</v>
      </c>
      <c r="E1061" s="867"/>
    </row>
    <row r="1062" spans="1:6">
      <c r="A1062" s="320"/>
      <c r="B1062" s="282" t="s">
        <v>1916</v>
      </c>
      <c r="C1062" s="283" t="s">
        <v>15</v>
      </c>
      <c r="D1062" s="332">
        <v>1</v>
      </c>
      <c r="E1062" s="878"/>
      <c r="F1062" s="706"/>
    </row>
    <row r="1063" spans="1:6">
      <c r="A1063" s="320"/>
      <c r="B1063" s="275" t="s">
        <v>46</v>
      </c>
      <c r="C1063" s="276"/>
      <c r="D1063" s="333"/>
      <c r="E1063" s="865"/>
      <c r="F1063" s="707">
        <f>D1062*E1062</f>
        <v>0</v>
      </c>
    </row>
    <row r="1064" spans="1:6">
      <c r="A1064" s="320"/>
      <c r="B1064" s="335"/>
      <c r="C1064" s="264"/>
      <c r="D1064" s="331"/>
      <c r="E1064" s="879"/>
      <c r="F1064" s="722"/>
    </row>
    <row r="1065" spans="1:6" ht="85.5">
      <c r="A1065" s="320" t="s">
        <v>1878</v>
      </c>
      <c r="B1065" s="282" t="s">
        <v>1946</v>
      </c>
      <c r="E1065" s="867"/>
    </row>
    <row r="1066" spans="1:6">
      <c r="A1066" s="320"/>
      <c r="B1066" s="265" t="s">
        <v>1916</v>
      </c>
      <c r="C1066" s="259" t="s">
        <v>15</v>
      </c>
      <c r="D1066" s="337">
        <v>1</v>
      </c>
      <c r="E1066" s="864"/>
    </row>
    <row r="1067" spans="1:6">
      <c r="A1067" s="320"/>
      <c r="B1067" s="275" t="s">
        <v>46</v>
      </c>
      <c r="C1067" s="276"/>
      <c r="D1067" s="333"/>
      <c r="E1067" s="865"/>
      <c r="F1067" s="707">
        <f>D1066*E1066</f>
        <v>0</v>
      </c>
    </row>
    <row r="1068" spans="1:6">
      <c r="A1068" s="320"/>
      <c r="E1068" s="867"/>
    </row>
    <row r="1069" spans="1:6">
      <c r="A1069" s="320"/>
      <c r="B1069" s="282"/>
      <c r="C1069" s="283"/>
      <c r="D1069" s="332"/>
      <c r="E1069" s="877"/>
      <c r="F1069" s="706"/>
    </row>
    <row r="1070" spans="1:6" ht="85.5">
      <c r="A1070" s="320" t="s">
        <v>1878</v>
      </c>
      <c r="B1070" s="282" t="s">
        <v>1947</v>
      </c>
      <c r="E1070" s="867"/>
    </row>
    <row r="1071" spans="1:6">
      <c r="A1071" s="320"/>
      <c r="B1071" s="282" t="s">
        <v>1916</v>
      </c>
      <c r="C1071" s="283" t="s">
        <v>15</v>
      </c>
      <c r="D1071" s="332">
        <v>1</v>
      </c>
      <c r="E1071" s="878"/>
      <c r="F1071" s="706"/>
    </row>
    <row r="1072" spans="1:6">
      <c r="A1072" s="320"/>
      <c r="B1072" s="275" t="s">
        <v>46</v>
      </c>
      <c r="C1072" s="276"/>
      <c r="D1072" s="333"/>
      <c r="E1072" s="865"/>
      <c r="F1072" s="707">
        <f>D1071*E1071</f>
        <v>0</v>
      </c>
    </row>
    <row r="1073" spans="1:6">
      <c r="A1073" s="320"/>
      <c r="E1073" s="867"/>
    </row>
    <row r="1074" spans="1:6">
      <c r="A1074" s="320"/>
      <c r="B1074" s="335"/>
      <c r="C1074" s="264"/>
      <c r="D1074" s="331"/>
      <c r="E1074" s="879"/>
      <c r="F1074" s="722"/>
    </row>
    <row r="1075" spans="1:6" ht="57">
      <c r="A1075" s="320" t="s">
        <v>1878</v>
      </c>
      <c r="B1075" s="335" t="s">
        <v>4215</v>
      </c>
      <c r="C1075" s="264"/>
      <c r="D1075" s="331"/>
      <c r="E1075" s="879"/>
      <c r="F1075" s="722"/>
    </row>
    <row r="1076" spans="1:6">
      <c r="A1076" s="320"/>
      <c r="B1076" s="265" t="s">
        <v>1879</v>
      </c>
      <c r="C1076" s="259" t="s">
        <v>7</v>
      </c>
      <c r="D1076" s="337">
        <v>1</v>
      </c>
      <c r="E1076" s="864"/>
    </row>
    <row r="1077" spans="1:6">
      <c r="A1077" s="320"/>
      <c r="B1077" s="275" t="s">
        <v>46</v>
      </c>
      <c r="C1077" s="276"/>
      <c r="D1077" s="333"/>
      <c r="E1077" s="865"/>
      <c r="F1077" s="707">
        <f>D1076*E1076</f>
        <v>0</v>
      </c>
    </row>
    <row r="1078" spans="1:6">
      <c r="A1078" s="320"/>
      <c r="E1078" s="867"/>
    </row>
    <row r="1079" spans="1:6">
      <c r="A1079" s="320"/>
      <c r="E1079" s="867"/>
    </row>
    <row r="1080" spans="1:6" ht="42.75">
      <c r="A1080" s="320" t="s">
        <v>1878</v>
      </c>
      <c r="B1080" s="282" t="s">
        <v>4216</v>
      </c>
      <c r="C1080" s="283"/>
      <c r="D1080" s="332"/>
      <c r="E1080" s="877"/>
      <c r="F1080" s="706"/>
    </row>
    <row r="1081" spans="1:6">
      <c r="A1081" s="320"/>
      <c r="B1081" s="335" t="s">
        <v>1879</v>
      </c>
      <c r="C1081" s="264" t="s">
        <v>7</v>
      </c>
      <c r="D1081" s="331">
        <v>1</v>
      </c>
      <c r="E1081" s="881"/>
      <c r="F1081" s="722"/>
    </row>
    <row r="1082" spans="1:6">
      <c r="A1082" s="320"/>
      <c r="B1082" s="275" t="s">
        <v>46</v>
      </c>
      <c r="C1082" s="276"/>
      <c r="D1082" s="333"/>
      <c r="E1082" s="865"/>
      <c r="F1082" s="707">
        <f>D1081*E1081</f>
        <v>0</v>
      </c>
    </row>
    <row r="1083" spans="1:6">
      <c r="A1083" s="320"/>
      <c r="E1083" s="867"/>
    </row>
    <row r="1084" spans="1:6">
      <c r="A1084" s="320"/>
      <c r="B1084" s="335"/>
      <c r="C1084" s="264"/>
      <c r="D1084" s="331"/>
      <c r="E1084" s="879"/>
      <c r="F1084" s="722"/>
    </row>
    <row r="1085" spans="1:6" ht="71.25">
      <c r="A1085" s="320" t="s">
        <v>1878</v>
      </c>
      <c r="B1085" s="265" t="s">
        <v>2131</v>
      </c>
      <c r="E1085" s="867"/>
    </row>
    <row r="1086" spans="1:6">
      <c r="A1086" s="320"/>
      <c r="B1086" s="282" t="s">
        <v>1879</v>
      </c>
      <c r="C1086" s="283" t="s">
        <v>7</v>
      </c>
      <c r="D1086" s="332">
        <v>5</v>
      </c>
      <c r="E1086" s="878"/>
      <c r="F1086" s="706"/>
    </row>
    <row r="1087" spans="1:6">
      <c r="A1087" s="320"/>
      <c r="B1087" s="275" t="s">
        <v>46</v>
      </c>
      <c r="C1087" s="276"/>
      <c r="D1087" s="333"/>
      <c r="E1087" s="865"/>
      <c r="F1087" s="707">
        <f>D1086*E1086</f>
        <v>0</v>
      </c>
    </row>
    <row r="1088" spans="1:6">
      <c r="A1088" s="320"/>
      <c r="E1088" s="867"/>
    </row>
    <row r="1089" spans="1:6">
      <c r="A1089" s="320"/>
      <c r="B1089" s="335"/>
      <c r="C1089" s="264"/>
      <c r="D1089" s="331"/>
      <c r="E1089" s="879"/>
      <c r="F1089" s="722"/>
    </row>
    <row r="1090" spans="1:6" ht="71.25">
      <c r="A1090" s="320" t="s">
        <v>1878</v>
      </c>
      <c r="B1090" s="335" t="s">
        <v>2132</v>
      </c>
      <c r="C1090" s="264"/>
      <c r="D1090" s="331"/>
      <c r="E1090" s="879"/>
      <c r="F1090" s="722"/>
    </row>
    <row r="1091" spans="1:6">
      <c r="A1091" s="320"/>
      <c r="B1091" s="335" t="s">
        <v>1916</v>
      </c>
      <c r="C1091" s="264" t="s">
        <v>15</v>
      </c>
      <c r="D1091" s="331">
        <v>1</v>
      </c>
      <c r="E1091" s="881"/>
      <c r="F1091" s="722"/>
    </row>
    <row r="1092" spans="1:6">
      <c r="A1092" s="320"/>
      <c r="B1092" s="275" t="s">
        <v>46</v>
      </c>
      <c r="C1092" s="276"/>
      <c r="D1092" s="333"/>
      <c r="E1092" s="865"/>
      <c r="F1092" s="707">
        <f>D1091*E1091</f>
        <v>0</v>
      </c>
    </row>
    <row r="1093" spans="1:6">
      <c r="A1093" s="320"/>
      <c r="E1093" s="867"/>
    </row>
    <row r="1094" spans="1:6">
      <c r="A1094" s="320"/>
      <c r="E1094" s="867"/>
    </row>
    <row r="1095" spans="1:6" ht="187.5">
      <c r="A1095" s="320" t="s">
        <v>1878</v>
      </c>
      <c r="B1095" s="282" t="s">
        <v>4728</v>
      </c>
      <c r="C1095" s="283"/>
      <c r="D1095" s="332"/>
      <c r="E1095" s="877"/>
      <c r="F1095" s="706"/>
    </row>
    <row r="1096" spans="1:6" ht="28.5">
      <c r="A1096" s="445"/>
      <c r="B1096" s="443"/>
      <c r="C1096" s="444" t="s">
        <v>7</v>
      </c>
      <c r="D1096" s="273"/>
      <c r="E1096" s="763" t="s">
        <v>4689</v>
      </c>
      <c r="F1096" s="706"/>
    </row>
    <row r="1097" spans="1:6">
      <c r="A1097" s="320"/>
      <c r="B1097" s="275" t="s">
        <v>46</v>
      </c>
      <c r="C1097" s="276"/>
      <c r="D1097" s="333"/>
      <c r="E1097" s="865"/>
      <c r="F1097" s="707"/>
    </row>
    <row r="1098" spans="1:6">
      <c r="A1098" s="320"/>
      <c r="B1098" s="282"/>
      <c r="C1098" s="283"/>
      <c r="D1098" s="332"/>
      <c r="E1098" s="877"/>
      <c r="F1098" s="706"/>
    </row>
    <row r="1099" spans="1:6" ht="15">
      <c r="A1099" s="315" t="s">
        <v>4221</v>
      </c>
      <c r="B1099" s="322" t="s">
        <v>2149</v>
      </c>
      <c r="C1099" s="283"/>
      <c r="D1099" s="332"/>
      <c r="E1099" s="877"/>
      <c r="F1099" s="706"/>
    </row>
    <row r="1100" spans="1:6">
      <c r="A1100" s="320"/>
      <c r="B1100" s="282"/>
      <c r="C1100" s="283"/>
      <c r="D1100" s="332"/>
      <c r="E1100" s="877"/>
      <c r="F1100" s="706"/>
    </row>
    <row r="1101" spans="1:6" ht="128.25">
      <c r="A1101" s="320" t="s">
        <v>1878</v>
      </c>
      <c r="B1101" s="282" t="s">
        <v>4210</v>
      </c>
      <c r="C1101" s="264"/>
      <c r="D1101" s="331"/>
      <c r="E1101" s="879"/>
      <c r="F1101" s="722"/>
    </row>
    <row r="1102" spans="1:6">
      <c r="A1102" s="320"/>
      <c r="B1102" s="282" t="s">
        <v>1879</v>
      </c>
      <c r="C1102" s="283" t="s">
        <v>7</v>
      </c>
      <c r="D1102" s="332">
        <v>1</v>
      </c>
      <c r="E1102" s="878"/>
      <c r="F1102" s="706"/>
    </row>
    <row r="1103" spans="1:6">
      <c r="A1103" s="320"/>
      <c r="B1103" s="275" t="s">
        <v>46</v>
      </c>
      <c r="C1103" s="276"/>
      <c r="D1103" s="333"/>
      <c r="E1103" s="865"/>
      <c r="F1103" s="707">
        <f>D1102*E1102</f>
        <v>0</v>
      </c>
    </row>
    <row r="1104" spans="1:6">
      <c r="A1104" s="320"/>
      <c r="E1104" s="867"/>
    </row>
    <row r="1105" spans="1:6">
      <c r="A1105" s="320"/>
      <c r="E1105" s="867"/>
    </row>
    <row r="1106" spans="1:6" ht="85.5">
      <c r="A1106" s="320" t="s">
        <v>1878</v>
      </c>
      <c r="B1106" s="282" t="s">
        <v>4211</v>
      </c>
      <c r="C1106" s="283"/>
      <c r="D1106" s="332"/>
      <c r="E1106" s="877"/>
      <c r="F1106" s="706"/>
    </row>
    <row r="1107" spans="1:6">
      <c r="A1107" s="320"/>
      <c r="B1107" s="335" t="s">
        <v>1879</v>
      </c>
      <c r="C1107" s="264" t="s">
        <v>7</v>
      </c>
      <c r="D1107" s="331">
        <v>1</v>
      </c>
      <c r="E1107" s="881"/>
      <c r="F1107" s="722"/>
    </row>
    <row r="1108" spans="1:6">
      <c r="A1108" s="320"/>
      <c r="B1108" s="275" t="s">
        <v>46</v>
      </c>
      <c r="C1108" s="276"/>
      <c r="D1108" s="333"/>
      <c r="E1108" s="865"/>
      <c r="F1108" s="707">
        <f>D1107*E1107</f>
        <v>0</v>
      </c>
    </row>
    <row r="1109" spans="1:6">
      <c r="A1109" s="320"/>
      <c r="E1109" s="867"/>
    </row>
    <row r="1110" spans="1:6">
      <c r="A1110" s="320"/>
      <c r="B1110" s="335"/>
      <c r="C1110" s="264"/>
      <c r="D1110" s="331"/>
      <c r="E1110" s="879"/>
      <c r="F1110" s="722"/>
    </row>
    <row r="1111" spans="1:6" ht="99.75">
      <c r="A1111" s="320" t="s">
        <v>1878</v>
      </c>
      <c r="B1111" s="265" t="s">
        <v>4212</v>
      </c>
      <c r="E1111" s="867"/>
    </row>
    <row r="1112" spans="1:6">
      <c r="A1112" s="320"/>
      <c r="B1112" s="265" t="s">
        <v>1879</v>
      </c>
      <c r="C1112" s="259" t="s">
        <v>7</v>
      </c>
      <c r="D1112" s="337">
        <v>1</v>
      </c>
      <c r="E1112" s="864"/>
    </row>
    <row r="1113" spans="1:6">
      <c r="A1113" s="320"/>
      <c r="B1113" s="275" t="s">
        <v>46</v>
      </c>
      <c r="C1113" s="276"/>
      <c r="D1113" s="333"/>
      <c r="E1113" s="865"/>
      <c r="F1113" s="707">
        <f>D1112*E1112</f>
        <v>0</v>
      </c>
    </row>
    <row r="1114" spans="1:6">
      <c r="A1114" s="320"/>
      <c r="E1114" s="867"/>
    </row>
    <row r="1115" spans="1:6">
      <c r="A1115" s="320"/>
      <c r="E1115" s="867"/>
    </row>
    <row r="1116" spans="1:6" ht="71.25">
      <c r="A1116" s="320" t="s">
        <v>1878</v>
      </c>
      <c r="B1116" s="467" t="s">
        <v>4213</v>
      </c>
      <c r="C1116" s="468"/>
      <c r="D1116" s="323"/>
      <c r="E1116" s="324"/>
    </row>
    <row r="1117" spans="1:6">
      <c r="A1117" s="320"/>
      <c r="B1117" s="470" t="s">
        <v>1879</v>
      </c>
      <c r="C1117" s="471" t="s">
        <v>7</v>
      </c>
      <c r="D1117" s="323">
        <v>1</v>
      </c>
      <c r="E1117" s="753"/>
      <c r="F1117" s="706"/>
    </row>
    <row r="1118" spans="1:6">
      <c r="A1118" s="320"/>
      <c r="B1118" s="275" t="s">
        <v>46</v>
      </c>
      <c r="C1118" s="276"/>
      <c r="D1118" s="333"/>
      <c r="E1118" s="865"/>
      <c r="F1118" s="707">
        <f>D1117*E1117</f>
        <v>0</v>
      </c>
    </row>
    <row r="1119" spans="1:6">
      <c r="A1119" s="320"/>
      <c r="E1119" s="867"/>
    </row>
    <row r="1120" spans="1:6">
      <c r="A1120" s="320"/>
      <c r="B1120" s="335"/>
      <c r="C1120" s="264"/>
      <c r="D1120" s="331"/>
      <c r="E1120" s="879"/>
      <c r="F1120" s="722"/>
    </row>
    <row r="1121" spans="1:6" ht="57">
      <c r="A1121" s="320" t="s">
        <v>1878</v>
      </c>
      <c r="B1121" s="265" t="s">
        <v>2120</v>
      </c>
      <c r="E1121" s="867"/>
    </row>
    <row r="1122" spans="1:6">
      <c r="A1122" s="320"/>
      <c r="B1122" s="265" t="s">
        <v>1916</v>
      </c>
      <c r="C1122" s="259" t="s">
        <v>15</v>
      </c>
      <c r="D1122" s="337">
        <v>6</v>
      </c>
      <c r="E1122" s="864"/>
    </row>
    <row r="1123" spans="1:6">
      <c r="A1123" s="320"/>
      <c r="B1123" s="275" t="s">
        <v>46</v>
      </c>
      <c r="C1123" s="276"/>
      <c r="D1123" s="333"/>
      <c r="E1123" s="865"/>
      <c r="F1123" s="707">
        <f>D1122*E1122</f>
        <v>0</v>
      </c>
    </row>
    <row r="1124" spans="1:6">
      <c r="A1124" s="320"/>
      <c r="E1124" s="867"/>
    </row>
    <row r="1125" spans="1:6">
      <c r="A1125" s="320"/>
      <c r="B1125" s="282"/>
      <c r="C1125" s="283"/>
      <c r="D1125" s="332"/>
      <c r="E1125" s="877"/>
      <c r="F1125" s="706"/>
    </row>
    <row r="1126" spans="1:6" ht="57">
      <c r="A1126" s="320" t="s">
        <v>1878</v>
      </c>
      <c r="B1126" s="265" t="s">
        <v>4214</v>
      </c>
      <c r="E1126" s="867"/>
    </row>
    <row r="1127" spans="1:6">
      <c r="A1127" s="320"/>
      <c r="B1127" s="282" t="s">
        <v>1916</v>
      </c>
      <c r="C1127" s="283" t="s">
        <v>15</v>
      </c>
      <c r="D1127" s="332">
        <v>1</v>
      </c>
      <c r="E1127" s="878"/>
      <c r="F1127" s="706"/>
    </row>
    <row r="1128" spans="1:6">
      <c r="A1128" s="320"/>
      <c r="B1128" s="275" t="s">
        <v>46</v>
      </c>
      <c r="C1128" s="276"/>
      <c r="D1128" s="333"/>
      <c r="E1128" s="865"/>
      <c r="F1128" s="707">
        <f>D1127*E1127</f>
        <v>0</v>
      </c>
    </row>
    <row r="1129" spans="1:6">
      <c r="A1129" s="320"/>
      <c r="E1129" s="867"/>
    </row>
    <row r="1130" spans="1:6" ht="57">
      <c r="A1130" s="320" t="s">
        <v>1878</v>
      </c>
      <c r="B1130" s="265" t="s">
        <v>2119</v>
      </c>
      <c r="E1130" s="867"/>
    </row>
    <row r="1131" spans="1:6">
      <c r="A1131" s="320"/>
      <c r="B1131" s="282" t="s">
        <v>1916</v>
      </c>
      <c r="C1131" s="283" t="s">
        <v>15</v>
      </c>
      <c r="D1131" s="332">
        <v>2</v>
      </c>
      <c r="E1131" s="878"/>
      <c r="F1131" s="706"/>
    </row>
    <row r="1132" spans="1:6">
      <c r="A1132" s="320"/>
      <c r="B1132" s="275" t="s">
        <v>46</v>
      </c>
      <c r="C1132" s="276"/>
      <c r="D1132" s="333"/>
      <c r="E1132" s="865"/>
      <c r="F1132" s="707">
        <f>D1131*E1131</f>
        <v>0</v>
      </c>
    </row>
    <row r="1133" spans="1:6">
      <c r="A1133" s="320"/>
      <c r="B1133" s="335"/>
      <c r="C1133" s="264"/>
      <c r="D1133" s="331"/>
      <c r="E1133" s="879"/>
      <c r="F1133" s="722"/>
    </row>
    <row r="1134" spans="1:6" ht="57">
      <c r="A1134" s="320" t="s">
        <v>1878</v>
      </c>
      <c r="B1134" s="265" t="s">
        <v>2122</v>
      </c>
      <c r="E1134" s="867"/>
    </row>
    <row r="1135" spans="1:6">
      <c r="A1135" s="320"/>
      <c r="B1135" s="282" t="s">
        <v>1916</v>
      </c>
      <c r="C1135" s="283" t="s">
        <v>15</v>
      </c>
      <c r="D1135" s="332">
        <v>1</v>
      </c>
      <c r="E1135" s="878"/>
      <c r="F1135" s="706"/>
    </row>
    <row r="1136" spans="1:6">
      <c r="A1136" s="320"/>
      <c r="B1136" s="275" t="s">
        <v>46</v>
      </c>
      <c r="C1136" s="276"/>
      <c r="D1136" s="333"/>
      <c r="E1136" s="865"/>
      <c r="F1136" s="707">
        <f>D1135*E1135</f>
        <v>0</v>
      </c>
    </row>
    <row r="1137" spans="1:6">
      <c r="A1137" s="320"/>
      <c r="B1137" s="335"/>
      <c r="C1137" s="264"/>
      <c r="D1137" s="331"/>
      <c r="E1137" s="879"/>
      <c r="F1137" s="722"/>
    </row>
    <row r="1138" spans="1:6" ht="85.5">
      <c r="A1138" s="320" t="s">
        <v>1878</v>
      </c>
      <c r="B1138" s="282" t="s">
        <v>1946</v>
      </c>
      <c r="E1138" s="867"/>
    </row>
    <row r="1139" spans="1:6">
      <c r="A1139" s="320"/>
      <c r="B1139" s="265" t="s">
        <v>1916</v>
      </c>
      <c r="C1139" s="259" t="s">
        <v>15</v>
      </c>
      <c r="D1139" s="337">
        <v>1</v>
      </c>
      <c r="E1139" s="864"/>
    </row>
    <row r="1140" spans="1:6">
      <c r="A1140" s="320"/>
      <c r="B1140" s="275" t="s">
        <v>46</v>
      </c>
      <c r="C1140" s="276"/>
      <c r="D1140" s="333"/>
      <c r="E1140" s="865"/>
      <c r="F1140" s="707">
        <f>D1139*E1139</f>
        <v>0</v>
      </c>
    </row>
    <row r="1141" spans="1:6">
      <c r="A1141" s="320"/>
      <c r="E1141" s="867"/>
    </row>
    <row r="1142" spans="1:6">
      <c r="A1142" s="320"/>
      <c r="B1142" s="282"/>
      <c r="C1142" s="283"/>
      <c r="D1142" s="332"/>
      <c r="E1142" s="877"/>
      <c r="F1142" s="706"/>
    </row>
    <row r="1143" spans="1:6" ht="85.5">
      <c r="A1143" s="320" t="s">
        <v>1878</v>
      </c>
      <c r="B1143" s="282" t="s">
        <v>1947</v>
      </c>
      <c r="E1143" s="867"/>
    </row>
    <row r="1144" spans="1:6">
      <c r="A1144" s="320"/>
      <c r="B1144" s="282" t="s">
        <v>1916</v>
      </c>
      <c r="C1144" s="283" t="s">
        <v>15</v>
      </c>
      <c r="D1144" s="332">
        <v>1</v>
      </c>
      <c r="E1144" s="878"/>
      <c r="F1144" s="706"/>
    </row>
    <row r="1145" spans="1:6">
      <c r="A1145" s="320"/>
      <c r="B1145" s="275" t="s">
        <v>46</v>
      </c>
      <c r="C1145" s="276"/>
      <c r="D1145" s="333"/>
      <c r="E1145" s="865"/>
      <c r="F1145" s="707">
        <f>D1144*E1144</f>
        <v>0</v>
      </c>
    </row>
    <row r="1146" spans="1:6">
      <c r="A1146" s="320"/>
      <c r="E1146" s="867"/>
    </row>
    <row r="1147" spans="1:6">
      <c r="A1147" s="320"/>
      <c r="B1147" s="335"/>
      <c r="C1147" s="264"/>
      <c r="D1147" s="331"/>
      <c r="E1147" s="879"/>
      <c r="F1147" s="722"/>
    </row>
    <row r="1148" spans="1:6" ht="57">
      <c r="A1148" s="320" t="s">
        <v>1878</v>
      </c>
      <c r="B1148" s="335" t="s">
        <v>4215</v>
      </c>
      <c r="C1148" s="264"/>
      <c r="D1148" s="331"/>
      <c r="E1148" s="879"/>
      <c r="F1148" s="722"/>
    </row>
    <row r="1149" spans="1:6">
      <c r="A1149" s="320"/>
      <c r="B1149" s="265" t="s">
        <v>1879</v>
      </c>
      <c r="C1149" s="259" t="s">
        <v>7</v>
      </c>
      <c r="D1149" s="337">
        <v>1</v>
      </c>
      <c r="E1149" s="864"/>
    </row>
    <row r="1150" spans="1:6">
      <c r="A1150" s="320"/>
      <c r="B1150" s="275" t="s">
        <v>46</v>
      </c>
      <c r="C1150" s="276"/>
      <c r="D1150" s="333"/>
      <c r="E1150" s="865"/>
      <c r="F1150" s="707">
        <f>D1149*E1149</f>
        <v>0</v>
      </c>
    </row>
    <row r="1151" spans="1:6">
      <c r="A1151" s="320"/>
      <c r="E1151" s="867"/>
    </row>
    <row r="1152" spans="1:6">
      <c r="A1152" s="320"/>
      <c r="E1152" s="867"/>
    </row>
    <row r="1153" spans="1:6" ht="42.75">
      <c r="A1153" s="320" t="s">
        <v>1878</v>
      </c>
      <c r="B1153" s="282" t="s">
        <v>4216</v>
      </c>
      <c r="C1153" s="283"/>
      <c r="D1153" s="332"/>
      <c r="E1153" s="877"/>
      <c r="F1153" s="706"/>
    </row>
    <row r="1154" spans="1:6">
      <c r="A1154" s="320"/>
      <c r="B1154" s="335" t="s">
        <v>1879</v>
      </c>
      <c r="C1154" s="264" t="s">
        <v>7</v>
      </c>
      <c r="D1154" s="331">
        <v>1</v>
      </c>
      <c r="E1154" s="881"/>
      <c r="F1154" s="722"/>
    </row>
    <row r="1155" spans="1:6">
      <c r="A1155" s="320"/>
      <c r="B1155" s="275" t="s">
        <v>46</v>
      </c>
      <c r="C1155" s="276"/>
      <c r="D1155" s="333"/>
      <c r="E1155" s="865"/>
      <c r="F1155" s="707">
        <f>D1154*E1154</f>
        <v>0</v>
      </c>
    </row>
    <row r="1156" spans="1:6">
      <c r="A1156" s="320"/>
      <c r="E1156" s="867"/>
    </row>
    <row r="1157" spans="1:6">
      <c r="A1157" s="320"/>
      <c r="B1157" s="335"/>
      <c r="C1157" s="264"/>
      <c r="D1157" s="331"/>
      <c r="E1157" s="879"/>
      <c r="F1157" s="722"/>
    </row>
    <row r="1158" spans="1:6" ht="71.25">
      <c r="A1158" s="320" t="s">
        <v>1878</v>
      </c>
      <c r="B1158" s="265" t="s">
        <v>2131</v>
      </c>
      <c r="E1158" s="867"/>
    </row>
    <row r="1159" spans="1:6">
      <c r="A1159" s="320"/>
      <c r="B1159" s="282" t="s">
        <v>1879</v>
      </c>
      <c r="C1159" s="283" t="s">
        <v>7</v>
      </c>
      <c r="D1159" s="332">
        <v>5</v>
      </c>
      <c r="E1159" s="878"/>
      <c r="F1159" s="706"/>
    </row>
    <row r="1160" spans="1:6">
      <c r="A1160" s="320"/>
      <c r="B1160" s="275" t="s">
        <v>46</v>
      </c>
      <c r="C1160" s="276"/>
      <c r="D1160" s="333"/>
      <c r="E1160" s="865"/>
      <c r="F1160" s="707">
        <f>D1159*E1159</f>
        <v>0</v>
      </c>
    </row>
    <row r="1161" spans="1:6">
      <c r="A1161" s="320"/>
      <c r="E1161" s="867"/>
    </row>
    <row r="1162" spans="1:6">
      <c r="A1162" s="320"/>
      <c r="B1162" s="335"/>
      <c r="C1162" s="264"/>
      <c r="D1162" s="331"/>
      <c r="E1162" s="879"/>
      <c r="F1162" s="722"/>
    </row>
    <row r="1163" spans="1:6" ht="71.25">
      <c r="A1163" s="320" t="s">
        <v>1878</v>
      </c>
      <c r="B1163" s="335" t="s">
        <v>2132</v>
      </c>
      <c r="C1163" s="264"/>
      <c r="D1163" s="331"/>
      <c r="E1163" s="879"/>
      <c r="F1163" s="722"/>
    </row>
    <row r="1164" spans="1:6">
      <c r="A1164" s="320"/>
      <c r="B1164" s="335" t="s">
        <v>1916</v>
      </c>
      <c r="C1164" s="264" t="s">
        <v>15</v>
      </c>
      <c r="D1164" s="331">
        <v>1</v>
      </c>
      <c r="E1164" s="881"/>
      <c r="F1164" s="722"/>
    </row>
    <row r="1165" spans="1:6">
      <c r="A1165" s="320"/>
      <c r="B1165" s="275" t="s">
        <v>46</v>
      </c>
      <c r="C1165" s="276"/>
      <c r="D1165" s="333"/>
      <c r="E1165" s="865"/>
      <c r="F1165" s="707">
        <f>D1164*E1164</f>
        <v>0</v>
      </c>
    </row>
    <row r="1166" spans="1:6">
      <c r="A1166" s="320"/>
      <c r="E1166" s="867"/>
    </row>
    <row r="1167" spans="1:6">
      <c r="A1167" s="320"/>
      <c r="E1167" s="867"/>
    </row>
    <row r="1168" spans="1:6" ht="187.5">
      <c r="A1168" s="320" t="s">
        <v>1878</v>
      </c>
      <c r="B1168" s="282" t="s">
        <v>4728</v>
      </c>
      <c r="C1168" s="283"/>
      <c r="D1168" s="332"/>
      <c r="E1168" s="877"/>
      <c r="F1168" s="706"/>
    </row>
    <row r="1169" spans="1:6" ht="28.5">
      <c r="A1169" s="445"/>
      <c r="B1169" s="443"/>
      <c r="C1169" s="444" t="s">
        <v>7</v>
      </c>
      <c r="D1169" s="273"/>
      <c r="E1169" s="763" t="s">
        <v>4689</v>
      </c>
      <c r="F1169" s="706"/>
    </row>
    <row r="1170" spans="1:6">
      <c r="A1170" s="320"/>
      <c r="B1170" s="275" t="s">
        <v>46</v>
      </c>
      <c r="C1170" s="276"/>
      <c r="D1170" s="333"/>
      <c r="E1170" s="865"/>
      <c r="F1170" s="707"/>
    </row>
    <row r="1171" spans="1:6">
      <c r="A1171" s="320"/>
      <c r="B1171" s="335"/>
      <c r="C1171" s="264"/>
      <c r="D1171" s="331"/>
      <c r="E1171" s="879"/>
      <c r="F1171" s="722"/>
    </row>
    <row r="1172" spans="1:6" ht="60">
      <c r="A1172" s="315" t="s">
        <v>4222</v>
      </c>
      <c r="B1172" s="343" t="s">
        <v>2151</v>
      </c>
      <c r="C1172" s="264"/>
      <c r="D1172" s="331"/>
      <c r="E1172" s="879"/>
      <c r="F1172" s="722"/>
    </row>
    <row r="1173" spans="1:6">
      <c r="A1173" s="320"/>
      <c r="B1173" s="335" t="s">
        <v>2152</v>
      </c>
      <c r="C1173" s="264"/>
      <c r="D1173" s="331"/>
      <c r="E1173" s="879"/>
      <c r="F1173" s="722"/>
    </row>
    <row r="1174" spans="1:6" ht="85.5">
      <c r="A1174" s="320"/>
      <c r="B1174" s="335" t="s">
        <v>2153</v>
      </c>
      <c r="C1174" s="264"/>
      <c r="D1174" s="331"/>
      <c r="E1174" s="879"/>
      <c r="F1174" s="722"/>
    </row>
    <row r="1175" spans="1:6">
      <c r="A1175" s="320"/>
      <c r="B1175" s="335"/>
      <c r="C1175" s="264"/>
      <c r="D1175" s="331"/>
      <c r="E1175" s="879"/>
      <c r="F1175" s="722"/>
    </row>
    <row r="1176" spans="1:6" ht="102">
      <c r="A1176" s="320" t="s">
        <v>1878</v>
      </c>
      <c r="B1176" s="335" t="s">
        <v>4731</v>
      </c>
      <c r="C1176" s="264"/>
      <c r="D1176" s="331"/>
      <c r="E1176" s="879"/>
      <c r="F1176" s="722"/>
    </row>
    <row r="1177" spans="1:6" ht="28.5">
      <c r="A1177" s="445"/>
      <c r="B1177" s="443"/>
      <c r="C1177" s="444" t="s">
        <v>7</v>
      </c>
      <c r="D1177" s="273"/>
      <c r="E1177" s="763" t="s">
        <v>4689</v>
      </c>
      <c r="F1177" s="706"/>
    </row>
    <row r="1178" spans="1:6">
      <c r="A1178" s="320"/>
      <c r="B1178" s="275" t="s">
        <v>46</v>
      </c>
      <c r="C1178" s="276"/>
      <c r="D1178" s="333"/>
      <c r="E1178" s="865"/>
      <c r="F1178" s="707"/>
    </row>
    <row r="1179" spans="1:6">
      <c r="A1179" s="320"/>
      <c r="B1179" s="278" t="s">
        <v>47</v>
      </c>
      <c r="C1179" s="279"/>
      <c r="D1179" s="334"/>
      <c r="E1179" s="866"/>
      <c r="F1179" s="708"/>
    </row>
    <row r="1180" spans="1:6">
      <c r="A1180" s="320"/>
      <c r="B1180" s="335"/>
      <c r="C1180" s="264"/>
      <c r="D1180" s="331"/>
      <c r="E1180" s="879"/>
      <c r="F1180" s="722"/>
    </row>
    <row r="1181" spans="1:6" ht="73.5">
      <c r="A1181" s="320" t="s">
        <v>1878</v>
      </c>
      <c r="B1181" s="335" t="s">
        <v>4732</v>
      </c>
      <c r="C1181" s="264"/>
      <c r="D1181" s="331"/>
      <c r="E1181" s="879"/>
      <c r="F1181" s="722"/>
    </row>
    <row r="1182" spans="1:6" ht="57">
      <c r="A1182" s="320"/>
      <c r="B1182" s="335" t="s">
        <v>2154</v>
      </c>
      <c r="C1182" s="264"/>
      <c r="D1182" s="331"/>
      <c r="E1182" s="879"/>
      <c r="F1182" s="722"/>
    </row>
    <row r="1183" spans="1:6" ht="28.5">
      <c r="A1183" s="445"/>
      <c r="B1183" s="443"/>
      <c r="C1183" s="444" t="s">
        <v>7</v>
      </c>
      <c r="D1183" s="273"/>
      <c r="E1183" s="763" t="s">
        <v>4689</v>
      </c>
      <c r="F1183" s="706"/>
    </row>
    <row r="1184" spans="1:6">
      <c r="A1184" s="320"/>
      <c r="B1184" s="275" t="s">
        <v>46</v>
      </c>
      <c r="C1184" s="276"/>
      <c r="D1184" s="333"/>
      <c r="E1184" s="865"/>
      <c r="F1184" s="707"/>
    </row>
    <row r="1185" spans="1:6">
      <c r="A1185" s="320"/>
      <c r="B1185" s="278" t="s">
        <v>47</v>
      </c>
      <c r="C1185" s="279"/>
      <c r="D1185" s="334"/>
      <c r="E1185" s="866"/>
      <c r="F1185" s="708"/>
    </row>
    <row r="1186" spans="1:6">
      <c r="A1186" s="320"/>
      <c r="B1186" s="335"/>
      <c r="C1186" s="264"/>
      <c r="D1186" s="331"/>
      <c r="E1186" s="879"/>
      <c r="F1186" s="722"/>
    </row>
    <row r="1187" spans="1:6" ht="130.5">
      <c r="A1187" s="320" t="s">
        <v>1878</v>
      </c>
      <c r="B1187" s="335" t="s">
        <v>4733</v>
      </c>
      <c r="C1187" s="264"/>
      <c r="D1187" s="331"/>
      <c r="E1187" s="879"/>
      <c r="F1187" s="722"/>
    </row>
    <row r="1188" spans="1:6" ht="57">
      <c r="A1188" s="320"/>
      <c r="B1188" s="335" t="s">
        <v>2154</v>
      </c>
      <c r="C1188" s="264"/>
      <c r="D1188" s="331"/>
      <c r="E1188" s="879"/>
      <c r="F1188" s="722"/>
    </row>
    <row r="1189" spans="1:6" ht="28.5">
      <c r="A1189" s="445"/>
      <c r="B1189" s="443"/>
      <c r="C1189" s="444" t="s">
        <v>7</v>
      </c>
      <c r="D1189" s="273"/>
      <c r="E1189" s="763" t="s">
        <v>4689</v>
      </c>
      <c r="F1189" s="706"/>
    </row>
    <row r="1190" spans="1:6">
      <c r="A1190" s="320"/>
      <c r="B1190" s="275" t="s">
        <v>46</v>
      </c>
      <c r="C1190" s="276"/>
      <c r="D1190" s="333"/>
      <c r="E1190" s="865"/>
      <c r="F1190" s="707"/>
    </row>
    <row r="1191" spans="1:6">
      <c r="A1191" s="320"/>
      <c r="B1191" s="278" t="s">
        <v>47</v>
      </c>
      <c r="C1191" s="279"/>
      <c r="D1191" s="334"/>
      <c r="E1191" s="866"/>
      <c r="F1191" s="708"/>
    </row>
    <row r="1192" spans="1:6">
      <c r="A1192" s="320"/>
      <c r="B1192" s="335"/>
      <c r="C1192" s="264"/>
      <c r="D1192" s="331"/>
      <c r="E1192" s="879"/>
      <c r="F1192" s="722"/>
    </row>
    <row r="1193" spans="1:6" ht="30">
      <c r="A1193" s="315" t="s">
        <v>4223</v>
      </c>
      <c r="B1193" s="343" t="s">
        <v>2156</v>
      </c>
      <c r="C1193" s="264"/>
      <c r="D1193" s="331"/>
      <c r="E1193" s="879"/>
      <c r="F1193" s="722"/>
    </row>
    <row r="1194" spans="1:6">
      <c r="A1194" s="320"/>
      <c r="B1194" s="335"/>
      <c r="C1194" s="264"/>
      <c r="D1194" s="331"/>
      <c r="E1194" s="879"/>
      <c r="F1194" s="722"/>
    </row>
    <row r="1195" spans="1:6" ht="30">
      <c r="A1195" s="315" t="s">
        <v>4224</v>
      </c>
      <c r="B1195" s="343" t="s">
        <v>2157</v>
      </c>
      <c r="C1195" s="264"/>
      <c r="D1195" s="331"/>
      <c r="E1195" s="879"/>
      <c r="F1195" s="722"/>
    </row>
    <row r="1196" spans="1:6">
      <c r="A1196" s="320"/>
      <c r="B1196" s="335"/>
      <c r="C1196" s="264"/>
      <c r="D1196" s="331"/>
      <c r="E1196" s="879"/>
      <c r="F1196" s="722"/>
    </row>
    <row r="1197" spans="1:6" ht="85.5">
      <c r="A1197" s="320" t="s">
        <v>1878</v>
      </c>
      <c r="B1197" s="335" t="s">
        <v>2158</v>
      </c>
      <c r="C1197" s="264"/>
      <c r="D1197" s="331"/>
      <c r="E1197" s="879"/>
      <c r="F1197" s="722"/>
    </row>
    <row r="1198" spans="1:6" ht="28.5">
      <c r="A1198" s="320"/>
      <c r="B1198" s="335" t="s">
        <v>2159</v>
      </c>
      <c r="C1198" s="264"/>
      <c r="D1198" s="331"/>
      <c r="E1198" s="879"/>
      <c r="F1198" s="722"/>
    </row>
    <row r="1199" spans="1:6" ht="13.5" customHeight="1">
      <c r="A1199" s="320"/>
      <c r="B1199" s="335" t="s">
        <v>2001</v>
      </c>
      <c r="C1199" s="264" t="s">
        <v>15</v>
      </c>
      <c r="D1199" s="331">
        <v>2</v>
      </c>
      <c r="E1199" s="881"/>
      <c r="F1199" s="722"/>
    </row>
    <row r="1200" spans="1:6">
      <c r="A1200" s="320"/>
      <c r="B1200" s="275" t="s">
        <v>46</v>
      </c>
      <c r="C1200" s="276"/>
      <c r="D1200" s="333"/>
      <c r="E1200" s="865"/>
      <c r="F1200" s="707">
        <f>D1199*E1199</f>
        <v>0</v>
      </c>
    </row>
    <row r="1201" spans="1:6">
      <c r="A1201" s="320"/>
      <c r="B1201" s="335"/>
      <c r="C1201" s="264"/>
      <c r="D1201" s="331"/>
      <c r="E1201" s="879"/>
      <c r="F1201" s="722"/>
    </row>
    <row r="1202" spans="1:6" ht="60">
      <c r="A1202" s="320"/>
      <c r="B1202" s="349" t="s">
        <v>2160</v>
      </c>
      <c r="C1202" s="264"/>
      <c r="D1202" s="331"/>
      <c r="E1202" s="879"/>
      <c r="F1202" s="722"/>
    </row>
    <row r="1203" spans="1:6" ht="15">
      <c r="A1203" s="320"/>
      <c r="B1203" s="349" t="s">
        <v>2161</v>
      </c>
      <c r="C1203" s="264"/>
      <c r="D1203" s="331"/>
      <c r="E1203" s="879"/>
      <c r="F1203" s="722"/>
    </row>
    <row r="1204" spans="1:6">
      <c r="A1204" s="320"/>
      <c r="B1204" s="335" t="s">
        <v>2001</v>
      </c>
      <c r="C1204" s="264" t="s">
        <v>15</v>
      </c>
      <c r="D1204" s="331">
        <v>1</v>
      </c>
      <c r="E1204" s="881"/>
      <c r="F1204" s="722"/>
    </row>
    <row r="1205" spans="1:6">
      <c r="A1205" s="320"/>
      <c r="B1205" s="275" t="s">
        <v>46</v>
      </c>
      <c r="C1205" s="276"/>
      <c r="D1205" s="333"/>
      <c r="E1205" s="865"/>
      <c r="F1205" s="707">
        <f>D1204*E1204</f>
        <v>0</v>
      </c>
    </row>
    <row r="1206" spans="1:6">
      <c r="A1206" s="320"/>
      <c r="B1206" s="335"/>
      <c r="C1206" s="264"/>
      <c r="D1206" s="331"/>
      <c r="E1206" s="879"/>
      <c r="F1206" s="722"/>
    </row>
    <row r="1207" spans="1:6" ht="42.75">
      <c r="A1207" s="320"/>
      <c r="B1207" s="335" t="s">
        <v>2162</v>
      </c>
      <c r="C1207" s="264"/>
      <c r="D1207" s="331"/>
      <c r="E1207" s="879"/>
      <c r="F1207" s="722"/>
    </row>
    <row r="1208" spans="1:6" ht="28.5">
      <c r="A1208" s="320"/>
      <c r="B1208" s="335" t="s">
        <v>2163</v>
      </c>
      <c r="C1208" s="264"/>
      <c r="D1208" s="331"/>
      <c r="E1208" s="879"/>
      <c r="F1208" s="722"/>
    </row>
    <row r="1209" spans="1:6">
      <c r="A1209" s="320"/>
      <c r="B1209" s="335" t="s">
        <v>2001</v>
      </c>
      <c r="C1209" s="264" t="s">
        <v>15</v>
      </c>
      <c r="D1209" s="331">
        <v>1</v>
      </c>
      <c r="E1209" s="881"/>
      <c r="F1209" s="722"/>
    </row>
    <row r="1210" spans="1:6">
      <c r="A1210" s="320"/>
      <c r="B1210" s="275" t="s">
        <v>46</v>
      </c>
      <c r="C1210" s="276"/>
      <c r="D1210" s="333"/>
      <c r="E1210" s="865"/>
      <c r="F1210" s="707">
        <f>D1209*E1209</f>
        <v>0</v>
      </c>
    </row>
    <row r="1211" spans="1:6">
      <c r="A1211" s="320"/>
      <c r="B1211" s="335"/>
      <c r="C1211" s="264"/>
      <c r="D1211" s="331"/>
      <c r="E1211" s="879"/>
      <c r="F1211" s="722"/>
    </row>
    <row r="1212" spans="1:6" ht="28.5">
      <c r="A1212" s="320"/>
      <c r="B1212" s="335" t="s">
        <v>2164</v>
      </c>
      <c r="C1212" s="264"/>
      <c r="D1212" s="331"/>
      <c r="E1212" s="879"/>
      <c r="F1212" s="722"/>
    </row>
    <row r="1213" spans="1:6">
      <c r="A1213" s="320"/>
      <c r="B1213" s="335" t="s">
        <v>2001</v>
      </c>
      <c r="C1213" s="264" t="s">
        <v>15</v>
      </c>
      <c r="D1213" s="331">
        <v>1</v>
      </c>
      <c r="E1213" s="881"/>
      <c r="F1213" s="722"/>
    </row>
    <row r="1214" spans="1:6">
      <c r="A1214" s="320"/>
      <c r="B1214" s="275" t="s">
        <v>46</v>
      </c>
      <c r="C1214" s="276"/>
      <c r="D1214" s="333"/>
      <c r="E1214" s="865"/>
      <c r="F1214" s="707">
        <f>D1213*E1213</f>
        <v>0</v>
      </c>
    </row>
    <row r="1215" spans="1:6">
      <c r="A1215" s="320"/>
      <c r="B1215" s="335"/>
      <c r="C1215" s="264"/>
      <c r="D1215" s="331"/>
      <c r="E1215" s="879"/>
      <c r="F1215" s="722"/>
    </row>
    <row r="1216" spans="1:6" ht="57">
      <c r="A1216" s="320"/>
      <c r="B1216" s="335" t="s">
        <v>2165</v>
      </c>
      <c r="C1216" s="264"/>
      <c r="D1216" s="331"/>
      <c r="E1216" s="879"/>
      <c r="F1216" s="722"/>
    </row>
    <row r="1217" spans="1:6" ht="42.75">
      <c r="A1217" s="320"/>
      <c r="B1217" s="335" t="s">
        <v>2166</v>
      </c>
      <c r="C1217" s="264"/>
      <c r="D1217" s="331"/>
      <c r="E1217" s="879"/>
      <c r="F1217" s="722"/>
    </row>
    <row r="1218" spans="1:6">
      <c r="A1218" s="320"/>
      <c r="B1218" s="335" t="s">
        <v>2001</v>
      </c>
      <c r="C1218" s="264" t="s">
        <v>15</v>
      </c>
      <c r="D1218" s="331">
        <v>1</v>
      </c>
      <c r="E1218" s="881"/>
      <c r="F1218" s="722"/>
    </row>
    <row r="1219" spans="1:6">
      <c r="A1219" s="320"/>
      <c r="B1219" s="275" t="s">
        <v>46</v>
      </c>
      <c r="C1219" s="276"/>
      <c r="D1219" s="333"/>
      <c r="E1219" s="865"/>
      <c r="F1219" s="707">
        <f>D1218*E1218</f>
        <v>0</v>
      </c>
    </row>
    <row r="1220" spans="1:6">
      <c r="A1220" s="320"/>
      <c r="B1220" s="335"/>
      <c r="C1220" s="264"/>
      <c r="D1220" s="331"/>
      <c r="E1220" s="879"/>
      <c r="F1220" s="722"/>
    </row>
    <row r="1221" spans="1:6" ht="30">
      <c r="A1221" s="315" t="s">
        <v>4225</v>
      </c>
      <c r="B1221" s="343" t="s">
        <v>2167</v>
      </c>
      <c r="C1221" s="264"/>
      <c r="D1221" s="331"/>
      <c r="E1221" s="879"/>
      <c r="F1221" s="722"/>
    </row>
    <row r="1222" spans="1:6">
      <c r="A1222" s="320"/>
      <c r="B1222" s="335"/>
      <c r="C1222" s="264"/>
      <c r="D1222" s="331"/>
      <c r="E1222" s="879"/>
      <c r="F1222" s="722"/>
    </row>
    <row r="1223" spans="1:6" ht="85.5">
      <c r="A1223" s="320"/>
      <c r="B1223" s="335" t="s">
        <v>2158</v>
      </c>
      <c r="C1223" s="264"/>
      <c r="D1223" s="331"/>
      <c r="E1223" s="879"/>
      <c r="F1223" s="722"/>
    </row>
    <row r="1224" spans="1:6" ht="28.5">
      <c r="A1224" s="320"/>
      <c r="B1224" s="335" t="s">
        <v>2159</v>
      </c>
      <c r="C1224" s="264"/>
      <c r="D1224" s="331"/>
      <c r="E1224" s="879"/>
      <c r="F1224" s="722"/>
    </row>
    <row r="1225" spans="1:6">
      <c r="A1225" s="320"/>
      <c r="B1225" s="335" t="s">
        <v>2001</v>
      </c>
      <c r="C1225" s="264" t="s">
        <v>15</v>
      </c>
      <c r="D1225" s="331">
        <v>2</v>
      </c>
      <c r="E1225" s="881"/>
      <c r="F1225" s="722"/>
    </row>
    <row r="1226" spans="1:6">
      <c r="A1226" s="320"/>
      <c r="B1226" s="275" t="s">
        <v>46</v>
      </c>
      <c r="C1226" s="276"/>
      <c r="D1226" s="333"/>
      <c r="E1226" s="865"/>
      <c r="F1226" s="707">
        <f>D1225*E1225</f>
        <v>0</v>
      </c>
    </row>
    <row r="1227" spans="1:6">
      <c r="A1227" s="320"/>
      <c r="B1227" s="335"/>
      <c r="C1227" s="264"/>
      <c r="D1227" s="331"/>
      <c r="E1227" s="879"/>
      <c r="F1227" s="722"/>
    </row>
    <row r="1228" spans="1:6" ht="71.25">
      <c r="A1228" s="320"/>
      <c r="B1228" s="335" t="s">
        <v>2160</v>
      </c>
      <c r="C1228" s="264"/>
      <c r="D1228" s="331"/>
      <c r="E1228" s="879"/>
      <c r="F1228" s="722"/>
    </row>
    <row r="1229" spans="1:6">
      <c r="A1229" s="320"/>
      <c r="B1229" s="335" t="s">
        <v>2161</v>
      </c>
      <c r="C1229" s="264"/>
      <c r="D1229" s="331"/>
      <c r="E1229" s="879"/>
      <c r="F1229" s="722"/>
    </row>
    <row r="1230" spans="1:6">
      <c r="A1230" s="320"/>
      <c r="B1230" s="335" t="s">
        <v>2001</v>
      </c>
      <c r="C1230" s="264" t="s">
        <v>15</v>
      </c>
      <c r="D1230" s="331">
        <v>1</v>
      </c>
      <c r="E1230" s="881"/>
      <c r="F1230" s="722"/>
    </row>
    <row r="1231" spans="1:6">
      <c r="A1231" s="320"/>
      <c r="B1231" s="275" t="s">
        <v>46</v>
      </c>
      <c r="C1231" s="276"/>
      <c r="D1231" s="333"/>
      <c r="E1231" s="865"/>
      <c r="F1231" s="707">
        <f>D1230*E1230</f>
        <v>0</v>
      </c>
    </row>
    <row r="1232" spans="1:6">
      <c r="A1232" s="320"/>
      <c r="B1232" s="335"/>
      <c r="C1232" s="264"/>
      <c r="D1232" s="331"/>
      <c r="E1232" s="879"/>
      <c r="F1232" s="722"/>
    </row>
    <row r="1233" spans="1:6" ht="42.75">
      <c r="A1233" s="320"/>
      <c r="B1233" s="335" t="s">
        <v>2162</v>
      </c>
      <c r="C1233" s="264"/>
      <c r="D1233" s="331"/>
      <c r="E1233" s="879"/>
      <c r="F1233" s="722"/>
    </row>
    <row r="1234" spans="1:6" ht="28.5">
      <c r="A1234" s="320"/>
      <c r="B1234" s="335" t="s">
        <v>2163</v>
      </c>
      <c r="C1234" s="264"/>
      <c r="D1234" s="331"/>
      <c r="E1234" s="879"/>
      <c r="F1234" s="722"/>
    </row>
    <row r="1235" spans="1:6">
      <c r="A1235" s="320"/>
      <c r="B1235" s="335" t="s">
        <v>2001</v>
      </c>
      <c r="C1235" s="264" t="s">
        <v>15</v>
      </c>
      <c r="D1235" s="331">
        <v>1</v>
      </c>
      <c r="E1235" s="881"/>
      <c r="F1235" s="722"/>
    </row>
    <row r="1236" spans="1:6">
      <c r="A1236" s="320"/>
      <c r="B1236" s="275" t="s">
        <v>46</v>
      </c>
      <c r="C1236" s="276"/>
      <c r="D1236" s="333"/>
      <c r="E1236" s="865"/>
      <c r="F1236" s="707">
        <f>D1235*E1235</f>
        <v>0</v>
      </c>
    </row>
    <row r="1237" spans="1:6">
      <c r="A1237" s="320"/>
      <c r="B1237" s="335"/>
      <c r="C1237" s="264"/>
      <c r="D1237" s="331"/>
      <c r="E1237" s="879"/>
      <c r="F1237" s="722"/>
    </row>
    <row r="1238" spans="1:6" ht="28.5">
      <c r="A1238" s="320"/>
      <c r="B1238" s="335" t="s">
        <v>2164</v>
      </c>
      <c r="C1238" s="264"/>
      <c r="D1238" s="331"/>
      <c r="E1238" s="879"/>
      <c r="F1238" s="722"/>
    </row>
    <row r="1239" spans="1:6">
      <c r="A1239" s="320"/>
      <c r="B1239" s="335" t="s">
        <v>2001</v>
      </c>
      <c r="C1239" s="264" t="s">
        <v>15</v>
      </c>
      <c r="D1239" s="331">
        <v>1</v>
      </c>
      <c r="E1239" s="881"/>
      <c r="F1239" s="722"/>
    </row>
    <row r="1240" spans="1:6">
      <c r="A1240" s="320"/>
      <c r="B1240" s="275" t="s">
        <v>46</v>
      </c>
      <c r="C1240" s="276"/>
      <c r="D1240" s="333"/>
      <c r="E1240" s="865"/>
      <c r="F1240" s="707">
        <f>D1239*E1239</f>
        <v>0</v>
      </c>
    </row>
    <row r="1241" spans="1:6">
      <c r="A1241" s="320"/>
      <c r="B1241" s="335"/>
      <c r="C1241" s="264"/>
      <c r="D1241" s="331"/>
      <c r="E1241" s="879"/>
      <c r="F1241" s="722"/>
    </row>
    <row r="1242" spans="1:6" ht="57">
      <c r="A1242" s="320"/>
      <c r="B1242" s="335" t="s">
        <v>2165</v>
      </c>
      <c r="C1242" s="264"/>
      <c r="D1242" s="331"/>
      <c r="E1242" s="879"/>
      <c r="F1242" s="722"/>
    </row>
    <row r="1243" spans="1:6" ht="42.75">
      <c r="A1243" s="320"/>
      <c r="B1243" s="335" t="s">
        <v>2166</v>
      </c>
      <c r="C1243" s="264"/>
      <c r="D1243" s="331"/>
      <c r="E1243" s="879"/>
      <c r="F1243" s="722"/>
    </row>
    <row r="1244" spans="1:6">
      <c r="A1244" s="320"/>
      <c r="B1244" s="335" t="s">
        <v>2001</v>
      </c>
      <c r="C1244" s="264" t="s">
        <v>15</v>
      </c>
      <c r="D1244" s="331">
        <v>1</v>
      </c>
      <c r="E1244" s="881"/>
      <c r="F1244" s="722"/>
    </row>
    <row r="1245" spans="1:6">
      <c r="A1245" s="320"/>
      <c r="B1245" s="275" t="s">
        <v>46</v>
      </c>
      <c r="C1245" s="276"/>
      <c r="D1245" s="333"/>
      <c r="E1245" s="865"/>
      <c r="F1245" s="707">
        <f>D1244*E1244</f>
        <v>0</v>
      </c>
    </row>
    <row r="1246" spans="1:6">
      <c r="A1246" s="320"/>
      <c r="B1246" s="335"/>
      <c r="C1246" s="264"/>
      <c r="D1246" s="331"/>
      <c r="E1246" s="879"/>
      <c r="F1246" s="722"/>
    </row>
    <row r="1247" spans="1:6" ht="30">
      <c r="A1247" s="315" t="s">
        <v>4226</v>
      </c>
      <c r="B1247" s="343" t="s">
        <v>2168</v>
      </c>
      <c r="C1247" s="264"/>
      <c r="D1247" s="331"/>
      <c r="E1247" s="879"/>
      <c r="F1247" s="722"/>
    </row>
    <row r="1248" spans="1:6">
      <c r="A1248" s="320"/>
      <c r="B1248" s="335"/>
      <c r="C1248" s="264"/>
      <c r="D1248" s="331"/>
      <c r="E1248" s="879"/>
      <c r="F1248" s="722"/>
    </row>
    <row r="1249" spans="1:6" ht="85.5">
      <c r="A1249" s="320"/>
      <c r="B1249" s="335" t="s">
        <v>2158</v>
      </c>
      <c r="C1249" s="264"/>
      <c r="D1249" s="331"/>
      <c r="E1249" s="879"/>
      <c r="F1249" s="722"/>
    </row>
    <row r="1250" spans="1:6" ht="28.5">
      <c r="A1250" s="320"/>
      <c r="B1250" s="335" t="s">
        <v>2159</v>
      </c>
      <c r="C1250" s="264"/>
      <c r="D1250" s="331"/>
      <c r="E1250" s="879"/>
      <c r="F1250" s="722"/>
    </row>
    <row r="1251" spans="1:6">
      <c r="A1251" s="320"/>
      <c r="B1251" s="335" t="s">
        <v>2001</v>
      </c>
      <c r="C1251" s="264" t="s">
        <v>15</v>
      </c>
      <c r="D1251" s="331">
        <v>2</v>
      </c>
      <c r="E1251" s="881"/>
      <c r="F1251" s="722"/>
    </row>
    <row r="1252" spans="1:6">
      <c r="A1252" s="320"/>
      <c r="B1252" s="275" t="s">
        <v>46</v>
      </c>
      <c r="C1252" s="276"/>
      <c r="D1252" s="333"/>
      <c r="E1252" s="865"/>
      <c r="F1252" s="707">
        <f>D1251*E1251</f>
        <v>0</v>
      </c>
    </row>
    <row r="1253" spans="1:6">
      <c r="A1253" s="320"/>
      <c r="B1253" s="335"/>
      <c r="C1253" s="264"/>
      <c r="D1253" s="331"/>
      <c r="E1253" s="879"/>
      <c r="F1253" s="722"/>
    </row>
    <row r="1254" spans="1:6" ht="71.25">
      <c r="A1254" s="320"/>
      <c r="B1254" s="335" t="s">
        <v>2160</v>
      </c>
      <c r="C1254" s="264"/>
      <c r="D1254" s="331"/>
      <c r="E1254" s="879"/>
      <c r="F1254" s="722"/>
    </row>
    <row r="1255" spans="1:6">
      <c r="A1255" s="320"/>
      <c r="B1255" s="335" t="s">
        <v>2161</v>
      </c>
      <c r="C1255" s="264"/>
      <c r="D1255" s="331"/>
      <c r="E1255" s="879"/>
      <c r="F1255" s="722"/>
    </row>
    <row r="1256" spans="1:6">
      <c r="A1256" s="320"/>
      <c r="B1256" s="335" t="s">
        <v>2001</v>
      </c>
      <c r="C1256" s="264" t="s">
        <v>15</v>
      </c>
      <c r="D1256" s="331">
        <v>1</v>
      </c>
      <c r="E1256" s="881"/>
      <c r="F1256" s="722"/>
    </row>
    <row r="1257" spans="1:6">
      <c r="A1257" s="320"/>
      <c r="B1257" s="275" t="s">
        <v>46</v>
      </c>
      <c r="C1257" s="276"/>
      <c r="D1257" s="333"/>
      <c r="E1257" s="865"/>
      <c r="F1257" s="707">
        <f>D1256*E1256</f>
        <v>0</v>
      </c>
    </row>
    <row r="1258" spans="1:6">
      <c r="A1258" s="320"/>
      <c r="B1258" s="335"/>
      <c r="C1258" s="264"/>
      <c r="D1258" s="331"/>
      <c r="E1258" s="879"/>
      <c r="F1258" s="722"/>
    </row>
    <row r="1259" spans="1:6" ht="42.75">
      <c r="A1259" s="320"/>
      <c r="B1259" s="335" t="s">
        <v>2162</v>
      </c>
      <c r="C1259" s="264"/>
      <c r="D1259" s="331"/>
      <c r="E1259" s="879"/>
      <c r="F1259" s="722"/>
    </row>
    <row r="1260" spans="1:6" ht="28.5">
      <c r="A1260" s="320"/>
      <c r="B1260" s="335" t="s">
        <v>2163</v>
      </c>
      <c r="C1260" s="264"/>
      <c r="D1260" s="331"/>
      <c r="E1260" s="879"/>
      <c r="F1260" s="722"/>
    </row>
    <row r="1261" spans="1:6">
      <c r="A1261" s="320"/>
      <c r="B1261" s="282" t="s">
        <v>2001</v>
      </c>
      <c r="C1261" s="283" t="s">
        <v>15</v>
      </c>
      <c r="D1261" s="332">
        <v>1</v>
      </c>
      <c r="E1261" s="878"/>
      <c r="F1261" s="706"/>
    </row>
    <row r="1262" spans="1:6">
      <c r="A1262" s="320"/>
      <c r="B1262" s="275" t="s">
        <v>46</v>
      </c>
      <c r="C1262" s="276"/>
      <c r="D1262" s="333"/>
      <c r="E1262" s="865"/>
      <c r="F1262" s="707">
        <f>D1261*E1261</f>
        <v>0</v>
      </c>
    </row>
    <row r="1263" spans="1:6">
      <c r="A1263" s="320"/>
      <c r="B1263" s="335"/>
      <c r="C1263" s="264"/>
      <c r="D1263" s="331"/>
      <c r="E1263" s="879"/>
      <c r="F1263" s="722"/>
    </row>
    <row r="1264" spans="1:6" ht="28.5">
      <c r="A1264" s="320"/>
      <c r="B1264" s="335" t="s">
        <v>2164</v>
      </c>
      <c r="C1264" s="264"/>
      <c r="D1264" s="331"/>
      <c r="E1264" s="879"/>
      <c r="F1264" s="722"/>
    </row>
    <row r="1265" spans="1:6">
      <c r="A1265" s="320"/>
      <c r="B1265" s="335" t="s">
        <v>2001</v>
      </c>
      <c r="C1265" s="264" t="s">
        <v>15</v>
      </c>
      <c r="D1265" s="331">
        <v>1</v>
      </c>
      <c r="E1265" s="881"/>
      <c r="F1265" s="722"/>
    </row>
    <row r="1266" spans="1:6">
      <c r="A1266" s="320"/>
      <c r="B1266" s="275" t="s">
        <v>46</v>
      </c>
      <c r="C1266" s="276"/>
      <c r="D1266" s="333"/>
      <c r="E1266" s="865"/>
      <c r="F1266" s="707">
        <f>D1265*E1265</f>
        <v>0</v>
      </c>
    </row>
    <row r="1267" spans="1:6">
      <c r="A1267" s="320"/>
      <c r="B1267" s="335"/>
      <c r="C1267" s="264"/>
      <c r="D1267" s="331"/>
      <c r="E1267" s="879"/>
      <c r="F1267" s="722"/>
    </row>
    <row r="1268" spans="1:6" ht="57">
      <c r="A1268" s="320"/>
      <c r="B1268" s="335" t="s">
        <v>2165</v>
      </c>
      <c r="C1268" s="264"/>
      <c r="D1268" s="331"/>
      <c r="E1268" s="879"/>
      <c r="F1268" s="722"/>
    </row>
    <row r="1269" spans="1:6" ht="42.75">
      <c r="A1269" s="320"/>
      <c r="B1269" s="335" t="s">
        <v>2166</v>
      </c>
      <c r="C1269" s="264"/>
      <c r="D1269" s="331"/>
      <c r="E1269" s="879"/>
      <c r="F1269" s="722"/>
    </row>
    <row r="1270" spans="1:6">
      <c r="A1270" s="320"/>
      <c r="B1270" s="335" t="s">
        <v>2001</v>
      </c>
      <c r="C1270" s="264" t="s">
        <v>15</v>
      </c>
      <c r="D1270" s="331">
        <v>1</v>
      </c>
      <c r="E1270" s="881"/>
      <c r="F1270" s="722"/>
    </row>
    <row r="1271" spans="1:6">
      <c r="A1271" s="320"/>
      <c r="B1271" s="275" t="s">
        <v>46</v>
      </c>
      <c r="C1271" s="276"/>
      <c r="D1271" s="333"/>
      <c r="E1271" s="865"/>
      <c r="F1271" s="707">
        <f>D1270*E1270</f>
        <v>0</v>
      </c>
    </row>
    <row r="1272" spans="1:6">
      <c r="A1272" s="320"/>
      <c r="B1272" s="335"/>
      <c r="C1272" s="264"/>
      <c r="D1272" s="331"/>
      <c r="E1272" s="879"/>
      <c r="F1272" s="722"/>
    </row>
    <row r="1273" spans="1:6" ht="30">
      <c r="A1273" s="315" t="s">
        <v>4227</v>
      </c>
      <c r="B1273" s="343" t="s">
        <v>2169</v>
      </c>
      <c r="C1273" s="264"/>
      <c r="D1273" s="331"/>
      <c r="E1273" s="879"/>
      <c r="F1273" s="722"/>
    </row>
    <row r="1274" spans="1:6">
      <c r="A1274" s="320"/>
      <c r="B1274" s="335"/>
      <c r="C1274" s="264"/>
      <c r="D1274" s="331"/>
      <c r="E1274" s="879"/>
      <c r="F1274" s="722"/>
    </row>
    <row r="1275" spans="1:6" ht="85.5">
      <c r="A1275" s="320"/>
      <c r="B1275" s="335" t="s">
        <v>2158</v>
      </c>
      <c r="C1275" s="264"/>
      <c r="D1275" s="331"/>
      <c r="E1275" s="879"/>
      <c r="F1275" s="722"/>
    </row>
    <row r="1276" spans="1:6" ht="28.5">
      <c r="A1276" s="320"/>
      <c r="B1276" s="335" t="s">
        <v>2159</v>
      </c>
      <c r="C1276" s="264"/>
      <c r="D1276" s="331"/>
      <c r="E1276" s="879"/>
      <c r="F1276" s="722"/>
    </row>
    <row r="1277" spans="1:6">
      <c r="A1277" s="320"/>
      <c r="B1277" s="335" t="s">
        <v>2001</v>
      </c>
      <c r="C1277" s="264" t="s">
        <v>15</v>
      </c>
      <c r="D1277" s="331">
        <v>2</v>
      </c>
      <c r="E1277" s="881"/>
      <c r="F1277" s="722"/>
    </row>
    <row r="1278" spans="1:6">
      <c r="A1278" s="320"/>
      <c r="B1278" s="275" t="s">
        <v>46</v>
      </c>
      <c r="C1278" s="276"/>
      <c r="D1278" s="333"/>
      <c r="E1278" s="865"/>
      <c r="F1278" s="707">
        <f>D1277*E1277</f>
        <v>0</v>
      </c>
    </row>
    <row r="1279" spans="1:6">
      <c r="A1279" s="320"/>
      <c r="B1279" s="335"/>
      <c r="C1279" s="264"/>
      <c r="D1279" s="331"/>
      <c r="E1279" s="879"/>
      <c r="F1279" s="722"/>
    </row>
    <row r="1280" spans="1:6" ht="71.25">
      <c r="A1280" s="320"/>
      <c r="B1280" s="335" t="s">
        <v>2160</v>
      </c>
      <c r="C1280" s="264"/>
      <c r="D1280" s="331"/>
      <c r="E1280" s="879"/>
      <c r="F1280" s="722"/>
    </row>
    <row r="1281" spans="1:6">
      <c r="A1281" s="320"/>
      <c r="B1281" s="335" t="s">
        <v>2161</v>
      </c>
      <c r="C1281" s="264"/>
      <c r="D1281" s="331"/>
      <c r="E1281" s="879"/>
      <c r="F1281" s="722"/>
    </row>
    <row r="1282" spans="1:6">
      <c r="A1282" s="320"/>
      <c r="B1282" s="335" t="s">
        <v>2001</v>
      </c>
      <c r="C1282" s="264" t="s">
        <v>15</v>
      </c>
      <c r="D1282" s="331">
        <v>1</v>
      </c>
      <c r="E1282" s="881"/>
      <c r="F1282" s="722"/>
    </row>
    <row r="1283" spans="1:6">
      <c r="A1283" s="320"/>
      <c r="B1283" s="275" t="s">
        <v>46</v>
      </c>
      <c r="C1283" s="276"/>
      <c r="D1283" s="333"/>
      <c r="E1283" s="865"/>
      <c r="F1283" s="707">
        <f>D1282*E1282</f>
        <v>0</v>
      </c>
    </row>
    <row r="1284" spans="1:6">
      <c r="A1284" s="320"/>
      <c r="B1284" s="335"/>
      <c r="C1284" s="264"/>
      <c r="D1284" s="331"/>
      <c r="E1284" s="879"/>
      <c r="F1284" s="722"/>
    </row>
    <row r="1285" spans="1:6" ht="42.75">
      <c r="A1285" s="320"/>
      <c r="B1285" s="335" t="s">
        <v>2162</v>
      </c>
      <c r="C1285" s="264"/>
      <c r="D1285" s="331"/>
      <c r="E1285" s="879"/>
      <c r="F1285" s="722"/>
    </row>
    <row r="1286" spans="1:6" ht="28.5">
      <c r="A1286" s="320"/>
      <c r="B1286" s="335" t="s">
        <v>2163</v>
      </c>
      <c r="C1286" s="264"/>
      <c r="D1286" s="331"/>
      <c r="E1286" s="879"/>
      <c r="F1286" s="722"/>
    </row>
    <row r="1287" spans="1:6">
      <c r="A1287" s="320"/>
      <c r="B1287" s="335" t="s">
        <v>2001</v>
      </c>
      <c r="C1287" s="264" t="s">
        <v>15</v>
      </c>
      <c r="D1287" s="331">
        <v>1</v>
      </c>
      <c r="E1287" s="881"/>
      <c r="F1287" s="722"/>
    </row>
    <row r="1288" spans="1:6">
      <c r="A1288" s="320"/>
      <c r="B1288" s="275" t="s">
        <v>46</v>
      </c>
      <c r="C1288" s="276"/>
      <c r="D1288" s="333"/>
      <c r="E1288" s="865"/>
      <c r="F1288" s="707">
        <f>D1287*E1287</f>
        <v>0</v>
      </c>
    </row>
    <row r="1289" spans="1:6">
      <c r="A1289" s="320"/>
      <c r="B1289" s="335"/>
      <c r="C1289" s="264"/>
      <c r="D1289" s="331"/>
      <c r="E1289" s="879"/>
      <c r="F1289" s="722"/>
    </row>
    <row r="1290" spans="1:6" ht="28.5">
      <c r="A1290" s="320"/>
      <c r="B1290" s="335" t="s">
        <v>2164</v>
      </c>
      <c r="C1290" s="264"/>
      <c r="D1290" s="331"/>
      <c r="E1290" s="879"/>
      <c r="F1290" s="722"/>
    </row>
    <row r="1291" spans="1:6">
      <c r="A1291" s="320"/>
      <c r="B1291" s="335" t="s">
        <v>2001</v>
      </c>
      <c r="C1291" s="264" t="s">
        <v>15</v>
      </c>
      <c r="D1291" s="331">
        <v>1</v>
      </c>
      <c r="E1291" s="881"/>
      <c r="F1291" s="722"/>
    </row>
    <row r="1292" spans="1:6">
      <c r="A1292" s="320"/>
      <c r="B1292" s="275" t="s">
        <v>46</v>
      </c>
      <c r="C1292" s="276"/>
      <c r="D1292" s="333"/>
      <c r="E1292" s="865"/>
      <c r="F1292" s="707">
        <f>D1291*E1291</f>
        <v>0</v>
      </c>
    </row>
    <row r="1293" spans="1:6">
      <c r="A1293" s="320"/>
      <c r="B1293" s="335"/>
      <c r="C1293" s="264"/>
      <c r="D1293" s="331"/>
      <c r="E1293" s="879"/>
      <c r="F1293" s="722"/>
    </row>
    <row r="1294" spans="1:6" ht="57">
      <c r="A1294" s="320"/>
      <c r="B1294" s="335" t="s">
        <v>2165</v>
      </c>
      <c r="C1294" s="264"/>
      <c r="D1294" s="331"/>
      <c r="E1294" s="879"/>
      <c r="F1294" s="722"/>
    </row>
    <row r="1295" spans="1:6" ht="42.75">
      <c r="A1295" s="320"/>
      <c r="B1295" s="335" t="s">
        <v>2166</v>
      </c>
      <c r="C1295" s="264"/>
      <c r="D1295" s="331"/>
      <c r="E1295" s="879"/>
      <c r="F1295" s="722"/>
    </row>
    <row r="1296" spans="1:6">
      <c r="A1296" s="320"/>
      <c r="B1296" s="335" t="s">
        <v>2001</v>
      </c>
      <c r="C1296" s="264" t="s">
        <v>15</v>
      </c>
      <c r="D1296" s="331">
        <v>1</v>
      </c>
      <c r="E1296" s="881"/>
      <c r="F1296" s="722"/>
    </row>
    <row r="1297" spans="1:6">
      <c r="A1297" s="320"/>
      <c r="B1297" s="275" t="s">
        <v>46</v>
      </c>
      <c r="C1297" s="276"/>
      <c r="D1297" s="333"/>
      <c r="E1297" s="865"/>
      <c r="F1297" s="707">
        <f>D1296*E1296</f>
        <v>0</v>
      </c>
    </row>
    <row r="1298" spans="1:6">
      <c r="A1298" s="320"/>
      <c r="B1298" s="335"/>
      <c r="C1298" s="264"/>
      <c r="D1298" s="331"/>
      <c r="E1298" s="879"/>
      <c r="F1298" s="722"/>
    </row>
    <row r="1299" spans="1:6" ht="30">
      <c r="A1299" s="315" t="s">
        <v>4228</v>
      </c>
      <c r="B1299" s="343" t="s">
        <v>2170</v>
      </c>
      <c r="C1299" s="264"/>
      <c r="D1299" s="331"/>
      <c r="E1299" s="879"/>
      <c r="F1299" s="722"/>
    </row>
    <row r="1300" spans="1:6">
      <c r="A1300" s="320"/>
      <c r="B1300" s="335"/>
      <c r="C1300" s="264"/>
      <c r="D1300" s="331"/>
      <c r="E1300" s="879"/>
      <c r="F1300" s="722"/>
    </row>
    <row r="1301" spans="1:6" ht="85.5">
      <c r="A1301" s="320"/>
      <c r="B1301" s="335" t="s">
        <v>2158</v>
      </c>
      <c r="C1301" s="264"/>
      <c r="D1301" s="331"/>
      <c r="E1301" s="879"/>
      <c r="F1301" s="722"/>
    </row>
    <row r="1302" spans="1:6" ht="28.5">
      <c r="A1302" s="320"/>
      <c r="B1302" s="335" t="s">
        <v>2159</v>
      </c>
      <c r="C1302" s="264"/>
      <c r="D1302" s="331"/>
      <c r="E1302" s="879"/>
      <c r="F1302" s="722"/>
    </row>
    <row r="1303" spans="1:6">
      <c r="A1303" s="320"/>
      <c r="B1303" s="335" t="s">
        <v>2001</v>
      </c>
      <c r="C1303" s="264" t="s">
        <v>15</v>
      </c>
      <c r="D1303" s="331">
        <v>3</v>
      </c>
      <c r="E1303" s="881"/>
      <c r="F1303" s="722"/>
    </row>
    <row r="1304" spans="1:6">
      <c r="A1304" s="320"/>
      <c r="B1304" s="275" t="s">
        <v>46</v>
      </c>
      <c r="C1304" s="276"/>
      <c r="D1304" s="333"/>
      <c r="E1304" s="865"/>
      <c r="F1304" s="707">
        <f>D1303*E1303</f>
        <v>0</v>
      </c>
    </row>
    <row r="1305" spans="1:6">
      <c r="A1305" s="320"/>
      <c r="B1305" s="335"/>
      <c r="C1305" s="264"/>
      <c r="D1305" s="331"/>
      <c r="E1305" s="879"/>
      <c r="F1305" s="722"/>
    </row>
    <row r="1306" spans="1:6" ht="71.25">
      <c r="A1306" s="320"/>
      <c r="B1306" s="335" t="s">
        <v>2160</v>
      </c>
      <c r="C1306" s="264"/>
      <c r="D1306" s="331"/>
      <c r="E1306" s="879"/>
      <c r="F1306" s="722"/>
    </row>
    <row r="1307" spans="1:6">
      <c r="A1307" s="320"/>
      <c r="B1307" s="335" t="s">
        <v>2161</v>
      </c>
      <c r="C1307" s="264"/>
      <c r="D1307" s="331"/>
      <c r="E1307" s="879"/>
      <c r="F1307" s="722"/>
    </row>
    <row r="1308" spans="1:6">
      <c r="A1308" s="320"/>
      <c r="B1308" s="335" t="s">
        <v>2001</v>
      </c>
      <c r="C1308" s="264" t="s">
        <v>15</v>
      </c>
      <c r="D1308" s="331">
        <v>5</v>
      </c>
      <c r="E1308" s="881"/>
      <c r="F1308" s="722"/>
    </row>
    <row r="1309" spans="1:6">
      <c r="A1309" s="320"/>
      <c r="B1309" s="275" t="s">
        <v>46</v>
      </c>
      <c r="C1309" s="276"/>
      <c r="D1309" s="333"/>
      <c r="E1309" s="865"/>
      <c r="F1309" s="707">
        <f>D1308*E1308</f>
        <v>0</v>
      </c>
    </row>
    <row r="1310" spans="1:6">
      <c r="A1310" s="320"/>
      <c r="B1310" s="335"/>
      <c r="C1310" s="264"/>
      <c r="D1310" s="331"/>
      <c r="E1310" s="879"/>
      <c r="F1310" s="722"/>
    </row>
    <row r="1311" spans="1:6" ht="42.75">
      <c r="A1311" s="320"/>
      <c r="B1311" s="335" t="s">
        <v>2162</v>
      </c>
      <c r="C1311" s="264"/>
      <c r="D1311" s="331"/>
      <c r="E1311" s="879"/>
      <c r="F1311" s="722"/>
    </row>
    <row r="1312" spans="1:6" ht="28.5">
      <c r="A1312" s="320"/>
      <c r="B1312" s="335" t="s">
        <v>2163</v>
      </c>
      <c r="C1312" s="264"/>
      <c r="D1312" s="331"/>
      <c r="E1312" s="879"/>
      <c r="F1312" s="722"/>
    </row>
    <row r="1313" spans="1:6">
      <c r="A1313" s="320"/>
      <c r="B1313" s="335" t="s">
        <v>2001</v>
      </c>
      <c r="C1313" s="264" t="s">
        <v>15</v>
      </c>
      <c r="D1313" s="331">
        <v>1</v>
      </c>
      <c r="E1313" s="881"/>
      <c r="F1313" s="722"/>
    </row>
    <row r="1314" spans="1:6">
      <c r="A1314" s="320"/>
      <c r="B1314" s="275" t="s">
        <v>46</v>
      </c>
      <c r="C1314" s="276"/>
      <c r="D1314" s="333"/>
      <c r="E1314" s="865"/>
      <c r="F1314" s="707">
        <f>D1313*E1313</f>
        <v>0</v>
      </c>
    </row>
    <row r="1315" spans="1:6">
      <c r="A1315" s="320"/>
      <c r="B1315" s="335"/>
      <c r="C1315" s="264"/>
      <c r="D1315" s="331"/>
      <c r="E1315" s="879"/>
      <c r="F1315" s="722"/>
    </row>
    <row r="1316" spans="1:6" ht="28.5">
      <c r="A1316" s="320"/>
      <c r="B1316" s="335" t="s">
        <v>2164</v>
      </c>
      <c r="C1316" s="264"/>
      <c r="D1316" s="331"/>
      <c r="E1316" s="879"/>
      <c r="F1316" s="722"/>
    </row>
    <row r="1317" spans="1:6">
      <c r="A1317" s="320"/>
      <c r="B1317" s="335" t="s">
        <v>2001</v>
      </c>
      <c r="C1317" s="264" t="s">
        <v>15</v>
      </c>
      <c r="D1317" s="331">
        <v>1</v>
      </c>
      <c r="E1317" s="881"/>
      <c r="F1317" s="722"/>
    </row>
    <row r="1318" spans="1:6">
      <c r="A1318" s="320"/>
      <c r="B1318" s="275" t="s">
        <v>46</v>
      </c>
      <c r="C1318" s="276"/>
      <c r="D1318" s="333"/>
      <c r="E1318" s="865"/>
      <c r="F1318" s="707">
        <f>D1317*E1317</f>
        <v>0</v>
      </c>
    </row>
    <row r="1319" spans="1:6">
      <c r="A1319" s="320"/>
      <c r="B1319" s="335"/>
      <c r="C1319" s="264"/>
      <c r="D1319" s="331"/>
      <c r="E1319" s="879"/>
      <c r="F1319" s="722"/>
    </row>
    <row r="1320" spans="1:6" ht="57">
      <c r="A1320" s="320"/>
      <c r="B1320" s="335" t="s">
        <v>2165</v>
      </c>
      <c r="C1320" s="264"/>
      <c r="D1320" s="331"/>
      <c r="E1320" s="879"/>
      <c r="F1320" s="722"/>
    </row>
    <row r="1321" spans="1:6" ht="42.75">
      <c r="A1321" s="320"/>
      <c r="B1321" s="335" t="s">
        <v>2166</v>
      </c>
      <c r="C1321" s="264"/>
      <c r="D1321" s="331"/>
      <c r="E1321" s="879"/>
      <c r="F1321" s="722"/>
    </row>
    <row r="1322" spans="1:6">
      <c r="A1322" s="320"/>
      <c r="B1322" s="335" t="s">
        <v>2001</v>
      </c>
      <c r="C1322" s="264" t="s">
        <v>15</v>
      </c>
      <c r="D1322" s="331">
        <v>1</v>
      </c>
      <c r="E1322" s="881"/>
      <c r="F1322" s="722"/>
    </row>
    <row r="1323" spans="1:6">
      <c r="A1323" s="320"/>
      <c r="B1323" s="275" t="s">
        <v>46</v>
      </c>
      <c r="C1323" s="276"/>
      <c r="D1323" s="333"/>
      <c r="E1323" s="865"/>
      <c r="F1323" s="707">
        <f>D1322*E1322</f>
        <v>0</v>
      </c>
    </row>
    <row r="1324" spans="1:6">
      <c r="A1324" s="320"/>
      <c r="B1324" s="335"/>
      <c r="C1324" s="264"/>
      <c r="D1324" s="331"/>
      <c r="E1324" s="879"/>
      <c r="F1324" s="722"/>
    </row>
    <row r="1325" spans="1:6" ht="30">
      <c r="A1325" s="315" t="s">
        <v>4229</v>
      </c>
      <c r="B1325" s="343" t="s">
        <v>2171</v>
      </c>
      <c r="C1325" s="264"/>
      <c r="D1325" s="331"/>
      <c r="E1325" s="879"/>
      <c r="F1325" s="722"/>
    </row>
    <row r="1326" spans="1:6">
      <c r="A1326" s="320"/>
      <c r="B1326" s="335"/>
      <c r="C1326" s="264"/>
      <c r="D1326" s="331"/>
      <c r="E1326" s="879"/>
      <c r="F1326" s="722"/>
    </row>
    <row r="1327" spans="1:6" ht="85.5">
      <c r="A1327" s="320"/>
      <c r="B1327" s="335" t="s">
        <v>2158</v>
      </c>
      <c r="C1327" s="264"/>
      <c r="D1327" s="331"/>
      <c r="E1327" s="879"/>
      <c r="F1327" s="722"/>
    </row>
    <row r="1328" spans="1:6" ht="28.5">
      <c r="A1328" s="320"/>
      <c r="B1328" s="335" t="s">
        <v>2159</v>
      </c>
      <c r="C1328" s="264"/>
      <c r="D1328" s="331"/>
      <c r="E1328" s="879"/>
      <c r="F1328" s="722"/>
    </row>
    <row r="1329" spans="1:6">
      <c r="A1329" s="320"/>
      <c r="B1329" s="335" t="s">
        <v>2001</v>
      </c>
      <c r="C1329" s="264" t="s">
        <v>15</v>
      </c>
      <c r="D1329" s="331">
        <v>6</v>
      </c>
      <c r="E1329" s="881"/>
      <c r="F1329" s="722"/>
    </row>
    <row r="1330" spans="1:6">
      <c r="A1330" s="320"/>
      <c r="B1330" s="275" t="s">
        <v>46</v>
      </c>
      <c r="C1330" s="276"/>
      <c r="D1330" s="333"/>
      <c r="E1330" s="865"/>
      <c r="F1330" s="707">
        <f>D1329*E1329</f>
        <v>0</v>
      </c>
    </row>
    <row r="1331" spans="1:6">
      <c r="A1331" s="320"/>
      <c r="B1331" s="335"/>
      <c r="C1331" s="264"/>
      <c r="D1331" s="331"/>
      <c r="E1331" s="879"/>
      <c r="F1331" s="722"/>
    </row>
    <row r="1332" spans="1:6" ht="71.25">
      <c r="A1332" s="320"/>
      <c r="B1332" s="335" t="s">
        <v>2160</v>
      </c>
      <c r="C1332" s="264"/>
      <c r="D1332" s="331"/>
      <c r="E1332" s="879"/>
      <c r="F1332" s="722"/>
    </row>
    <row r="1333" spans="1:6">
      <c r="A1333" s="320"/>
      <c r="B1333" s="335" t="s">
        <v>2161</v>
      </c>
      <c r="C1333" s="264"/>
      <c r="D1333" s="331"/>
      <c r="E1333" s="879"/>
      <c r="F1333" s="722"/>
    </row>
    <row r="1334" spans="1:6">
      <c r="A1334" s="320"/>
      <c r="B1334" s="335" t="s">
        <v>2001</v>
      </c>
      <c r="C1334" s="264" t="s">
        <v>15</v>
      </c>
      <c r="D1334" s="331">
        <v>6</v>
      </c>
      <c r="E1334" s="881"/>
      <c r="F1334" s="722"/>
    </row>
    <row r="1335" spans="1:6">
      <c r="A1335" s="320"/>
      <c r="B1335" s="275" t="s">
        <v>46</v>
      </c>
      <c r="C1335" s="276"/>
      <c r="D1335" s="333"/>
      <c r="E1335" s="865"/>
      <c r="F1335" s="707">
        <f>D1334*E1334</f>
        <v>0</v>
      </c>
    </row>
    <row r="1336" spans="1:6">
      <c r="A1336" s="320"/>
      <c r="B1336" s="335"/>
      <c r="C1336" s="264"/>
      <c r="D1336" s="331"/>
      <c r="E1336" s="879"/>
      <c r="F1336" s="722"/>
    </row>
    <row r="1337" spans="1:6" ht="42.75">
      <c r="A1337" s="320"/>
      <c r="B1337" s="335" t="s">
        <v>2162</v>
      </c>
      <c r="C1337" s="264"/>
      <c r="D1337" s="331"/>
      <c r="E1337" s="879"/>
      <c r="F1337" s="722"/>
    </row>
    <row r="1338" spans="1:6" ht="28.5">
      <c r="A1338" s="320"/>
      <c r="B1338" s="335" t="s">
        <v>2163</v>
      </c>
      <c r="C1338" s="264"/>
      <c r="D1338" s="331"/>
      <c r="E1338" s="879"/>
      <c r="F1338" s="722"/>
    </row>
    <row r="1339" spans="1:6">
      <c r="A1339" s="320"/>
      <c r="B1339" s="335" t="s">
        <v>2001</v>
      </c>
      <c r="C1339" s="264" t="s">
        <v>15</v>
      </c>
      <c r="D1339" s="331">
        <v>1</v>
      </c>
      <c r="E1339" s="881"/>
      <c r="F1339" s="722"/>
    </row>
    <row r="1340" spans="1:6">
      <c r="A1340" s="320"/>
      <c r="B1340" s="275" t="s">
        <v>46</v>
      </c>
      <c r="C1340" s="276"/>
      <c r="D1340" s="333"/>
      <c r="E1340" s="865"/>
      <c r="F1340" s="707">
        <f>D1339*E1339</f>
        <v>0</v>
      </c>
    </row>
    <row r="1341" spans="1:6">
      <c r="A1341" s="320"/>
      <c r="B1341" s="335"/>
      <c r="C1341" s="264"/>
      <c r="D1341" s="331"/>
      <c r="E1341" s="879"/>
      <c r="F1341" s="722"/>
    </row>
    <row r="1342" spans="1:6" ht="28.5">
      <c r="A1342" s="320"/>
      <c r="B1342" s="335" t="s">
        <v>2164</v>
      </c>
      <c r="C1342" s="264"/>
      <c r="D1342" s="331"/>
      <c r="E1342" s="879"/>
      <c r="F1342" s="722"/>
    </row>
    <row r="1343" spans="1:6">
      <c r="A1343" s="320"/>
      <c r="B1343" s="335" t="s">
        <v>2001</v>
      </c>
      <c r="C1343" s="264" t="s">
        <v>15</v>
      </c>
      <c r="D1343" s="331">
        <v>1</v>
      </c>
      <c r="E1343" s="881"/>
      <c r="F1343" s="722"/>
    </row>
    <row r="1344" spans="1:6">
      <c r="A1344" s="320"/>
      <c r="B1344" s="275" t="s">
        <v>46</v>
      </c>
      <c r="C1344" s="276"/>
      <c r="D1344" s="333"/>
      <c r="E1344" s="865"/>
      <c r="F1344" s="707">
        <f>D1343*E1343</f>
        <v>0</v>
      </c>
    </row>
    <row r="1345" spans="1:6">
      <c r="A1345" s="320"/>
      <c r="B1345" s="335"/>
      <c r="C1345" s="264"/>
      <c r="D1345" s="331"/>
      <c r="E1345" s="879"/>
      <c r="F1345" s="722"/>
    </row>
    <row r="1346" spans="1:6" ht="57">
      <c r="A1346" s="320"/>
      <c r="B1346" s="335" t="s">
        <v>2165</v>
      </c>
      <c r="C1346" s="264"/>
      <c r="D1346" s="331"/>
      <c r="E1346" s="879"/>
      <c r="F1346" s="722"/>
    </row>
    <row r="1347" spans="1:6" ht="42.75">
      <c r="A1347" s="320"/>
      <c r="B1347" s="335" t="s">
        <v>2166</v>
      </c>
      <c r="C1347" s="264"/>
      <c r="D1347" s="331"/>
      <c r="E1347" s="879"/>
      <c r="F1347" s="722"/>
    </row>
    <row r="1348" spans="1:6">
      <c r="A1348" s="320"/>
      <c r="B1348" s="335" t="s">
        <v>2001</v>
      </c>
      <c r="C1348" s="264" t="s">
        <v>15</v>
      </c>
      <c r="D1348" s="331">
        <v>1</v>
      </c>
      <c r="E1348" s="881"/>
      <c r="F1348" s="722"/>
    </row>
    <row r="1349" spans="1:6">
      <c r="A1349" s="320"/>
      <c r="B1349" s="275" t="s">
        <v>46</v>
      </c>
      <c r="C1349" s="276"/>
      <c r="D1349" s="333"/>
      <c r="E1349" s="865"/>
      <c r="F1349" s="707">
        <f>D1348*E1348</f>
        <v>0</v>
      </c>
    </row>
    <row r="1350" spans="1:6">
      <c r="A1350" s="320"/>
      <c r="B1350" s="335"/>
      <c r="C1350" s="264"/>
      <c r="D1350" s="331"/>
      <c r="E1350" s="879"/>
      <c r="F1350" s="722"/>
    </row>
    <row r="1351" spans="1:6" ht="15">
      <c r="A1351" s="315" t="s">
        <v>4230</v>
      </c>
      <c r="B1351" s="343" t="s">
        <v>2172</v>
      </c>
      <c r="C1351" s="264"/>
      <c r="D1351" s="331"/>
      <c r="E1351" s="879"/>
      <c r="F1351" s="722"/>
    </row>
    <row r="1352" spans="1:6" ht="142.5">
      <c r="A1352" s="320"/>
      <c r="B1352" s="335" t="s">
        <v>2173</v>
      </c>
      <c r="C1352" s="264"/>
      <c r="D1352" s="331"/>
      <c r="E1352" s="879"/>
      <c r="F1352" s="722"/>
    </row>
    <row r="1353" spans="1:6">
      <c r="A1353" s="320"/>
      <c r="B1353" s="335"/>
      <c r="C1353" s="264"/>
      <c r="D1353" s="331"/>
      <c r="E1353" s="879"/>
      <c r="F1353" s="722"/>
    </row>
    <row r="1354" spans="1:6">
      <c r="A1354" s="320"/>
      <c r="B1354" s="335"/>
      <c r="C1354" s="264"/>
      <c r="D1354" s="331"/>
      <c r="E1354" s="879"/>
      <c r="F1354" s="722"/>
    </row>
    <row r="1355" spans="1:6" ht="57">
      <c r="A1355" s="320"/>
      <c r="B1355" s="335" t="s">
        <v>2174</v>
      </c>
      <c r="C1355" s="264"/>
      <c r="D1355" s="331"/>
      <c r="E1355" s="879"/>
      <c r="F1355" s="722"/>
    </row>
    <row r="1356" spans="1:6" ht="28.5">
      <c r="A1356" s="320"/>
      <c r="B1356" s="335" t="s">
        <v>2175</v>
      </c>
      <c r="C1356" s="264"/>
      <c r="D1356" s="331"/>
      <c r="E1356" s="879"/>
      <c r="F1356" s="722"/>
    </row>
    <row r="1357" spans="1:6">
      <c r="A1357" s="320"/>
      <c r="B1357" s="335" t="s">
        <v>2001</v>
      </c>
      <c r="C1357" s="264" t="s">
        <v>15</v>
      </c>
      <c r="D1357" s="331">
        <v>1</v>
      </c>
      <c r="E1357" s="881"/>
      <c r="F1357" s="722"/>
    </row>
    <row r="1358" spans="1:6">
      <c r="A1358" s="320"/>
      <c r="B1358" s="278" t="s">
        <v>47</v>
      </c>
      <c r="C1358" s="279"/>
      <c r="D1358" s="334"/>
      <c r="E1358" s="866"/>
      <c r="F1358" s="708">
        <f>D1357*E1357</f>
        <v>0</v>
      </c>
    </row>
    <row r="1359" spans="1:6">
      <c r="A1359" s="320"/>
      <c r="B1359" s="335"/>
      <c r="C1359" s="264"/>
      <c r="D1359" s="331"/>
      <c r="E1359" s="879"/>
      <c r="F1359" s="722"/>
    </row>
    <row r="1360" spans="1:6" ht="57">
      <c r="A1360" s="320"/>
      <c r="B1360" s="335" t="s">
        <v>2176</v>
      </c>
      <c r="C1360" s="264"/>
      <c r="D1360" s="331"/>
      <c r="E1360" s="879"/>
      <c r="F1360" s="722"/>
    </row>
    <row r="1361" spans="1:6" ht="42.75">
      <c r="A1361" s="320"/>
      <c r="B1361" s="335" t="s">
        <v>2177</v>
      </c>
      <c r="C1361" s="264"/>
      <c r="D1361" s="331"/>
      <c r="E1361" s="879"/>
      <c r="F1361" s="722"/>
    </row>
    <row r="1362" spans="1:6">
      <c r="A1362" s="320"/>
      <c r="B1362" s="335" t="s">
        <v>2001</v>
      </c>
      <c r="C1362" s="264" t="s">
        <v>15</v>
      </c>
      <c r="D1362" s="331">
        <v>1</v>
      </c>
      <c r="E1362" s="881"/>
      <c r="F1362" s="722"/>
    </row>
    <row r="1363" spans="1:6">
      <c r="A1363" s="320"/>
      <c r="B1363" s="278" t="s">
        <v>47</v>
      </c>
      <c r="C1363" s="279"/>
      <c r="D1363" s="334"/>
      <c r="E1363" s="866"/>
      <c r="F1363" s="708">
        <f>D1362*E1362</f>
        <v>0</v>
      </c>
    </row>
    <row r="1364" spans="1:6">
      <c r="A1364" s="320"/>
      <c r="B1364" s="335"/>
      <c r="C1364" s="264"/>
      <c r="D1364" s="331"/>
      <c r="E1364" s="879"/>
      <c r="F1364" s="722"/>
    </row>
    <row r="1365" spans="1:6" ht="42.75">
      <c r="A1365" s="320"/>
      <c r="B1365" s="335" t="s">
        <v>2178</v>
      </c>
      <c r="C1365" s="264"/>
      <c r="D1365" s="331"/>
      <c r="E1365" s="879"/>
      <c r="F1365" s="722"/>
    </row>
    <row r="1366" spans="1:6">
      <c r="A1366" s="320"/>
      <c r="B1366" s="335" t="s">
        <v>2001</v>
      </c>
      <c r="C1366" s="264" t="s">
        <v>15</v>
      </c>
      <c r="D1366" s="331">
        <v>2</v>
      </c>
      <c r="E1366" s="881"/>
      <c r="F1366" s="722"/>
    </row>
    <row r="1367" spans="1:6">
      <c r="A1367" s="320"/>
      <c r="B1367" s="278" t="s">
        <v>47</v>
      </c>
      <c r="C1367" s="279"/>
      <c r="D1367" s="334"/>
      <c r="E1367" s="866"/>
      <c r="F1367" s="708">
        <f>D1366*E1366</f>
        <v>0</v>
      </c>
    </row>
    <row r="1368" spans="1:6">
      <c r="A1368" s="320"/>
      <c r="B1368" s="335"/>
      <c r="C1368" s="264"/>
      <c r="D1368" s="331"/>
      <c r="E1368" s="879"/>
      <c r="F1368" s="722"/>
    </row>
    <row r="1369" spans="1:6" ht="15">
      <c r="A1369" s="315" t="s">
        <v>4231</v>
      </c>
      <c r="B1369" s="343" t="s">
        <v>2186</v>
      </c>
      <c r="C1369" s="264"/>
      <c r="D1369" s="331"/>
      <c r="E1369" s="879"/>
      <c r="F1369" s="722"/>
    </row>
    <row r="1370" spans="1:6">
      <c r="A1370" s="320"/>
      <c r="B1370" s="335"/>
      <c r="C1370" s="264"/>
      <c r="D1370" s="331"/>
      <c r="E1370" s="879"/>
      <c r="F1370" s="722"/>
    </row>
    <row r="1371" spans="1:6" ht="57">
      <c r="A1371" s="320"/>
      <c r="B1371" s="335" t="s">
        <v>2174</v>
      </c>
      <c r="C1371" s="264"/>
      <c r="D1371" s="331"/>
      <c r="E1371" s="879"/>
      <c r="F1371" s="722"/>
    </row>
    <row r="1372" spans="1:6" ht="28.5">
      <c r="A1372" s="320"/>
      <c r="B1372" s="335" t="s">
        <v>2175</v>
      </c>
      <c r="C1372" s="264"/>
      <c r="D1372" s="331"/>
      <c r="E1372" s="879"/>
      <c r="F1372" s="722"/>
    </row>
    <row r="1373" spans="1:6">
      <c r="A1373" s="320"/>
      <c r="B1373" s="335" t="s">
        <v>2001</v>
      </c>
      <c r="C1373" s="264" t="s">
        <v>15</v>
      </c>
      <c r="D1373" s="331">
        <v>1</v>
      </c>
      <c r="E1373" s="881"/>
      <c r="F1373" s="722"/>
    </row>
    <row r="1374" spans="1:6">
      <c r="A1374" s="320"/>
      <c r="B1374" s="278" t="s">
        <v>47</v>
      </c>
      <c r="C1374" s="279"/>
      <c r="D1374" s="334"/>
      <c r="E1374" s="866"/>
      <c r="F1374" s="708">
        <f>D1373*E1373</f>
        <v>0</v>
      </c>
    </row>
    <row r="1375" spans="1:6">
      <c r="A1375" s="320"/>
      <c r="B1375" s="335"/>
      <c r="C1375" s="264"/>
      <c r="D1375" s="331"/>
      <c r="E1375" s="879"/>
      <c r="F1375" s="722"/>
    </row>
    <row r="1376" spans="1:6" ht="57">
      <c r="A1376" s="320"/>
      <c r="B1376" s="335" t="s">
        <v>2176</v>
      </c>
      <c r="C1376" s="264"/>
      <c r="D1376" s="331"/>
      <c r="E1376" s="879"/>
      <c r="F1376" s="722"/>
    </row>
    <row r="1377" spans="1:6" ht="42.75">
      <c r="A1377" s="320"/>
      <c r="B1377" s="335" t="s">
        <v>2177</v>
      </c>
      <c r="C1377" s="264"/>
      <c r="D1377" s="331"/>
      <c r="E1377" s="879"/>
      <c r="F1377" s="722"/>
    </row>
    <row r="1378" spans="1:6">
      <c r="A1378" s="320"/>
      <c r="B1378" s="335" t="s">
        <v>2001</v>
      </c>
      <c r="C1378" s="264" t="s">
        <v>15</v>
      </c>
      <c r="D1378" s="331">
        <v>2</v>
      </c>
      <c r="E1378" s="881"/>
      <c r="F1378" s="722"/>
    </row>
    <row r="1379" spans="1:6">
      <c r="A1379" s="320"/>
      <c r="B1379" s="278" t="s">
        <v>47</v>
      </c>
      <c r="C1379" s="279"/>
      <c r="D1379" s="334"/>
      <c r="E1379" s="866"/>
      <c r="F1379" s="708">
        <f>D1378*E1378</f>
        <v>0</v>
      </c>
    </row>
    <row r="1380" spans="1:6">
      <c r="A1380" s="320"/>
      <c r="B1380" s="335"/>
      <c r="C1380" s="264"/>
      <c r="D1380" s="331"/>
      <c r="E1380" s="879"/>
      <c r="F1380" s="722"/>
    </row>
    <row r="1381" spans="1:6" ht="42.75">
      <c r="A1381" s="320"/>
      <c r="B1381" s="335" t="s">
        <v>2178</v>
      </c>
      <c r="C1381" s="264"/>
      <c r="D1381" s="331"/>
      <c r="E1381" s="879"/>
      <c r="F1381" s="722"/>
    </row>
    <row r="1382" spans="1:6">
      <c r="A1382" s="320"/>
      <c r="B1382" s="335" t="s">
        <v>2001</v>
      </c>
      <c r="C1382" s="264" t="s">
        <v>15</v>
      </c>
      <c r="D1382" s="331">
        <v>3</v>
      </c>
      <c r="E1382" s="881"/>
      <c r="F1382" s="722"/>
    </row>
    <row r="1383" spans="1:6">
      <c r="A1383" s="320"/>
      <c r="B1383" s="278" t="s">
        <v>47</v>
      </c>
      <c r="C1383" s="279"/>
      <c r="D1383" s="334"/>
      <c r="E1383" s="866"/>
      <c r="F1383" s="708">
        <f>D1382*E1382</f>
        <v>0</v>
      </c>
    </row>
    <row r="1384" spans="1:6">
      <c r="A1384" s="320"/>
      <c r="B1384" s="335"/>
      <c r="C1384" s="264"/>
      <c r="D1384" s="331"/>
      <c r="E1384" s="879"/>
      <c r="F1384" s="722"/>
    </row>
    <row r="1385" spans="1:6" ht="15">
      <c r="A1385" s="315" t="s">
        <v>4232</v>
      </c>
      <c r="B1385" s="343" t="s">
        <v>2187</v>
      </c>
      <c r="C1385" s="264"/>
      <c r="D1385" s="331"/>
      <c r="E1385" s="879"/>
      <c r="F1385" s="722"/>
    </row>
    <row r="1386" spans="1:6">
      <c r="A1386" s="320"/>
      <c r="B1386" s="335"/>
      <c r="C1386" s="264"/>
      <c r="D1386" s="331"/>
      <c r="E1386" s="879"/>
      <c r="F1386" s="722"/>
    </row>
    <row r="1387" spans="1:6" ht="57">
      <c r="A1387" s="320"/>
      <c r="B1387" s="335" t="s">
        <v>2174</v>
      </c>
      <c r="C1387" s="264"/>
      <c r="D1387" s="331"/>
      <c r="E1387" s="879"/>
      <c r="F1387" s="722"/>
    </row>
    <row r="1388" spans="1:6" ht="28.5">
      <c r="A1388" s="320"/>
      <c r="B1388" s="335" t="s">
        <v>2175</v>
      </c>
      <c r="C1388" s="264"/>
      <c r="D1388" s="331"/>
      <c r="E1388" s="879"/>
      <c r="F1388" s="722"/>
    </row>
    <row r="1389" spans="1:6">
      <c r="A1389" s="320"/>
      <c r="B1389" s="335" t="s">
        <v>2001</v>
      </c>
      <c r="C1389" s="264" t="s">
        <v>15</v>
      </c>
      <c r="D1389" s="331">
        <v>1</v>
      </c>
      <c r="E1389" s="881"/>
      <c r="F1389" s="722"/>
    </row>
    <row r="1390" spans="1:6">
      <c r="A1390" s="320"/>
      <c r="B1390" s="278" t="s">
        <v>47</v>
      </c>
      <c r="C1390" s="279"/>
      <c r="D1390" s="334"/>
      <c r="E1390" s="866"/>
      <c r="F1390" s="708">
        <f>D1389*E1389</f>
        <v>0</v>
      </c>
    </row>
    <row r="1391" spans="1:6">
      <c r="A1391" s="320"/>
      <c r="B1391" s="335"/>
      <c r="C1391" s="264"/>
      <c r="D1391" s="331"/>
      <c r="E1391" s="879"/>
      <c r="F1391" s="722"/>
    </row>
    <row r="1392" spans="1:6" ht="42.75">
      <c r="A1392" s="320"/>
      <c r="B1392" s="335" t="s">
        <v>2178</v>
      </c>
      <c r="C1392" s="264"/>
      <c r="D1392" s="331"/>
      <c r="E1392" s="879"/>
      <c r="F1392" s="722"/>
    </row>
    <row r="1393" spans="1:6">
      <c r="A1393" s="320"/>
      <c r="B1393" s="335" t="s">
        <v>2001</v>
      </c>
      <c r="C1393" s="264" t="s">
        <v>15</v>
      </c>
      <c r="D1393" s="331">
        <v>1</v>
      </c>
      <c r="E1393" s="881"/>
      <c r="F1393" s="722"/>
    </row>
    <row r="1394" spans="1:6">
      <c r="A1394" s="320"/>
      <c r="B1394" s="278" t="s">
        <v>47</v>
      </c>
      <c r="C1394" s="279"/>
      <c r="D1394" s="334"/>
      <c r="E1394" s="866"/>
      <c r="F1394" s="708">
        <f>D1393*E1393</f>
        <v>0</v>
      </c>
    </row>
    <row r="1395" spans="1:6">
      <c r="A1395" s="320"/>
      <c r="B1395" s="335"/>
      <c r="C1395" s="264"/>
      <c r="D1395" s="331"/>
      <c r="E1395" s="879"/>
      <c r="F1395" s="722"/>
    </row>
    <row r="1396" spans="1:6" ht="15">
      <c r="A1396" s="315" t="s">
        <v>4233</v>
      </c>
      <c r="B1396" s="343" t="s">
        <v>2188</v>
      </c>
      <c r="C1396" s="264"/>
      <c r="D1396" s="331"/>
      <c r="E1396" s="879"/>
      <c r="F1396" s="722"/>
    </row>
    <row r="1397" spans="1:6">
      <c r="A1397" s="320"/>
      <c r="B1397" s="335"/>
      <c r="C1397" s="264"/>
      <c r="D1397" s="331"/>
      <c r="E1397" s="879"/>
      <c r="F1397" s="722"/>
    </row>
    <row r="1398" spans="1:6" ht="57">
      <c r="A1398" s="320"/>
      <c r="B1398" s="335" t="s">
        <v>2174</v>
      </c>
      <c r="C1398" s="264"/>
      <c r="D1398" s="331"/>
      <c r="E1398" s="879"/>
      <c r="F1398" s="722"/>
    </row>
    <row r="1399" spans="1:6" ht="28.5">
      <c r="A1399" s="320"/>
      <c r="B1399" s="335" t="s">
        <v>2175</v>
      </c>
      <c r="C1399" s="264"/>
      <c r="D1399" s="331"/>
      <c r="E1399" s="879"/>
      <c r="F1399" s="722"/>
    </row>
    <row r="1400" spans="1:6">
      <c r="A1400" s="320"/>
      <c r="B1400" s="335" t="s">
        <v>2001</v>
      </c>
      <c r="C1400" s="264" t="s">
        <v>15</v>
      </c>
      <c r="D1400" s="331">
        <v>1</v>
      </c>
      <c r="E1400" s="881"/>
      <c r="F1400" s="722"/>
    </row>
    <row r="1401" spans="1:6">
      <c r="A1401" s="320"/>
      <c r="B1401" s="278" t="s">
        <v>47</v>
      </c>
      <c r="C1401" s="279"/>
      <c r="D1401" s="334"/>
      <c r="E1401" s="866"/>
      <c r="F1401" s="708">
        <f>D1400*E1400</f>
        <v>0</v>
      </c>
    </row>
    <row r="1402" spans="1:6">
      <c r="A1402" s="320"/>
      <c r="B1402" s="335"/>
      <c r="C1402" s="264"/>
      <c r="D1402" s="331"/>
      <c r="E1402" s="879"/>
      <c r="F1402" s="722"/>
    </row>
    <row r="1403" spans="1:6" ht="57">
      <c r="A1403" s="320"/>
      <c r="B1403" s="335" t="s">
        <v>2176</v>
      </c>
      <c r="C1403" s="264"/>
      <c r="D1403" s="331"/>
      <c r="E1403" s="879"/>
      <c r="F1403" s="722"/>
    </row>
    <row r="1404" spans="1:6" ht="42.75">
      <c r="A1404" s="320"/>
      <c r="B1404" s="335" t="s">
        <v>2177</v>
      </c>
      <c r="C1404" s="264"/>
      <c r="D1404" s="331"/>
      <c r="E1404" s="879"/>
      <c r="F1404" s="722"/>
    </row>
    <row r="1405" spans="1:6">
      <c r="A1405" s="320"/>
      <c r="B1405" s="335" t="s">
        <v>2001</v>
      </c>
      <c r="C1405" s="264" t="s">
        <v>15</v>
      </c>
      <c r="D1405" s="331">
        <v>1</v>
      </c>
      <c r="E1405" s="881"/>
      <c r="F1405" s="722"/>
    </row>
    <row r="1406" spans="1:6">
      <c r="A1406" s="320"/>
      <c r="B1406" s="278" t="s">
        <v>47</v>
      </c>
      <c r="C1406" s="279"/>
      <c r="D1406" s="334"/>
      <c r="E1406" s="866"/>
      <c r="F1406" s="708">
        <f>D1405*E1405</f>
        <v>0</v>
      </c>
    </row>
    <row r="1407" spans="1:6">
      <c r="A1407" s="320"/>
      <c r="B1407" s="335"/>
      <c r="C1407" s="264"/>
      <c r="D1407" s="331"/>
      <c r="E1407" s="879"/>
      <c r="F1407" s="722"/>
    </row>
    <row r="1408" spans="1:6" ht="42.75">
      <c r="A1408" s="320"/>
      <c r="B1408" s="335" t="s">
        <v>2178</v>
      </c>
      <c r="C1408" s="264"/>
      <c r="D1408" s="331"/>
      <c r="E1408" s="879"/>
      <c r="F1408" s="722"/>
    </row>
    <row r="1409" spans="1:6">
      <c r="A1409" s="320"/>
      <c r="B1409" s="335" t="s">
        <v>2001</v>
      </c>
      <c r="C1409" s="264" t="s">
        <v>15</v>
      </c>
      <c r="D1409" s="331">
        <v>2</v>
      </c>
      <c r="E1409" s="881"/>
      <c r="F1409" s="722"/>
    </row>
    <row r="1410" spans="1:6">
      <c r="A1410" s="320"/>
      <c r="B1410" s="278" t="s">
        <v>47</v>
      </c>
      <c r="C1410" s="279"/>
      <c r="D1410" s="334"/>
      <c r="E1410" s="866"/>
      <c r="F1410" s="708">
        <f>D1409*E1409</f>
        <v>0</v>
      </c>
    </row>
    <row r="1411" spans="1:6">
      <c r="A1411" s="320"/>
      <c r="B1411" s="335"/>
      <c r="C1411" s="264"/>
      <c r="D1411" s="331"/>
      <c r="E1411" s="879"/>
      <c r="F1411" s="722"/>
    </row>
    <row r="1412" spans="1:6" ht="15">
      <c r="A1412" s="315" t="s">
        <v>4234</v>
      </c>
      <c r="B1412" s="343" t="s">
        <v>2189</v>
      </c>
      <c r="C1412" s="264"/>
      <c r="D1412" s="331"/>
      <c r="E1412" s="879"/>
      <c r="F1412" s="722"/>
    </row>
    <row r="1413" spans="1:6">
      <c r="A1413" s="320"/>
      <c r="B1413" s="335"/>
      <c r="C1413" s="264"/>
      <c r="D1413" s="331"/>
      <c r="E1413" s="879"/>
      <c r="F1413" s="722"/>
    </row>
    <row r="1414" spans="1:6" ht="57">
      <c r="A1414" s="320"/>
      <c r="B1414" s="335" t="s">
        <v>2174</v>
      </c>
      <c r="C1414" s="264"/>
      <c r="D1414" s="331"/>
      <c r="E1414" s="879"/>
      <c r="F1414" s="722"/>
    </row>
    <row r="1415" spans="1:6" ht="28.5">
      <c r="A1415" s="320"/>
      <c r="B1415" s="335" t="s">
        <v>2175</v>
      </c>
      <c r="C1415" s="264"/>
      <c r="D1415" s="331"/>
      <c r="E1415" s="879"/>
      <c r="F1415" s="722"/>
    </row>
    <row r="1416" spans="1:6">
      <c r="A1416" s="320"/>
      <c r="B1416" s="335" t="s">
        <v>2001</v>
      </c>
      <c r="C1416" s="264" t="s">
        <v>15</v>
      </c>
      <c r="D1416" s="331">
        <v>1</v>
      </c>
      <c r="E1416" s="881"/>
      <c r="F1416" s="722"/>
    </row>
    <row r="1417" spans="1:6">
      <c r="A1417" s="320"/>
      <c r="B1417" s="278" t="s">
        <v>47</v>
      </c>
      <c r="C1417" s="279"/>
      <c r="D1417" s="334"/>
      <c r="E1417" s="866"/>
      <c r="F1417" s="708">
        <f>D1416*E1416</f>
        <v>0</v>
      </c>
    </row>
    <row r="1418" spans="1:6">
      <c r="A1418" s="320"/>
      <c r="B1418" s="335"/>
      <c r="C1418" s="264"/>
      <c r="D1418" s="331"/>
      <c r="E1418" s="879"/>
      <c r="F1418" s="722"/>
    </row>
    <row r="1419" spans="1:6" ht="57">
      <c r="A1419" s="320"/>
      <c r="B1419" s="335" t="s">
        <v>2176</v>
      </c>
      <c r="C1419" s="264"/>
      <c r="D1419" s="331"/>
      <c r="E1419" s="879"/>
      <c r="F1419" s="722"/>
    </row>
    <row r="1420" spans="1:6" ht="42.75">
      <c r="A1420" s="320"/>
      <c r="B1420" s="335" t="s">
        <v>2177</v>
      </c>
      <c r="C1420" s="264"/>
      <c r="D1420" s="331"/>
      <c r="E1420" s="879"/>
      <c r="F1420" s="722"/>
    </row>
    <row r="1421" spans="1:6">
      <c r="A1421" s="320"/>
      <c r="B1421" s="335" t="s">
        <v>2001</v>
      </c>
      <c r="C1421" s="264" t="s">
        <v>15</v>
      </c>
      <c r="D1421" s="331">
        <v>2</v>
      </c>
      <c r="E1421" s="881"/>
      <c r="F1421" s="722"/>
    </row>
    <row r="1422" spans="1:6">
      <c r="A1422" s="320"/>
      <c r="B1422" s="278" t="s">
        <v>47</v>
      </c>
      <c r="C1422" s="279"/>
      <c r="D1422" s="334"/>
      <c r="E1422" s="866"/>
      <c r="F1422" s="708">
        <f>D1421*E1421</f>
        <v>0</v>
      </c>
    </row>
    <row r="1423" spans="1:6">
      <c r="A1423" s="320"/>
      <c r="B1423" s="335"/>
      <c r="C1423" s="264"/>
      <c r="D1423" s="331"/>
      <c r="E1423" s="879"/>
      <c r="F1423" s="722"/>
    </row>
    <row r="1424" spans="1:6" ht="42.75">
      <c r="A1424" s="320"/>
      <c r="B1424" s="335" t="s">
        <v>2178</v>
      </c>
      <c r="C1424" s="264"/>
      <c r="D1424" s="331"/>
      <c r="E1424" s="879"/>
      <c r="F1424" s="722"/>
    </row>
    <row r="1425" spans="1:6">
      <c r="A1425" s="320"/>
      <c r="B1425" s="335" t="s">
        <v>2001</v>
      </c>
      <c r="C1425" s="264" t="s">
        <v>15</v>
      </c>
      <c r="D1425" s="331">
        <v>3</v>
      </c>
      <c r="E1425" s="881"/>
      <c r="F1425" s="722"/>
    </row>
    <row r="1426" spans="1:6">
      <c r="A1426" s="320"/>
      <c r="B1426" s="278" t="s">
        <v>47</v>
      </c>
      <c r="C1426" s="279"/>
      <c r="D1426" s="334"/>
      <c r="E1426" s="866"/>
      <c r="F1426" s="708">
        <f>D1425*E1425</f>
        <v>0</v>
      </c>
    </row>
    <row r="1427" spans="1:6">
      <c r="A1427" s="320"/>
      <c r="B1427" s="335"/>
      <c r="C1427" s="264"/>
      <c r="D1427" s="331"/>
      <c r="E1427" s="879"/>
      <c r="F1427" s="722"/>
    </row>
    <row r="1428" spans="1:6" ht="45">
      <c r="A1428" s="315" t="s">
        <v>4235</v>
      </c>
      <c r="B1428" s="343" t="s">
        <v>2190</v>
      </c>
      <c r="C1428" s="264"/>
      <c r="D1428" s="331"/>
      <c r="E1428" s="879"/>
      <c r="F1428" s="722"/>
    </row>
    <row r="1429" spans="1:6">
      <c r="A1429" s="320"/>
      <c r="B1429" s="335"/>
      <c r="C1429" s="264"/>
      <c r="D1429" s="331"/>
      <c r="E1429" s="879"/>
      <c r="F1429" s="722"/>
    </row>
    <row r="1430" spans="1:6" ht="57">
      <c r="A1430" s="320"/>
      <c r="B1430" s="335" t="s">
        <v>2174</v>
      </c>
      <c r="C1430" s="264"/>
      <c r="D1430" s="331"/>
      <c r="E1430" s="879"/>
      <c r="F1430" s="722"/>
    </row>
    <row r="1431" spans="1:6" ht="28.5">
      <c r="A1431" s="320"/>
      <c r="B1431" s="335" t="s">
        <v>2175</v>
      </c>
      <c r="C1431" s="264"/>
      <c r="D1431" s="331"/>
      <c r="E1431" s="879"/>
      <c r="F1431" s="722"/>
    </row>
    <row r="1432" spans="1:6">
      <c r="A1432" s="320"/>
      <c r="B1432" s="335" t="s">
        <v>2001</v>
      </c>
      <c r="C1432" s="264" t="s">
        <v>15</v>
      </c>
      <c r="D1432" s="331">
        <v>1</v>
      </c>
      <c r="E1432" s="881"/>
      <c r="F1432" s="722"/>
    </row>
    <row r="1433" spans="1:6">
      <c r="A1433" s="320"/>
      <c r="B1433" s="278" t="s">
        <v>47</v>
      </c>
      <c r="C1433" s="279"/>
      <c r="D1433" s="334"/>
      <c r="E1433" s="866"/>
      <c r="F1433" s="708">
        <f>D1432*E1432</f>
        <v>0</v>
      </c>
    </row>
    <row r="1434" spans="1:6">
      <c r="A1434" s="320"/>
      <c r="B1434" s="335"/>
      <c r="C1434" s="264"/>
      <c r="D1434" s="331"/>
      <c r="E1434" s="879"/>
      <c r="F1434" s="722"/>
    </row>
    <row r="1435" spans="1:6" ht="57">
      <c r="A1435" s="320"/>
      <c r="B1435" s="335" t="s">
        <v>2176</v>
      </c>
      <c r="C1435" s="264"/>
      <c r="D1435" s="331"/>
      <c r="E1435" s="879"/>
      <c r="F1435" s="722"/>
    </row>
    <row r="1436" spans="1:6" ht="42.75">
      <c r="A1436" s="320"/>
      <c r="B1436" s="335" t="s">
        <v>2177</v>
      </c>
      <c r="C1436" s="264"/>
      <c r="D1436" s="331"/>
      <c r="E1436" s="879"/>
      <c r="F1436" s="722"/>
    </row>
    <row r="1437" spans="1:6">
      <c r="A1437" s="320"/>
      <c r="B1437" s="335" t="s">
        <v>2001</v>
      </c>
      <c r="C1437" s="264" t="s">
        <v>15</v>
      </c>
      <c r="D1437" s="331">
        <v>1</v>
      </c>
      <c r="E1437" s="881"/>
      <c r="F1437" s="722"/>
    </row>
    <row r="1438" spans="1:6">
      <c r="A1438" s="320"/>
      <c r="B1438" s="278" t="s">
        <v>47</v>
      </c>
      <c r="C1438" s="279"/>
      <c r="D1438" s="334"/>
      <c r="E1438" s="866"/>
      <c r="F1438" s="708">
        <f>D1437*E1437</f>
        <v>0</v>
      </c>
    </row>
    <row r="1439" spans="1:6">
      <c r="A1439" s="320"/>
      <c r="B1439" s="335"/>
      <c r="C1439" s="264"/>
      <c r="D1439" s="331"/>
      <c r="E1439" s="879"/>
      <c r="F1439" s="722"/>
    </row>
    <row r="1440" spans="1:6" ht="42.75">
      <c r="A1440" s="320"/>
      <c r="B1440" s="335" t="s">
        <v>2178</v>
      </c>
      <c r="C1440" s="264"/>
      <c r="D1440" s="331"/>
      <c r="E1440" s="879"/>
      <c r="F1440" s="722"/>
    </row>
    <row r="1441" spans="1:6">
      <c r="A1441" s="320"/>
      <c r="B1441" s="335" t="s">
        <v>2001</v>
      </c>
      <c r="C1441" s="264" t="s">
        <v>15</v>
      </c>
      <c r="D1441" s="331">
        <v>2</v>
      </c>
      <c r="E1441" s="881"/>
      <c r="F1441" s="722"/>
    </row>
    <row r="1442" spans="1:6">
      <c r="A1442" s="320"/>
      <c r="B1442" s="278" t="s">
        <v>47</v>
      </c>
      <c r="C1442" s="279"/>
      <c r="D1442" s="334"/>
      <c r="E1442" s="866"/>
      <c r="F1442" s="708">
        <f>D1441*E1441</f>
        <v>0</v>
      </c>
    </row>
    <row r="1443" spans="1:6">
      <c r="A1443" s="320"/>
      <c r="B1443" s="335"/>
      <c r="C1443" s="264"/>
      <c r="D1443" s="331"/>
      <c r="E1443" s="879"/>
      <c r="F1443" s="722"/>
    </row>
    <row r="1444" spans="1:6" ht="15">
      <c r="A1444" s="315" t="s">
        <v>4236</v>
      </c>
      <c r="B1444" s="343" t="s">
        <v>2191</v>
      </c>
      <c r="C1444" s="264"/>
      <c r="D1444" s="331"/>
      <c r="E1444" s="879"/>
      <c r="F1444" s="722"/>
    </row>
    <row r="1445" spans="1:6">
      <c r="A1445" s="320"/>
      <c r="B1445" s="335"/>
      <c r="C1445" s="264"/>
      <c r="D1445" s="331"/>
      <c r="E1445" s="879"/>
      <c r="F1445" s="722"/>
    </row>
    <row r="1446" spans="1:6" ht="57">
      <c r="A1446" s="320"/>
      <c r="B1446" s="335" t="s">
        <v>2174</v>
      </c>
      <c r="C1446" s="264"/>
      <c r="D1446" s="331"/>
      <c r="E1446" s="879"/>
      <c r="F1446" s="722"/>
    </row>
    <row r="1447" spans="1:6" ht="28.5">
      <c r="A1447" s="320"/>
      <c r="B1447" s="335" t="s">
        <v>2175</v>
      </c>
      <c r="C1447" s="264"/>
      <c r="D1447" s="331"/>
      <c r="E1447" s="879"/>
      <c r="F1447" s="722"/>
    </row>
    <row r="1448" spans="1:6">
      <c r="A1448" s="320"/>
      <c r="B1448" s="335" t="s">
        <v>2001</v>
      </c>
      <c r="C1448" s="264" t="s">
        <v>15</v>
      </c>
      <c r="D1448" s="331">
        <v>1</v>
      </c>
      <c r="E1448" s="881"/>
      <c r="F1448" s="722"/>
    </row>
    <row r="1449" spans="1:6">
      <c r="A1449" s="320"/>
      <c r="B1449" s="278" t="s">
        <v>47</v>
      </c>
      <c r="C1449" s="279"/>
      <c r="D1449" s="334"/>
      <c r="E1449" s="866"/>
      <c r="F1449" s="708">
        <f>D1448*E1448</f>
        <v>0</v>
      </c>
    </row>
    <row r="1450" spans="1:6">
      <c r="A1450" s="320"/>
      <c r="B1450" s="335"/>
      <c r="C1450" s="264"/>
      <c r="D1450" s="331"/>
      <c r="E1450" s="879"/>
      <c r="F1450" s="722"/>
    </row>
    <row r="1451" spans="1:6" ht="42.75">
      <c r="A1451" s="320"/>
      <c r="B1451" s="335" t="s">
        <v>2178</v>
      </c>
      <c r="C1451" s="264"/>
      <c r="D1451" s="331"/>
      <c r="E1451" s="879"/>
      <c r="F1451" s="722"/>
    </row>
    <row r="1452" spans="1:6">
      <c r="A1452" s="320"/>
      <c r="B1452" s="335" t="s">
        <v>2001</v>
      </c>
      <c r="C1452" s="264" t="s">
        <v>15</v>
      </c>
      <c r="D1452" s="331">
        <v>1</v>
      </c>
      <c r="E1452" s="881"/>
      <c r="F1452" s="722"/>
    </row>
    <row r="1453" spans="1:6">
      <c r="A1453" s="320"/>
      <c r="B1453" s="278" t="s">
        <v>47</v>
      </c>
      <c r="C1453" s="279"/>
      <c r="D1453" s="334"/>
      <c r="E1453" s="866"/>
      <c r="F1453" s="708">
        <f>D1452*E1452</f>
        <v>0</v>
      </c>
    </row>
    <row r="1454" spans="1:6">
      <c r="A1454" s="320"/>
      <c r="B1454" s="335"/>
      <c r="C1454" s="264"/>
      <c r="D1454" s="331"/>
      <c r="E1454" s="879"/>
      <c r="F1454" s="722"/>
    </row>
    <row r="1455" spans="1:6" ht="45">
      <c r="A1455" s="315" t="s">
        <v>4237</v>
      </c>
      <c r="B1455" s="343" t="s">
        <v>2193</v>
      </c>
      <c r="C1455" s="264"/>
      <c r="D1455" s="331"/>
      <c r="E1455" s="879"/>
      <c r="F1455" s="722"/>
    </row>
    <row r="1456" spans="1:6">
      <c r="A1456" s="320"/>
      <c r="B1456" s="335"/>
      <c r="C1456" s="264"/>
      <c r="D1456" s="331"/>
      <c r="E1456" s="879"/>
      <c r="F1456" s="722"/>
    </row>
    <row r="1457" spans="1:6" ht="57">
      <c r="A1457" s="320"/>
      <c r="B1457" s="335" t="s">
        <v>2174</v>
      </c>
      <c r="C1457" s="264"/>
      <c r="D1457" s="331"/>
      <c r="E1457" s="879"/>
      <c r="F1457" s="722"/>
    </row>
    <row r="1458" spans="1:6" ht="28.5">
      <c r="A1458" s="320"/>
      <c r="B1458" s="335" t="s">
        <v>2175</v>
      </c>
      <c r="C1458" s="264"/>
      <c r="D1458" s="331"/>
      <c r="E1458" s="879"/>
      <c r="F1458" s="722"/>
    </row>
    <row r="1459" spans="1:6">
      <c r="A1459" s="320"/>
      <c r="B1459" s="335" t="s">
        <v>2001</v>
      </c>
      <c r="C1459" s="264" t="s">
        <v>15</v>
      </c>
      <c r="D1459" s="331">
        <v>1</v>
      </c>
      <c r="E1459" s="881"/>
      <c r="F1459" s="722"/>
    </row>
    <row r="1460" spans="1:6">
      <c r="A1460" s="320"/>
      <c r="B1460" s="278" t="s">
        <v>47</v>
      </c>
      <c r="C1460" s="279"/>
      <c r="D1460" s="334"/>
      <c r="E1460" s="866"/>
      <c r="F1460" s="708">
        <f>D1459*E1459</f>
        <v>0</v>
      </c>
    </row>
    <row r="1461" spans="1:6">
      <c r="A1461" s="320"/>
      <c r="B1461" s="335"/>
      <c r="C1461" s="264"/>
      <c r="D1461" s="331"/>
      <c r="E1461" s="879"/>
      <c r="F1461" s="722"/>
    </row>
    <row r="1462" spans="1:6" ht="57">
      <c r="A1462" s="320"/>
      <c r="B1462" s="335" t="s">
        <v>2176</v>
      </c>
      <c r="C1462" s="264"/>
      <c r="D1462" s="331"/>
      <c r="E1462" s="879"/>
      <c r="F1462" s="722"/>
    </row>
    <row r="1463" spans="1:6" ht="42.75">
      <c r="A1463" s="320"/>
      <c r="B1463" s="335" t="s">
        <v>2177</v>
      </c>
      <c r="C1463" s="264"/>
      <c r="D1463" s="331"/>
      <c r="E1463" s="879"/>
      <c r="F1463" s="722"/>
    </row>
    <row r="1464" spans="1:6">
      <c r="A1464" s="320"/>
      <c r="B1464" s="335" t="s">
        <v>2001</v>
      </c>
      <c r="C1464" s="264" t="s">
        <v>15</v>
      </c>
      <c r="D1464" s="331">
        <v>1</v>
      </c>
      <c r="E1464" s="881"/>
      <c r="F1464" s="722"/>
    </row>
    <row r="1465" spans="1:6">
      <c r="A1465" s="320"/>
      <c r="B1465" s="278" t="s">
        <v>47</v>
      </c>
      <c r="C1465" s="279"/>
      <c r="D1465" s="334"/>
      <c r="E1465" s="866"/>
      <c r="F1465" s="708">
        <f>D1464*E1464</f>
        <v>0</v>
      </c>
    </row>
    <row r="1466" spans="1:6">
      <c r="A1466" s="320"/>
      <c r="B1466" s="335"/>
      <c r="C1466" s="264"/>
      <c r="D1466" s="331"/>
      <c r="E1466" s="879"/>
      <c r="F1466" s="722"/>
    </row>
    <row r="1467" spans="1:6" ht="42.75">
      <c r="A1467" s="320"/>
      <c r="B1467" s="335" t="s">
        <v>2178</v>
      </c>
      <c r="C1467" s="264"/>
      <c r="D1467" s="331"/>
      <c r="E1467" s="879"/>
      <c r="F1467" s="722"/>
    </row>
    <row r="1468" spans="1:6">
      <c r="A1468" s="320"/>
      <c r="B1468" s="335" t="s">
        <v>2001</v>
      </c>
      <c r="C1468" s="264" t="s">
        <v>15</v>
      </c>
      <c r="D1468" s="331">
        <v>2</v>
      </c>
      <c r="E1468" s="881"/>
      <c r="F1468" s="722"/>
    </row>
    <row r="1469" spans="1:6">
      <c r="A1469" s="320"/>
      <c r="B1469" s="278" t="s">
        <v>47</v>
      </c>
      <c r="C1469" s="279"/>
      <c r="D1469" s="334"/>
      <c r="E1469" s="866"/>
      <c r="F1469" s="708">
        <f>D1468*E1468</f>
        <v>0</v>
      </c>
    </row>
    <row r="1470" spans="1:6">
      <c r="A1470" s="320"/>
      <c r="B1470" s="335"/>
      <c r="C1470" s="264"/>
      <c r="D1470" s="331"/>
      <c r="E1470" s="879"/>
      <c r="F1470" s="722"/>
    </row>
    <row r="1471" spans="1:6" ht="30">
      <c r="A1471" s="315" t="s">
        <v>4238</v>
      </c>
      <c r="B1471" s="343" t="s">
        <v>2194</v>
      </c>
      <c r="C1471" s="264"/>
      <c r="D1471" s="331"/>
      <c r="E1471" s="879"/>
      <c r="F1471" s="722"/>
    </row>
    <row r="1472" spans="1:6">
      <c r="A1472" s="320"/>
      <c r="B1472" s="335"/>
      <c r="C1472" s="264"/>
      <c r="D1472" s="331"/>
      <c r="E1472" s="879"/>
      <c r="F1472" s="722"/>
    </row>
    <row r="1473" spans="1:6" ht="57">
      <c r="A1473" s="320"/>
      <c r="B1473" s="335" t="s">
        <v>2174</v>
      </c>
      <c r="C1473" s="264"/>
      <c r="D1473" s="331"/>
      <c r="E1473" s="879"/>
      <c r="F1473" s="722"/>
    </row>
    <row r="1474" spans="1:6" ht="28.5">
      <c r="A1474" s="320"/>
      <c r="B1474" s="335" t="s">
        <v>2175</v>
      </c>
      <c r="C1474" s="264"/>
      <c r="D1474" s="331"/>
      <c r="E1474" s="879"/>
      <c r="F1474" s="722"/>
    </row>
    <row r="1475" spans="1:6">
      <c r="A1475" s="320"/>
      <c r="B1475" s="335" t="s">
        <v>2001</v>
      </c>
      <c r="C1475" s="264" t="s">
        <v>15</v>
      </c>
      <c r="D1475" s="331">
        <v>1</v>
      </c>
      <c r="E1475" s="881"/>
      <c r="F1475" s="722"/>
    </row>
    <row r="1476" spans="1:6">
      <c r="A1476" s="320"/>
      <c r="B1476" s="278" t="s">
        <v>47</v>
      </c>
      <c r="C1476" s="279"/>
      <c r="D1476" s="334"/>
      <c r="E1476" s="866"/>
      <c r="F1476" s="708">
        <f>D1475*E1475</f>
        <v>0</v>
      </c>
    </row>
    <row r="1477" spans="1:6">
      <c r="A1477" s="320"/>
      <c r="B1477" s="335"/>
      <c r="C1477" s="264"/>
      <c r="D1477" s="331"/>
      <c r="E1477" s="879"/>
      <c r="F1477" s="722"/>
    </row>
    <row r="1478" spans="1:6" ht="57">
      <c r="A1478" s="320"/>
      <c r="B1478" s="335" t="s">
        <v>2176</v>
      </c>
      <c r="C1478" s="264"/>
      <c r="D1478" s="331"/>
      <c r="E1478" s="879"/>
      <c r="F1478" s="722"/>
    </row>
    <row r="1479" spans="1:6" ht="42.75">
      <c r="A1479" s="320"/>
      <c r="B1479" s="335" t="s">
        <v>2177</v>
      </c>
      <c r="C1479" s="264"/>
      <c r="D1479" s="331"/>
      <c r="E1479" s="879"/>
      <c r="F1479" s="722"/>
    </row>
    <row r="1480" spans="1:6">
      <c r="A1480" s="320"/>
      <c r="B1480" s="335" t="s">
        <v>2001</v>
      </c>
      <c r="C1480" s="264" t="s">
        <v>15</v>
      </c>
      <c r="D1480" s="331">
        <v>3</v>
      </c>
      <c r="E1480" s="881"/>
      <c r="F1480" s="722"/>
    </row>
    <row r="1481" spans="1:6">
      <c r="A1481" s="320"/>
      <c r="B1481" s="278" t="s">
        <v>47</v>
      </c>
      <c r="C1481" s="279"/>
      <c r="D1481" s="334"/>
      <c r="E1481" s="866"/>
      <c r="F1481" s="708">
        <f>D1480*E1480</f>
        <v>0</v>
      </c>
    </row>
    <row r="1482" spans="1:6">
      <c r="A1482" s="320"/>
      <c r="B1482" s="335"/>
      <c r="C1482" s="264"/>
      <c r="D1482" s="331"/>
      <c r="E1482" s="879"/>
      <c r="F1482" s="722"/>
    </row>
    <row r="1483" spans="1:6" ht="42.75">
      <c r="A1483" s="320"/>
      <c r="B1483" s="335" t="s">
        <v>2178</v>
      </c>
      <c r="C1483" s="264"/>
      <c r="D1483" s="331"/>
      <c r="E1483" s="879"/>
      <c r="F1483" s="722"/>
    </row>
    <row r="1484" spans="1:6">
      <c r="A1484" s="320"/>
      <c r="B1484" s="335" t="s">
        <v>2001</v>
      </c>
      <c r="C1484" s="264" t="s">
        <v>15</v>
      </c>
      <c r="D1484" s="331">
        <v>4</v>
      </c>
      <c r="E1484" s="881"/>
      <c r="F1484" s="722"/>
    </row>
    <row r="1485" spans="1:6">
      <c r="A1485" s="320"/>
      <c r="B1485" s="278" t="s">
        <v>47</v>
      </c>
      <c r="C1485" s="279"/>
      <c r="D1485" s="334"/>
      <c r="E1485" s="866"/>
      <c r="F1485" s="708">
        <f>D1484*E1484</f>
        <v>0</v>
      </c>
    </row>
    <row r="1486" spans="1:6">
      <c r="A1486" s="320"/>
      <c r="B1486" s="335"/>
      <c r="C1486" s="264"/>
      <c r="D1486" s="331"/>
      <c r="E1486" s="879"/>
      <c r="F1486" s="722"/>
    </row>
    <row r="1487" spans="1:6" ht="45">
      <c r="A1487" s="315" t="s">
        <v>4529</v>
      </c>
      <c r="B1487" s="343" t="s">
        <v>4530</v>
      </c>
      <c r="C1487" s="264"/>
      <c r="D1487" s="331"/>
      <c r="E1487" s="879"/>
      <c r="F1487" s="722"/>
    </row>
    <row r="1488" spans="1:6">
      <c r="A1488" s="320"/>
      <c r="B1488" s="335"/>
      <c r="C1488" s="264"/>
      <c r="D1488" s="331"/>
      <c r="E1488" s="879"/>
      <c r="F1488" s="722"/>
    </row>
    <row r="1489" spans="1:6" ht="99.75">
      <c r="A1489" s="320"/>
      <c r="B1489" s="335" t="s">
        <v>4523</v>
      </c>
      <c r="C1489" s="264"/>
      <c r="D1489" s="331"/>
      <c r="E1489" s="879"/>
      <c r="F1489" s="722"/>
    </row>
    <row r="1490" spans="1:6">
      <c r="A1490" s="320"/>
      <c r="B1490" s="335" t="s">
        <v>2001</v>
      </c>
      <c r="C1490" s="264" t="s">
        <v>15</v>
      </c>
      <c r="D1490" s="331">
        <v>1</v>
      </c>
      <c r="E1490" s="881"/>
      <c r="F1490" s="722"/>
    </row>
    <row r="1491" spans="1:6">
      <c r="A1491" s="320"/>
      <c r="B1491" s="278" t="s">
        <v>47</v>
      </c>
      <c r="C1491" s="279"/>
      <c r="D1491" s="334"/>
      <c r="E1491" s="866"/>
      <c r="F1491" s="708">
        <f>D1490*E1490</f>
        <v>0</v>
      </c>
    </row>
    <row r="1492" spans="1:6">
      <c r="A1492" s="320"/>
      <c r="B1492" s="335"/>
      <c r="C1492" s="264"/>
      <c r="D1492" s="331"/>
      <c r="E1492" s="879"/>
      <c r="F1492" s="722"/>
    </row>
    <row r="1493" spans="1:6" ht="42.75">
      <c r="A1493" s="320"/>
      <c r="B1493" s="335" t="s">
        <v>4525</v>
      </c>
      <c r="C1493" s="264"/>
      <c r="D1493" s="331"/>
      <c r="E1493" s="879"/>
      <c r="F1493" s="722"/>
    </row>
    <row r="1494" spans="1:6">
      <c r="A1494" s="320"/>
      <c r="B1494" s="335" t="s">
        <v>2001</v>
      </c>
      <c r="C1494" s="264" t="s">
        <v>15</v>
      </c>
      <c r="D1494" s="331">
        <v>4</v>
      </c>
      <c r="E1494" s="881"/>
      <c r="F1494" s="722"/>
    </row>
    <row r="1495" spans="1:6">
      <c r="A1495" s="320"/>
      <c r="B1495" s="278" t="s">
        <v>47</v>
      </c>
      <c r="C1495" s="279"/>
      <c r="D1495" s="334"/>
      <c r="E1495" s="866"/>
      <c r="F1495" s="708">
        <f>D1494*E1494</f>
        <v>0</v>
      </c>
    </row>
    <row r="1496" spans="1:6">
      <c r="A1496" s="320"/>
      <c r="B1496" s="335"/>
      <c r="C1496" s="264"/>
      <c r="D1496" s="331"/>
      <c r="E1496" s="879"/>
      <c r="F1496" s="722"/>
    </row>
    <row r="1497" spans="1:6" ht="28.5">
      <c r="A1497" s="320"/>
      <c r="B1497" s="335" t="s">
        <v>4524</v>
      </c>
      <c r="C1497" s="264"/>
      <c r="D1497" s="331"/>
      <c r="E1497" s="879"/>
      <c r="F1497" s="722"/>
    </row>
    <row r="1498" spans="1:6">
      <c r="A1498" s="320"/>
      <c r="B1498" s="335" t="s">
        <v>2001</v>
      </c>
      <c r="C1498" s="264" t="s">
        <v>15</v>
      </c>
      <c r="D1498" s="331">
        <v>4</v>
      </c>
      <c r="E1498" s="881"/>
      <c r="F1498" s="722"/>
    </row>
    <row r="1499" spans="1:6">
      <c r="A1499" s="320"/>
      <c r="B1499" s="278" t="s">
        <v>47</v>
      </c>
      <c r="C1499" s="279"/>
      <c r="D1499" s="334"/>
      <c r="E1499" s="866"/>
      <c r="F1499" s="708">
        <f>D1498*E1498</f>
        <v>0</v>
      </c>
    </row>
    <row r="1500" spans="1:6">
      <c r="A1500" s="320"/>
      <c r="B1500" s="335"/>
      <c r="C1500" s="264"/>
      <c r="D1500" s="331"/>
      <c r="E1500" s="879"/>
      <c r="F1500" s="722"/>
    </row>
    <row r="1501" spans="1:6" ht="85.5">
      <c r="A1501" s="320"/>
      <c r="B1501" s="335" t="s">
        <v>4526</v>
      </c>
      <c r="C1501" s="264"/>
      <c r="D1501" s="331"/>
      <c r="E1501" s="879"/>
      <c r="F1501" s="722"/>
    </row>
    <row r="1502" spans="1:6">
      <c r="A1502" s="320"/>
      <c r="B1502" s="335" t="s">
        <v>2001</v>
      </c>
      <c r="C1502" s="264" t="s">
        <v>15</v>
      </c>
      <c r="D1502" s="331">
        <v>2</v>
      </c>
      <c r="E1502" s="881"/>
      <c r="F1502" s="722"/>
    </row>
    <row r="1503" spans="1:6">
      <c r="A1503" s="320"/>
      <c r="B1503" s="278" t="s">
        <v>47</v>
      </c>
      <c r="C1503" s="279"/>
      <c r="D1503" s="334"/>
      <c r="E1503" s="866"/>
      <c r="F1503" s="708">
        <f>D1502*E1502</f>
        <v>0</v>
      </c>
    </row>
    <row r="1504" spans="1:6">
      <c r="A1504" s="320"/>
      <c r="B1504" s="335"/>
      <c r="C1504" s="264"/>
      <c r="D1504" s="331"/>
      <c r="E1504" s="879"/>
      <c r="F1504" s="722"/>
    </row>
    <row r="1505" spans="1:6" ht="28.5">
      <c r="A1505" s="320"/>
      <c r="B1505" s="335" t="s">
        <v>4527</v>
      </c>
      <c r="C1505" s="264"/>
      <c r="D1505" s="331"/>
      <c r="E1505" s="879"/>
      <c r="F1505" s="722"/>
    </row>
    <row r="1506" spans="1:6">
      <c r="A1506" s="320"/>
      <c r="B1506" s="335" t="s">
        <v>2001</v>
      </c>
      <c r="C1506" s="264" t="s">
        <v>15</v>
      </c>
      <c r="D1506" s="331">
        <v>1</v>
      </c>
      <c r="E1506" s="881"/>
      <c r="F1506" s="722"/>
    </row>
    <row r="1507" spans="1:6">
      <c r="A1507" s="320"/>
      <c r="B1507" s="278" t="s">
        <v>47</v>
      </c>
      <c r="C1507" s="279"/>
      <c r="D1507" s="334"/>
      <c r="E1507" s="866"/>
      <c r="F1507" s="708">
        <f>D1506*E1506</f>
        <v>0</v>
      </c>
    </row>
    <row r="1508" spans="1:6">
      <c r="A1508" s="320"/>
      <c r="B1508" s="335"/>
      <c r="C1508" s="264"/>
      <c r="D1508" s="331"/>
      <c r="E1508" s="879"/>
      <c r="F1508" s="722"/>
    </row>
    <row r="1509" spans="1:6" ht="57">
      <c r="A1509" s="320"/>
      <c r="B1509" s="335" t="s">
        <v>4528</v>
      </c>
      <c r="C1509" s="264"/>
      <c r="D1509" s="331"/>
      <c r="E1509" s="879"/>
      <c r="F1509" s="722"/>
    </row>
    <row r="1510" spans="1:6">
      <c r="A1510" s="320"/>
      <c r="B1510" s="335" t="s">
        <v>2001</v>
      </c>
      <c r="C1510" s="264" t="s">
        <v>15</v>
      </c>
      <c r="D1510" s="331">
        <v>1</v>
      </c>
      <c r="E1510" s="881"/>
      <c r="F1510" s="722"/>
    </row>
    <row r="1511" spans="1:6">
      <c r="A1511" s="320"/>
      <c r="B1511" s="278" t="s">
        <v>47</v>
      </c>
      <c r="C1511" s="279"/>
      <c r="D1511" s="334"/>
      <c r="E1511" s="866"/>
      <c r="F1511" s="708">
        <f>D1510*E1510</f>
        <v>0</v>
      </c>
    </row>
    <row r="1512" spans="1:6">
      <c r="A1512" s="320"/>
      <c r="B1512" s="335"/>
      <c r="C1512" s="264"/>
      <c r="D1512" s="331"/>
      <c r="E1512" s="879"/>
      <c r="F1512" s="722"/>
    </row>
    <row r="1513" spans="1:6" ht="30">
      <c r="A1513" s="315" t="s">
        <v>4239</v>
      </c>
      <c r="B1513" s="343" t="s">
        <v>2195</v>
      </c>
      <c r="C1513" s="264"/>
      <c r="D1513" s="331"/>
      <c r="E1513" s="879"/>
      <c r="F1513" s="722"/>
    </row>
    <row r="1514" spans="1:6">
      <c r="A1514" s="320"/>
      <c r="B1514" s="335"/>
      <c r="C1514" s="264"/>
      <c r="D1514" s="331"/>
      <c r="E1514" s="879"/>
      <c r="F1514" s="722"/>
    </row>
    <row r="1515" spans="1:6" ht="85.5">
      <c r="A1515" s="320"/>
      <c r="B1515" s="335" t="s">
        <v>2158</v>
      </c>
      <c r="C1515" s="264"/>
      <c r="D1515" s="331"/>
      <c r="E1515" s="879"/>
      <c r="F1515" s="722"/>
    </row>
    <row r="1516" spans="1:6">
      <c r="A1516" s="320"/>
      <c r="B1516" s="335" t="s">
        <v>2001</v>
      </c>
      <c r="C1516" s="264" t="s">
        <v>15</v>
      </c>
      <c r="D1516" s="331">
        <v>2</v>
      </c>
      <c r="E1516" s="881"/>
      <c r="F1516" s="722"/>
    </row>
    <row r="1517" spans="1:6">
      <c r="A1517" s="320"/>
      <c r="B1517" s="278" t="s">
        <v>47</v>
      </c>
      <c r="C1517" s="279"/>
      <c r="D1517" s="334"/>
      <c r="E1517" s="866"/>
      <c r="F1517" s="708">
        <f>D1516*E1516</f>
        <v>0</v>
      </c>
    </row>
    <row r="1518" spans="1:6">
      <c r="A1518" s="320"/>
      <c r="B1518" s="335"/>
      <c r="C1518" s="264"/>
      <c r="D1518" s="331"/>
      <c r="E1518" s="879"/>
      <c r="F1518" s="722"/>
    </row>
    <row r="1519" spans="1:6" ht="42.75">
      <c r="A1519" s="320"/>
      <c r="B1519" s="335" t="s">
        <v>2196</v>
      </c>
      <c r="C1519" s="264"/>
      <c r="D1519" s="331"/>
      <c r="E1519" s="879"/>
      <c r="F1519" s="722"/>
    </row>
    <row r="1520" spans="1:6">
      <c r="A1520" s="320"/>
      <c r="B1520" s="335" t="s">
        <v>2001</v>
      </c>
      <c r="C1520" s="264" t="s">
        <v>15</v>
      </c>
      <c r="D1520" s="331">
        <v>4</v>
      </c>
      <c r="E1520" s="881"/>
      <c r="F1520" s="722"/>
    </row>
    <row r="1521" spans="1:6">
      <c r="A1521" s="320"/>
      <c r="B1521" s="278" t="s">
        <v>47</v>
      </c>
      <c r="C1521" s="279"/>
      <c r="D1521" s="334"/>
      <c r="E1521" s="866"/>
      <c r="F1521" s="708">
        <f>D1520*E1520</f>
        <v>0</v>
      </c>
    </row>
    <row r="1522" spans="1:6">
      <c r="A1522" s="320"/>
      <c r="B1522" s="335"/>
      <c r="C1522" s="264"/>
      <c r="D1522" s="331"/>
      <c r="E1522" s="879"/>
      <c r="F1522" s="722"/>
    </row>
    <row r="1523" spans="1:6" ht="71.25">
      <c r="A1523" s="320"/>
      <c r="B1523" s="335" t="s">
        <v>2160</v>
      </c>
      <c r="C1523" s="264"/>
      <c r="D1523" s="331"/>
      <c r="E1523" s="879"/>
      <c r="F1523" s="722"/>
    </row>
    <row r="1524" spans="1:6">
      <c r="A1524" s="320"/>
      <c r="B1524" s="335" t="s">
        <v>2197</v>
      </c>
      <c r="C1524" s="264"/>
      <c r="D1524" s="331"/>
      <c r="E1524" s="879"/>
      <c r="F1524" s="722"/>
    </row>
    <row r="1525" spans="1:6">
      <c r="A1525" s="320"/>
      <c r="B1525" s="335" t="s">
        <v>2001</v>
      </c>
      <c r="C1525" s="264" t="s">
        <v>15</v>
      </c>
      <c r="D1525" s="331">
        <v>4</v>
      </c>
      <c r="E1525" s="881"/>
      <c r="F1525" s="722"/>
    </row>
    <row r="1526" spans="1:6">
      <c r="A1526" s="320"/>
      <c r="B1526" s="278" t="s">
        <v>47</v>
      </c>
      <c r="C1526" s="279"/>
      <c r="D1526" s="334"/>
      <c r="E1526" s="866"/>
      <c r="F1526" s="708">
        <f>D1525*E1525</f>
        <v>0</v>
      </c>
    </row>
    <row r="1527" spans="1:6">
      <c r="A1527" s="320"/>
      <c r="B1527" s="335"/>
      <c r="C1527" s="264"/>
      <c r="D1527" s="331"/>
      <c r="E1527" s="879"/>
      <c r="F1527" s="722"/>
    </row>
    <row r="1528" spans="1:6" ht="42.75">
      <c r="A1528" s="320"/>
      <c r="B1528" s="335" t="s">
        <v>2162</v>
      </c>
      <c r="C1528" s="264"/>
      <c r="D1528" s="331"/>
      <c r="E1528" s="879"/>
      <c r="F1528" s="722"/>
    </row>
    <row r="1529" spans="1:6" ht="28.5">
      <c r="A1529" s="320"/>
      <c r="B1529" s="335" t="s">
        <v>2163</v>
      </c>
      <c r="C1529" s="264"/>
      <c r="D1529" s="331"/>
      <c r="E1529" s="879"/>
      <c r="F1529" s="722"/>
    </row>
    <row r="1530" spans="1:6">
      <c r="A1530" s="320"/>
      <c r="B1530" s="335" t="s">
        <v>2001</v>
      </c>
      <c r="C1530" s="264" t="s">
        <v>15</v>
      </c>
      <c r="D1530" s="331">
        <v>1</v>
      </c>
      <c r="E1530" s="881"/>
      <c r="F1530" s="722"/>
    </row>
    <row r="1531" spans="1:6">
      <c r="A1531" s="320"/>
      <c r="B1531" s="278" t="s">
        <v>47</v>
      </c>
      <c r="C1531" s="279"/>
      <c r="D1531" s="334"/>
      <c r="E1531" s="866"/>
      <c r="F1531" s="708">
        <f>D1530*E1530</f>
        <v>0</v>
      </c>
    </row>
    <row r="1532" spans="1:6">
      <c r="A1532" s="320"/>
      <c r="B1532" s="335"/>
      <c r="C1532" s="264"/>
      <c r="D1532" s="331"/>
      <c r="E1532" s="879"/>
      <c r="F1532" s="722"/>
    </row>
    <row r="1533" spans="1:6" ht="28.5">
      <c r="A1533" s="320"/>
      <c r="B1533" s="335" t="s">
        <v>2164</v>
      </c>
      <c r="C1533" s="264"/>
      <c r="D1533" s="331"/>
      <c r="E1533" s="879"/>
      <c r="F1533" s="722"/>
    </row>
    <row r="1534" spans="1:6">
      <c r="A1534" s="320"/>
      <c r="B1534" s="335" t="s">
        <v>2001</v>
      </c>
      <c r="C1534" s="264" t="s">
        <v>15</v>
      </c>
      <c r="D1534" s="331">
        <v>1</v>
      </c>
      <c r="E1534" s="881"/>
      <c r="F1534" s="722"/>
    </row>
    <row r="1535" spans="1:6">
      <c r="A1535" s="320"/>
      <c r="B1535" s="278" t="s">
        <v>47</v>
      </c>
      <c r="C1535" s="279"/>
      <c r="D1535" s="334"/>
      <c r="E1535" s="866"/>
      <c r="F1535" s="708">
        <f>D1534*E1534</f>
        <v>0</v>
      </c>
    </row>
    <row r="1536" spans="1:6">
      <c r="A1536" s="320"/>
      <c r="B1536" s="335"/>
      <c r="C1536" s="264"/>
      <c r="D1536" s="331"/>
      <c r="E1536" s="879"/>
      <c r="F1536" s="722"/>
    </row>
    <row r="1537" spans="1:6" ht="57">
      <c r="A1537" s="320"/>
      <c r="B1537" s="335" t="s">
        <v>2165</v>
      </c>
      <c r="C1537" s="264"/>
      <c r="D1537" s="331"/>
      <c r="E1537" s="879"/>
      <c r="F1537" s="722"/>
    </row>
    <row r="1538" spans="1:6" ht="42.75">
      <c r="A1538" s="320"/>
      <c r="B1538" s="335" t="s">
        <v>2166</v>
      </c>
      <c r="C1538" s="264"/>
      <c r="D1538" s="331"/>
      <c r="E1538" s="879"/>
      <c r="F1538" s="722"/>
    </row>
    <row r="1539" spans="1:6">
      <c r="A1539" s="320"/>
      <c r="B1539" s="335" t="s">
        <v>2001</v>
      </c>
      <c r="C1539" s="264" t="s">
        <v>15</v>
      </c>
      <c r="D1539" s="331">
        <v>1</v>
      </c>
      <c r="E1539" s="881"/>
      <c r="F1539" s="722"/>
    </row>
    <row r="1540" spans="1:6">
      <c r="A1540" s="320"/>
      <c r="B1540" s="278" t="s">
        <v>47</v>
      </c>
      <c r="C1540" s="279"/>
      <c r="D1540" s="334"/>
      <c r="E1540" s="866"/>
      <c r="F1540" s="708">
        <f>D1539*E1539</f>
        <v>0</v>
      </c>
    </row>
    <row r="1541" spans="1:6">
      <c r="A1541" s="320"/>
      <c r="B1541" s="335"/>
      <c r="C1541" s="264"/>
      <c r="D1541" s="331"/>
      <c r="E1541" s="879"/>
      <c r="F1541" s="722"/>
    </row>
    <row r="1542" spans="1:6" ht="30">
      <c r="A1542" s="315" t="s">
        <v>4240</v>
      </c>
      <c r="B1542" s="343" t="s">
        <v>2198</v>
      </c>
      <c r="C1542" s="264"/>
      <c r="D1542" s="331"/>
      <c r="E1542" s="879"/>
      <c r="F1542" s="722"/>
    </row>
    <row r="1543" spans="1:6">
      <c r="A1543" s="320"/>
      <c r="B1543" s="335"/>
      <c r="C1543" s="264"/>
      <c r="D1543" s="331"/>
      <c r="E1543" s="879"/>
      <c r="F1543" s="722"/>
    </row>
    <row r="1544" spans="1:6" ht="85.5">
      <c r="A1544" s="320"/>
      <c r="B1544" s="335" t="s">
        <v>2158</v>
      </c>
      <c r="C1544" s="264"/>
      <c r="D1544" s="331"/>
      <c r="E1544" s="879"/>
      <c r="F1544" s="722"/>
    </row>
    <row r="1545" spans="1:6">
      <c r="A1545" s="320"/>
      <c r="B1545" s="335" t="s">
        <v>2001</v>
      </c>
      <c r="C1545" s="264" t="s">
        <v>15</v>
      </c>
      <c r="D1545" s="331">
        <v>6</v>
      </c>
      <c r="E1545" s="881"/>
      <c r="F1545" s="722"/>
    </row>
    <row r="1546" spans="1:6">
      <c r="A1546" s="320"/>
      <c r="B1546" s="278" t="s">
        <v>47</v>
      </c>
      <c r="C1546" s="279"/>
      <c r="D1546" s="334"/>
      <c r="E1546" s="866"/>
      <c r="F1546" s="708">
        <f>D1545*E1545</f>
        <v>0</v>
      </c>
    </row>
    <row r="1547" spans="1:6">
      <c r="A1547" s="320"/>
      <c r="B1547" s="335"/>
      <c r="C1547" s="264"/>
      <c r="D1547" s="331"/>
      <c r="E1547" s="879"/>
      <c r="F1547" s="722"/>
    </row>
    <row r="1548" spans="1:6" ht="42.75">
      <c r="A1548" s="320"/>
      <c r="B1548" s="335" t="s">
        <v>2196</v>
      </c>
      <c r="C1548" s="264"/>
      <c r="D1548" s="331"/>
      <c r="E1548" s="879"/>
      <c r="F1548" s="722"/>
    </row>
    <row r="1549" spans="1:6">
      <c r="A1549" s="320"/>
      <c r="B1549" s="335" t="s">
        <v>2001</v>
      </c>
      <c r="C1549" s="264" t="s">
        <v>15</v>
      </c>
      <c r="D1549" s="331">
        <v>2</v>
      </c>
      <c r="E1549" s="881"/>
      <c r="F1549" s="722"/>
    </row>
    <row r="1550" spans="1:6">
      <c r="A1550" s="320"/>
      <c r="B1550" s="278" t="s">
        <v>47</v>
      </c>
      <c r="C1550" s="279"/>
      <c r="D1550" s="334"/>
      <c r="E1550" s="866"/>
      <c r="F1550" s="708">
        <f>D1549*E1549</f>
        <v>0</v>
      </c>
    </row>
    <row r="1551" spans="1:6">
      <c r="A1551" s="320"/>
      <c r="B1551" s="335"/>
      <c r="C1551" s="264"/>
      <c r="D1551" s="331"/>
      <c r="E1551" s="879"/>
      <c r="F1551" s="722"/>
    </row>
    <row r="1552" spans="1:6" ht="71.25">
      <c r="A1552" s="320"/>
      <c r="B1552" s="335" t="s">
        <v>2160</v>
      </c>
      <c r="C1552" s="264"/>
      <c r="D1552" s="331"/>
      <c r="E1552" s="879"/>
      <c r="F1552" s="722"/>
    </row>
    <row r="1553" spans="1:6">
      <c r="A1553" s="320"/>
      <c r="B1553" s="335" t="s">
        <v>2197</v>
      </c>
      <c r="C1553" s="264"/>
      <c r="D1553" s="331"/>
      <c r="E1553" s="879"/>
      <c r="F1553" s="722"/>
    </row>
    <row r="1554" spans="1:6">
      <c r="A1554" s="320"/>
      <c r="B1554" s="335" t="s">
        <v>2001</v>
      </c>
      <c r="C1554" s="264" t="s">
        <v>15</v>
      </c>
      <c r="D1554" s="331">
        <v>13</v>
      </c>
      <c r="E1554" s="881"/>
      <c r="F1554" s="722"/>
    </row>
    <row r="1555" spans="1:6">
      <c r="A1555" s="320"/>
      <c r="B1555" s="278" t="s">
        <v>47</v>
      </c>
      <c r="C1555" s="279"/>
      <c r="D1555" s="334"/>
      <c r="E1555" s="866"/>
      <c r="F1555" s="708">
        <f>D1554*E1554</f>
        <v>0</v>
      </c>
    </row>
    <row r="1556" spans="1:6">
      <c r="A1556" s="320"/>
      <c r="B1556" s="335"/>
      <c r="C1556" s="264"/>
      <c r="D1556" s="331"/>
      <c r="E1556" s="879"/>
      <c r="F1556" s="722"/>
    </row>
    <row r="1557" spans="1:6" ht="42.75">
      <c r="A1557" s="320"/>
      <c r="B1557" s="335" t="s">
        <v>2162</v>
      </c>
      <c r="C1557" s="264"/>
      <c r="D1557" s="331"/>
      <c r="E1557" s="879"/>
      <c r="F1557" s="722"/>
    </row>
    <row r="1558" spans="1:6" ht="28.5">
      <c r="A1558" s="320"/>
      <c r="B1558" s="335" t="s">
        <v>2163</v>
      </c>
      <c r="C1558" s="264"/>
      <c r="D1558" s="331"/>
      <c r="E1558" s="879"/>
      <c r="F1558" s="722"/>
    </row>
    <row r="1559" spans="1:6">
      <c r="A1559" s="320"/>
      <c r="B1559" s="335" t="s">
        <v>2001</v>
      </c>
      <c r="C1559" s="264" t="s">
        <v>15</v>
      </c>
      <c r="D1559" s="331">
        <v>1</v>
      </c>
      <c r="E1559" s="881"/>
      <c r="F1559" s="722"/>
    </row>
    <row r="1560" spans="1:6">
      <c r="A1560" s="320"/>
      <c r="B1560" s="278" t="s">
        <v>47</v>
      </c>
      <c r="C1560" s="279"/>
      <c r="D1560" s="334"/>
      <c r="E1560" s="866"/>
      <c r="F1560" s="708">
        <f>D1559*E1559</f>
        <v>0</v>
      </c>
    </row>
    <row r="1561" spans="1:6">
      <c r="A1561" s="320"/>
      <c r="B1561" s="335"/>
      <c r="C1561" s="264"/>
      <c r="D1561" s="331"/>
      <c r="E1561" s="879"/>
      <c r="F1561" s="722"/>
    </row>
    <row r="1562" spans="1:6" ht="28.5">
      <c r="A1562" s="320"/>
      <c r="B1562" s="335" t="s">
        <v>2164</v>
      </c>
      <c r="C1562" s="264"/>
      <c r="D1562" s="331"/>
      <c r="E1562" s="879"/>
      <c r="F1562" s="722"/>
    </row>
    <row r="1563" spans="1:6">
      <c r="A1563" s="320"/>
      <c r="B1563" s="335" t="s">
        <v>2001</v>
      </c>
      <c r="C1563" s="264" t="s">
        <v>15</v>
      </c>
      <c r="D1563" s="331">
        <v>1</v>
      </c>
      <c r="E1563" s="881"/>
      <c r="F1563" s="722"/>
    </row>
    <row r="1564" spans="1:6">
      <c r="A1564" s="320"/>
      <c r="B1564" s="278" t="s">
        <v>47</v>
      </c>
      <c r="C1564" s="279"/>
      <c r="D1564" s="334"/>
      <c r="E1564" s="866"/>
      <c r="F1564" s="708">
        <f>D1563*E1563</f>
        <v>0</v>
      </c>
    </row>
    <row r="1565" spans="1:6">
      <c r="A1565" s="320"/>
      <c r="B1565" s="335"/>
      <c r="C1565" s="264"/>
      <c r="D1565" s="331"/>
      <c r="E1565" s="879"/>
      <c r="F1565" s="722"/>
    </row>
    <row r="1566" spans="1:6" ht="57">
      <c r="A1566" s="320"/>
      <c r="B1566" s="335" t="s">
        <v>2165</v>
      </c>
      <c r="C1566" s="264"/>
      <c r="D1566" s="331"/>
      <c r="E1566" s="879"/>
      <c r="F1566" s="722"/>
    </row>
    <row r="1567" spans="1:6" ht="42.75">
      <c r="A1567" s="320"/>
      <c r="B1567" s="335" t="s">
        <v>2166</v>
      </c>
      <c r="C1567" s="264"/>
      <c r="D1567" s="331"/>
      <c r="E1567" s="879"/>
      <c r="F1567" s="722"/>
    </row>
    <row r="1568" spans="1:6">
      <c r="A1568" s="320"/>
      <c r="B1568" s="335" t="s">
        <v>2001</v>
      </c>
      <c r="C1568" s="264" t="s">
        <v>15</v>
      </c>
      <c r="D1568" s="331">
        <v>1</v>
      </c>
      <c r="E1568" s="881"/>
      <c r="F1568" s="722"/>
    </row>
    <row r="1569" spans="1:6">
      <c r="A1569" s="320"/>
      <c r="B1569" s="278" t="s">
        <v>47</v>
      </c>
      <c r="C1569" s="279"/>
      <c r="D1569" s="334"/>
      <c r="E1569" s="866"/>
      <c r="F1569" s="708">
        <f>D1568*E1568</f>
        <v>0</v>
      </c>
    </row>
    <row r="1570" spans="1:6">
      <c r="A1570" s="320"/>
      <c r="B1570" s="335"/>
      <c r="C1570" s="264"/>
      <c r="D1570" s="331"/>
      <c r="E1570" s="879"/>
      <c r="F1570" s="722"/>
    </row>
    <row r="1571" spans="1:6" ht="45">
      <c r="A1571" s="315" t="s">
        <v>4241</v>
      </c>
      <c r="B1571" s="343" t="s">
        <v>2199</v>
      </c>
      <c r="C1571" s="264"/>
      <c r="D1571" s="331"/>
      <c r="E1571" s="879"/>
      <c r="F1571" s="722"/>
    </row>
    <row r="1572" spans="1:6">
      <c r="A1572" s="320"/>
      <c r="B1572" s="335"/>
      <c r="C1572" s="264"/>
      <c r="D1572" s="331"/>
      <c r="E1572" s="879"/>
      <c r="F1572" s="722"/>
    </row>
    <row r="1573" spans="1:6" ht="57">
      <c r="A1573" s="320"/>
      <c r="B1573" s="335" t="s">
        <v>2174</v>
      </c>
      <c r="C1573" s="264"/>
      <c r="D1573" s="331"/>
      <c r="E1573" s="879"/>
      <c r="F1573" s="722"/>
    </row>
    <row r="1574" spans="1:6" ht="28.5">
      <c r="A1574" s="320"/>
      <c r="B1574" s="335" t="s">
        <v>2175</v>
      </c>
      <c r="C1574" s="264"/>
      <c r="D1574" s="331"/>
      <c r="E1574" s="879"/>
      <c r="F1574" s="722"/>
    </row>
    <row r="1575" spans="1:6">
      <c r="A1575" s="320"/>
      <c r="B1575" s="335" t="s">
        <v>2001</v>
      </c>
      <c r="C1575" s="264" t="s">
        <v>15</v>
      </c>
      <c r="D1575" s="331">
        <v>1</v>
      </c>
      <c r="E1575" s="881"/>
      <c r="F1575" s="722"/>
    </row>
    <row r="1576" spans="1:6">
      <c r="A1576" s="320"/>
      <c r="B1576" s="278" t="s">
        <v>47</v>
      </c>
      <c r="C1576" s="279"/>
      <c r="D1576" s="334"/>
      <c r="E1576" s="866"/>
      <c r="F1576" s="708">
        <f>D1575*E1575</f>
        <v>0</v>
      </c>
    </row>
    <row r="1577" spans="1:6">
      <c r="A1577" s="320"/>
      <c r="B1577" s="335"/>
      <c r="C1577" s="264"/>
      <c r="D1577" s="331"/>
      <c r="E1577" s="879"/>
      <c r="F1577" s="722"/>
    </row>
    <row r="1578" spans="1:6" ht="42.75">
      <c r="A1578" s="320"/>
      <c r="B1578" s="335" t="s">
        <v>2178</v>
      </c>
      <c r="C1578" s="264"/>
      <c r="D1578" s="331"/>
      <c r="E1578" s="879"/>
      <c r="F1578" s="722"/>
    </row>
    <row r="1579" spans="1:6">
      <c r="A1579" s="320"/>
      <c r="B1579" s="335" t="s">
        <v>2001</v>
      </c>
      <c r="C1579" s="264" t="s">
        <v>15</v>
      </c>
      <c r="D1579" s="331">
        <v>1</v>
      </c>
      <c r="E1579" s="881"/>
      <c r="F1579" s="722"/>
    </row>
    <row r="1580" spans="1:6">
      <c r="A1580" s="320"/>
      <c r="B1580" s="278" t="s">
        <v>47</v>
      </c>
      <c r="C1580" s="279"/>
      <c r="D1580" s="334"/>
      <c r="E1580" s="866"/>
      <c r="F1580" s="708">
        <f>D1579*E1579</f>
        <v>0</v>
      </c>
    </row>
    <row r="1581" spans="1:6">
      <c r="A1581" s="320"/>
      <c r="B1581" s="335"/>
      <c r="C1581" s="264"/>
      <c r="D1581" s="331"/>
      <c r="E1581" s="879"/>
      <c r="F1581" s="722"/>
    </row>
    <row r="1582" spans="1:6" ht="71.25">
      <c r="A1582" s="320"/>
      <c r="B1582" s="335" t="s">
        <v>2179</v>
      </c>
      <c r="C1582" s="264"/>
      <c r="D1582" s="331"/>
      <c r="E1582" s="879"/>
      <c r="F1582" s="722"/>
    </row>
    <row r="1583" spans="1:6" ht="128.25">
      <c r="A1583" s="320"/>
      <c r="B1583" s="335" t="s">
        <v>2200</v>
      </c>
      <c r="C1583" s="264"/>
      <c r="D1583" s="331"/>
      <c r="E1583" s="879"/>
      <c r="F1583" s="722"/>
    </row>
    <row r="1584" spans="1:6">
      <c r="A1584" s="320"/>
      <c r="B1584" s="335" t="s">
        <v>1884</v>
      </c>
      <c r="C1584" s="264" t="s">
        <v>7</v>
      </c>
      <c r="D1584" s="331">
        <v>1</v>
      </c>
      <c r="E1584" s="881"/>
      <c r="F1584" s="722"/>
    </row>
    <row r="1585" spans="1:6">
      <c r="A1585" s="320"/>
      <c r="B1585" s="278" t="s">
        <v>47</v>
      </c>
      <c r="C1585" s="279"/>
      <c r="D1585" s="334"/>
      <c r="E1585" s="866"/>
      <c r="F1585" s="708">
        <f>D1584*E1584</f>
        <v>0</v>
      </c>
    </row>
    <row r="1586" spans="1:6">
      <c r="A1586" s="320"/>
      <c r="B1586" s="335"/>
      <c r="C1586" s="264"/>
      <c r="D1586" s="331"/>
      <c r="E1586" s="879"/>
      <c r="F1586" s="722"/>
    </row>
    <row r="1587" spans="1:6" ht="57">
      <c r="A1587" s="320"/>
      <c r="B1587" s="335" t="s">
        <v>2180</v>
      </c>
      <c r="C1587" s="264"/>
      <c r="D1587" s="331"/>
      <c r="E1587" s="879"/>
      <c r="F1587" s="722"/>
    </row>
    <row r="1588" spans="1:6">
      <c r="A1588" s="320"/>
      <c r="B1588" s="335" t="s">
        <v>2001</v>
      </c>
      <c r="C1588" s="264" t="s">
        <v>15</v>
      </c>
      <c r="D1588" s="331">
        <v>1</v>
      </c>
      <c r="E1588" s="881"/>
      <c r="F1588" s="722"/>
    </row>
    <row r="1589" spans="1:6">
      <c r="A1589" s="320"/>
      <c r="B1589" s="278" t="s">
        <v>47</v>
      </c>
      <c r="C1589" s="279"/>
      <c r="D1589" s="334"/>
      <c r="E1589" s="866"/>
      <c r="F1589" s="708">
        <f>D1588*E1588</f>
        <v>0</v>
      </c>
    </row>
    <row r="1590" spans="1:6">
      <c r="A1590" s="320"/>
      <c r="B1590" s="335"/>
      <c r="C1590" s="264"/>
      <c r="D1590" s="331"/>
      <c r="E1590" s="879"/>
      <c r="F1590" s="722"/>
    </row>
    <row r="1591" spans="1:6" ht="71.25">
      <c r="A1591" s="320"/>
      <c r="B1591" s="335" t="s">
        <v>2181</v>
      </c>
      <c r="C1591" s="264"/>
      <c r="D1591" s="331"/>
      <c r="E1591" s="879"/>
      <c r="F1591" s="722"/>
    </row>
    <row r="1592" spans="1:6" ht="71.25">
      <c r="A1592" s="320"/>
      <c r="B1592" s="335" t="s">
        <v>2182</v>
      </c>
      <c r="C1592" s="264"/>
      <c r="D1592" s="331"/>
      <c r="E1592" s="879"/>
      <c r="F1592" s="722"/>
    </row>
    <row r="1593" spans="1:6">
      <c r="A1593" s="320"/>
      <c r="B1593" s="335" t="s">
        <v>2001</v>
      </c>
      <c r="C1593" s="264" t="s">
        <v>15</v>
      </c>
      <c r="D1593" s="331">
        <v>1</v>
      </c>
      <c r="E1593" s="881"/>
      <c r="F1593" s="722"/>
    </row>
    <row r="1594" spans="1:6">
      <c r="A1594" s="320"/>
      <c r="B1594" s="278" t="s">
        <v>47</v>
      </c>
      <c r="C1594" s="279"/>
      <c r="D1594" s="334"/>
      <c r="E1594" s="866"/>
      <c r="F1594" s="708">
        <f>D1593*E1593</f>
        <v>0</v>
      </c>
    </row>
    <row r="1595" spans="1:6">
      <c r="A1595" s="320"/>
      <c r="B1595" s="335"/>
      <c r="C1595" s="264"/>
      <c r="D1595" s="331"/>
      <c r="E1595" s="879"/>
      <c r="F1595" s="722"/>
    </row>
    <row r="1596" spans="1:6" ht="57">
      <c r="A1596" s="320"/>
      <c r="B1596" s="335" t="s">
        <v>2183</v>
      </c>
      <c r="C1596" s="264"/>
      <c r="D1596" s="331"/>
      <c r="E1596" s="879"/>
      <c r="F1596" s="722"/>
    </row>
    <row r="1597" spans="1:6">
      <c r="A1597" s="320"/>
      <c r="B1597" s="335" t="s">
        <v>2001</v>
      </c>
      <c r="C1597" s="264" t="s">
        <v>15</v>
      </c>
      <c r="D1597" s="331">
        <v>1</v>
      </c>
      <c r="E1597" s="881"/>
      <c r="F1597" s="722"/>
    </row>
    <row r="1598" spans="1:6">
      <c r="A1598" s="320"/>
      <c r="B1598" s="278" t="s">
        <v>47</v>
      </c>
      <c r="C1598" s="279"/>
      <c r="D1598" s="334"/>
      <c r="E1598" s="866"/>
      <c r="F1598" s="708">
        <f>D1597*E1597</f>
        <v>0</v>
      </c>
    </row>
    <row r="1599" spans="1:6">
      <c r="A1599" s="320"/>
      <c r="B1599" s="335"/>
      <c r="C1599" s="264"/>
      <c r="D1599" s="331"/>
      <c r="E1599" s="879"/>
      <c r="F1599" s="722"/>
    </row>
    <row r="1600" spans="1:6" ht="42.75">
      <c r="A1600" s="320"/>
      <c r="B1600" s="335" t="s">
        <v>2184</v>
      </c>
      <c r="C1600" s="264"/>
      <c r="D1600" s="331"/>
      <c r="E1600" s="879"/>
      <c r="F1600" s="722"/>
    </row>
    <row r="1601" spans="1:6">
      <c r="A1601" s="320"/>
      <c r="B1601" s="335" t="s">
        <v>2001</v>
      </c>
      <c r="C1601" s="264" t="s">
        <v>15</v>
      </c>
      <c r="D1601" s="331">
        <v>1</v>
      </c>
      <c r="E1601" s="881"/>
      <c r="F1601" s="722"/>
    </row>
    <row r="1602" spans="1:6">
      <c r="A1602" s="320"/>
      <c r="B1602" s="278" t="s">
        <v>47</v>
      </c>
      <c r="C1602" s="279"/>
      <c r="D1602" s="334"/>
      <c r="E1602" s="883"/>
      <c r="F1602" s="708">
        <f>D1601*E1601</f>
        <v>0</v>
      </c>
    </row>
    <row r="1603" spans="1:6">
      <c r="A1603" s="320"/>
      <c r="B1603" s="335"/>
      <c r="C1603" s="264"/>
      <c r="D1603" s="331"/>
      <c r="E1603" s="879"/>
      <c r="F1603" s="722"/>
    </row>
    <row r="1604" spans="1:6" ht="42.75">
      <c r="A1604" s="320"/>
      <c r="B1604" s="335" t="s">
        <v>2185</v>
      </c>
      <c r="C1604" s="264"/>
      <c r="D1604" s="331"/>
      <c r="E1604" s="879"/>
      <c r="F1604" s="722"/>
    </row>
    <row r="1605" spans="1:6">
      <c r="A1605" s="320"/>
      <c r="B1605" s="335" t="s">
        <v>2001</v>
      </c>
      <c r="C1605" s="264" t="s">
        <v>15</v>
      </c>
      <c r="D1605" s="331">
        <v>1</v>
      </c>
      <c r="E1605" s="881"/>
      <c r="F1605" s="722"/>
    </row>
    <row r="1606" spans="1:6">
      <c r="A1606" s="320"/>
      <c r="B1606" s="278" t="s">
        <v>47</v>
      </c>
      <c r="C1606" s="279"/>
      <c r="D1606" s="334"/>
      <c r="E1606" s="866"/>
      <c r="F1606" s="708">
        <f>D1605*E1605</f>
        <v>0</v>
      </c>
    </row>
    <row r="1607" spans="1:6">
      <c r="A1607" s="320"/>
      <c r="B1607" s="335"/>
      <c r="C1607" s="264"/>
      <c r="D1607" s="331"/>
      <c r="E1607" s="879"/>
      <c r="F1607" s="722"/>
    </row>
    <row r="1608" spans="1:6" ht="15">
      <c r="A1608" s="315" t="s">
        <v>4242</v>
      </c>
      <c r="B1608" s="343" t="s">
        <v>2201</v>
      </c>
      <c r="C1608" s="264"/>
      <c r="D1608" s="331"/>
      <c r="E1608" s="879"/>
      <c r="F1608" s="722"/>
    </row>
    <row r="1609" spans="1:6">
      <c r="A1609" s="320"/>
      <c r="B1609" s="335"/>
      <c r="C1609" s="264"/>
      <c r="D1609" s="331"/>
      <c r="E1609" s="879"/>
      <c r="F1609" s="722"/>
    </row>
    <row r="1610" spans="1:6" ht="57">
      <c r="A1610" s="320"/>
      <c r="B1610" s="335" t="s">
        <v>2174</v>
      </c>
      <c r="C1610" s="264"/>
      <c r="D1610" s="331"/>
      <c r="E1610" s="879"/>
      <c r="F1610" s="722"/>
    </row>
    <row r="1611" spans="1:6" ht="28.5">
      <c r="A1611" s="320"/>
      <c r="B1611" s="335" t="s">
        <v>2175</v>
      </c>
      <c r="C1611" s="264"/>
      <c r="D1611" s="331"/>
      <c r="E1611" s="879"/>
      <c r="F1611" s="722"/>
    </row>
    <row r="1612" spans="1:6">
      <c r="A1612" s="320"/>
      <c r="B1612" s="335" t="s">
        <v>2001</v>
      </c>
      <c r="C1612" s="264" t="s">
        <v>15</v>
      </c>
      <c r="D1612" s="331">
        <v>1</v>
      </c>
      <c r="E1612" s="881"/>
      <c r="F1612" s="722"/>
    </row>
    <row r="1613" spans="1:6">
      <c r="A1613" s="320"/>
      <c r="B1613" s="278" t="s">
        <v>47</v>
      </c>
      <c r="C1613" s="279"/>
      <c r="D1613" s="334"/>
      <c r="E1613" s="866"/>
      <c r="F1613" s="708">
        <f>D1612*E1612</f>
        <v>0</v>
      </c>
    </row>
    <row r="1614" spans="1:6">
      <c r="A1614" s="320"/>
      <c r="B1614" s="335"/>
      <c r="C1614" s="264"/>
      <c r="D1614" s="331"/>
      <c r="E1614" s="879"/>
      <c r="F1614" s="722"/>
    </row>
    <row r="1615" spans="1:6" ht="42.75">
      <c r="A1615" s="320"/>
      <c r="B1615" s="335" t="s">
        <v>2178</v>
      </c>
      <c r="C1615" s="264"/>
      <c r="D1615" s="331"/>
      <c r="E1615" s="879"/>
      <c r="F1615" s="722"/>
    </row>
    <row r="1616" spans="1:6">
      <c r="A1616" s="320"/>
      <c r="B1616" s="335" t="s">
        <v>2001</v>
      </c>
      <c r="C1616" s="264" t="s">
        <v>15</v>
      </c>
      <c r="D1616" s="331">
        <v>1</v>
      </c>
      <c r="E1616" s="881"/>
      <c r="F1616" s="722"/>
    </row>
    <row r="1617" spans="1:6">
      <c r="A1617" s="320"/>
      <c r="B1617" s="278" t="s">
        <v>47</v>
      </c>
      <c r="C1617" s="279"/>
      <c r="D1617" s="334"/>
      <c r="E1617" s="866"/>
      <c r="F1617" s="708">
        <f>D1616*E1616</f>
        <v>0</v>
      </c>
    </row>
    <row r="1618" spans="1:6">
      <c r="A1618" s="320"/>
      <c r="B1618" s="335"/>
      <c r="C1618" s="264"/>
      <c r="D1618" s="331"/>
      <c r="E1618" s="879"/>
      <c r="F1618" s="722"/>
    </row>
    <row r="1619" spans="1:6" ht="71.25">
      <c r="A1619" s="320"/>
      <c r="B1619" s="335" t="s">
        <v>2179</v>
      </c>
      <c r="C1619" s="264"/>
      <c r="D1619" s="331"/>
      <c r="E1619" s="879"/>
      <c r="F1619" s="722"/>
    </row>
    <row r="1620" spans="1:6" ht="128.25">
      <c r="A1620" s="320"/>
      <c r="B1620" s="335" t="s">
        <v>2202</v>
      </c>
      <c r="C1620" s="264"/>
      <c r="D1620" s="331"/>
      <c r="E1620" s="879"/>
      <c r="F1620" s="722"/>
    </row>
    <row r="1621" spans="1:6">
      <c r="A1621" s="320"/>
      <c r="B1621" s="335" t="s">
        <v>1884</v>
      </c>
      <c r="C1621" s="264" t="s">
        <v>7</v>
      </c>
      <c r="D1621" s="331">
        <v>1</v>
      </c>
      <c r="E1621" s="881"/>
      <c r="F1621" s="722"/>
    </row>
    <row r="1622" spans="1:6">
      <c r="A1622" s="320"/>
      <c r="B1622" s="278" t="s">
        <v>47</v>
      </c>
      <c r="C1622" s="279"/>
      <c r="D1622" s="334"/>
      <c r="E1622" s="866"/>
      <c r="F1622" s="708">
        <f>D1621*E1621</f>
        <v>0</v>
      </c>
    </row>
    <row r="1623" spans="1:6">
      <c r="A1623" s="320"/>
      <c r="B1623" s="335"/>
      <c r="C1623" s="264"/>
      <c r="D1623" s="331"/>
      <c r="E1623" s="879"/>
      <c r="F1623" s="722"/>
    </row>
    <row r="1624" spans="1:6" ht="57">
      <c r="A1624" s="320"/>
      <c r="B1624" s="335" t="s">
        <v>2180</v>
      </c>
      <c r="C1624" s="264"/>
      <c r="D1624" s="331"/>
      <c r="E1624" s="879"/>
      <c r="F1624" s="722"/>
    </row>
    <row r="1625" spans="1:6">
      <c r="A1625" s="320"/>
      <c r="B1625" s="335" t="s">
        <v>2001</v>
      </c>
      <c r="C1625" s="264" t="s">
        <v>15</v>
      </c>
      <c r="D1625" s="331">
        <v>1</v>
      </c>
      <c r="E1625" s="881"/>
      <c r="F1625" s="722"/>
    </row>
    <row r="1626" spans="1:6">
      <c r="A1626" s="320"/>
      <c r="B1626" s="278" t="s">
        <v>47</v>
      </c>
      <c r="C1626" s="279"/>
      <c r="D1626" s="334"/>
      <c r="E1626" s="866"/>
      <c r="F1626" s="708">
        <f>D1625*E1625</f>
        <v>0</v>
      </c>
    </row>
    <row r="1627" spans="1:6">
      <c r="A1627" s="320"/>
      <c r="B1627" s="335"/>
      <c r="C1627" s="264"/>
      <c r="D1627" s="331"/>
      <c r="E1627" s="879"/>
      <c r="F1627" s="722"/>
    </row>
    <row r="1628" spans="1:6" ht="71.25">
      <c r="A1628" s="320"/>
      <c r="B1628" s="335" t="s">
        <v>2181</v>
      </c>
      <c r="C1628" s="264"/>
      <c r="D1628" s="331"/>
      <c r="E1628" s="879"/>
      <c r="F1628" s="722"/>
    </row>
    <row r="1629" spans="1:6" ht="71.25">
      <c r="A1629" s="320"/>
      <c r="B1629" s="335" t="s">
        <v>2182</v>
      </c>
      <c r="C1629" s="264"/>
      <c r="D1629" s="331"/>
      <c r="E1629" s="879"/>
      <c r="F1629" s="722"/>
    </row>
    <row r="1630" spans="1:6">
      <c r="A1630" s="320"/>
      <c r="B1630" s="335" t="s">
        <v>2001</v>
      </c>
      <c r="C1630" s="264" t="s">
        <v>15</v>
      </c>
      <c r="D1630" s="331">
        <v>1</v>
      </c>
      <c r="E1630" s="881"/>
      <c r="F1630" s="722"/>
    </row>
    <row r="1631" spans="1:6">
      <c r="A1631" s="320"/>
      <c r="B1631" s="278" t="s">
        <v>47</v>
      </c>
      <c r="C1631" s="279"/>
      <c r="D1631" s="334"/>
      <c r="E1631" s="866"/>
      <c r="F1631" s="708">
        <f>D1630*E1630</f>
        <v>0</v>
      </c>
    </row>
    <row r="1632" spans="1:6">
      <c r="A1632" s="320"/>
      <c r="B1632" s="335"/>
      <c r="C1632" s="264"/>
      <c r="D1632" s="331"/>
      <c r="E1632" s="879"/>
      <c r="F1632" s="722"/>
    </row>
    <row r="1633" spans="1:6" ht="57">
      <c r="A1633" s="320"/>
      <c r="B1633" s="335" t="s">
        <v>2183</v>
      </c>
      <c r="C1633" s="264"/>
      <c r="D1633" s="331"/>
      <c r="E1633" s="879"/>
      <c r="F1633" s="722"/>
    </row>
    <row r="1634" spans="1:6">
      <c r="A1634" s="320"/>
      <c r="B1634" s="335" t="s">
        <v>2001</v>
      </c>
      <c r="C1634" s="264" t="s">
        <v>15</v>
      </c>
      <c r="D1634" s="331">
        <v>1</v>
      </c>
      <c r="E1634" s="881"/>
      <c r="F1634" s="722"/>
    </row>
    <row r="1635" spans="1:6">
      <c r="A1635" s="320"/>
      <c r="B1635" s="278" t="s">
        <v>47</v>
      </c>
      <c r="C1635" s="279"/>
      <c r="D1635" s="334"/>
      <c r="E1635" s="866"/>
      <c r="F1635" s="708">
        <f>D1634*E1634</f>
        <v>0</v>
      </c>
    </row>
    <row r="1636" spans="1:6">
      <c r="A1636" s="320"/>
      <c r="B1636" s="335"/>
      <c r="C1636" s="264"/>
      <c r="D1636" s="331"/>
      <c r="E1636" s="879"/>
      <c r="F1636" s="722"/>
    </row>
    <row r="1637" spans="1:6" ht="42.75">
      <c r="A1637" s="320"/>
      <c r="B1637" s="335" t="s">
        <v>2184</v>
      </c>
      <c r="C1637" s="264"/>
      <c r="D1637" s="331"/>
      <c r="E1637" s="879"/>
      <c r="F1637" s="722"/>
    </row>
    <row r="1638" spans="1:6">
      <c r="A1638" s="320"/>
      <c r="B1638" s="335" t="s">
        <v>2001</v>
      </c>
      <c r="C1638" s="264" t="s">
        <v>15</v>
      </c>
      <c r="D1638" s="331">
        <v>1</v>
      </c>
      <c r="E1638" s="881"/>
      <c r="F1638" s="722"/>
    </row>
    <row r="1639" spans="1:6">
      <c r="A1639" s="320"/>
      <c r="B1639" s="278" t="s">
        <v>47</v>
      </c>
      <c r="C1639" s="279"/>
      <c r="D1639" s="334"/>
      <c r="E1639" s="866"/>
      <c r="F1639" s="708">
        <f>D1638*E1638</f>
        <v>0</v>
      </c>
    </row>
    <row r="1640" spans="1:6">
      <c r="A1640" s="320"/>
      <c r="B1640" s="335"/>
      <c r="C1640" s="264"/>
      <c r="D1640" s="331"/>
      <c r="E1640" s="879"/>
      <c r="F1640" s="722"/>
    </row>
    <row r="1641" spans="1:6" ht="42.75">
      <c r="A1641" s="320"/>
      <c r="B1641" s="335" t="s">
        <v>2185</v>
      </c>
      <c r="C1641" s="264"/>
      <c r="D1641" s="331"/>
      <c r="E1641" s="879"/>
      <c r="F1641" s="722"/>
    </row>
    <row r="1642" spans="1:6">
      <c r="A1642" s="320"/>
      <c r="B1642" s="335" t="s">
        <v>2001</v>
      </c>
      <c r="C1642" s="264" t="s">
        <v>15</v>
      </c>
      <c r="D1642" s="331">
        <v>1</v>
      </c>
      <c r="E1642" s="881"/>
      <c r="F1642" s="722"/>
    </row>
    <row r="1643" spans="1:6">
      <c r="A1643" s="320"/>
      <c r="B1643" s="278" t="s">
        <v>47</v>
      </c>
      <c r="C1643" s="279"/>
      <c r="D1643" s="334"/>
      <c r="E1643" s="866"/>
      <c r="F1643" s="708">
        <f>D1642*E1642</f>
        <v>0</v>
      </c>
    </row>
    <row r="1644" spans="1:6">
      <c r="A1644" s="320"/>
      <c r="B1644" s="335"/>
      <c r="C1644" s="264"/>
      <c r="D1644" s="331"/>
      <c r="E1644" s="879"/>
      <c r="F1644" s="722"/>
    </row>
    <row r="1645" spans="1:6" ht="15">
      <c r="A1645" s="315" t="s">
        <v>4243</v>
      </c>
      <c r="B1645" s="343" t="s">
        <v>2203</v>
      </c>
      <c r="C1645" s="264"/>
      <c r="D1645" s="331"/>
      <c r="E1645" s="879"/>
      <c r="F1645" s="722"/>
    </row>
    <row r="1646" spans="1:6">
      <c r="A1646" s="320"/>
      <c r="B1646" s="335"/>
      <c r="C1646" s="264"/>
      <c r="D1646" s="331"/>
      <c r="E1646" s="879"/>
      <c r="F1646" s="722"/>
    </row>
    <row r="1647" spans="1:6" ht="57">
      <c r="A1647" s="320"/>
      <c r="B1647" s="335" t="s">
        <v>2174</v>
      </c>
      <c r="C1647" s="264"/>
      <c r="D1647" s="331"/>
      <c r="E1647" s="879"/>
      <c r="F1647" s="722"/>
    </row>
    <row r="1648" spans="1:6" ht="28.5">
      <c r="A1648" s="320"/>
      <c r="B1648" s="335" t="s">
        <v>2175</v>
      </c>
      <c r="C1648" s="264"/>
      <c r="D1648" s="331"/>
      <c r="E1648" s="879"/>
      <c r="F1648" s="722"/>
    </row>
    <row r="1649" spans="1:6">
      <c r="A1649" s="320"/>
      <c r="B1649" s="335" t="s">
        <v>2001</v>
      </c>
      <c r="C1649" s="264" t="s">
        <v>15</v>
      </c>
      <c r="D1649" s="331">
        <v>1</v>
      </c>
      <c r="E1649" s="881"/>
      <c r="F1649" s="722"/>
    </row>
    <row r="1650" spans="1:6">
      <c r="A1650" s="320"/>
      <c r="B1650" s="278" t="s">
        <v>47</v>
      </c>
      <c r="C1650" s="279"/>
      <c r="D1650" s="334"/>
      <c r="E1650" s="866"/>
      <c r="F1650" s="708">
        <f>D1649*E1649</f>
        <v>0</v>
      </c>
    </row>
    <row r="1651" spans="1:6">
      <c r="A1651" s="320"/>
      <c r="B1651" s="335"/>
      <c r="C1651" s="264"/>
      <c r="D1651" s="331"/>
      <c r="E1651" s="879"/>
      <c r="F1651" s="722"/>
    </row>
    <row r="1652" spans="1:6" ht="57">
      <c r="A1652" s="320"/>
      <c r="B1652" s="335" t="s">
        <v>2176</v>
      </c>
      <c r="C1652" s="264"/>
      <c r="D1652" s="331"/>
      <c r="E1652" s="879"/>
      <c r="F1652" s="722"/>
    </row>
    <row r="1653" spans="1:6" ht="42.75">
      <c r="A1653" s="320"/>
      <c r="B1653" s="335" t="s">
        <v>2177</v>
      </c>
      <c r="C1653" s="264"/>
      <c r="D1653" s="331"/>
      <c r="E1653" s="879"/>
      <c r="F1653" s="722"/>
    </row>
    <row r="1654" spans="1:6">
      <c r="A1654" s="320"/>
      <c r="B1654" s="335" t="s">
        <v>2001</v>
      </c>
      <c r="C1654" s="264" t="s">
        <v>15</v>
      </c>
      <c r="D1654" s="331">
        <v>2</v>
      </c>
      <c r="E1654" s="881"/>
      <c r="F1654" s="722"/>
    </row>
    <row r="1655" spans="1:6">
      <c r="A1655" s="320"/>
      <c r="B1655" s="278" t="s">
        <v>47</v>
      </c>
      <c r="C1655" s="279"/>
      <c r="D1655" s="334"/>
      <c r="E1655" s="866"/>
      <c r="F1655" s="708">
        <f>D1654*E1654</f>
        <v>0</v>
      </c>
    </row>
    <row r="1656" spans="1:6">
      <c r="A1656" s="320"/>
      <c r="B1656" s="335"/>
      <c r="C1656" s="264"/>
      <c r="D1656" s="331"/>
      <c r="E1656" s="879"/>
      <c r="F1656" s="722"/>
    </row>
    <row r="1657" spans="1:6" ht="42.75">
      <c r="A1657" s="320"/>
      <c r="B1657" s="335" t="s">
        <v>2178</v>
      </c>
      <c r="C1657" s="264"/>
      <c r="D1657" s="331"/>
      <c r="E1657" s="879"/>
      <c r="F1657" s="722"/>
    </row>
    <row r="1658" spans="1:6">
      <c r="A1658" s="320"/>
      <c r="B1658" s="335" t="s">
        <v>2001</v>
      </c>
      <c r="C1658" s="264" t="s">
        <v>15</v>
      </c>
      <c r="D1658" s="331">
        <v>3</v>
      </c>
      <c r="E1658" s="881"/>
      <c r="F1658" s="722"/>
    </row>
    <row r="1659" spans="1:6">
      <c r="A1659" s="320"/>
      <c r="B1659" s="278" t="s">
        <v>47</v>
      </c>
      <c r="C1659" s="279"/>
      <c r="D1659" s="334"/>
      <c r="E1659" s="866"/>
      <c r="F1659" s="708">
        <f>D1658*E1658</f>
        <v>0</v>
      </c>
    </row>
    <row r="1660" spans="1:6">
      <c r="A1660" s="320"/>
      <c r="B1660" s="335"/>
      <c r="C1660" s="264"/>
      <c r="D1660" s="331"/>
      <c r="E1660" s="879"/>
      <c r="F1660" s="722"/>
    </row>
    <row r="1661" spans="1:6" ht="71.25">
      <c r="A1661" s="320"/>
      <c r="B1661" s="335" t="s">
        <v>2179</v>
      </c>
      <c r="C1661" s="264"/>
      <c r="D1661" s="331"/>
      <c r="E1661" s="879"/>
      <c r="F1661" s="722"/>
    </row>
    <row r="1662" spans="1:6" ht="128.25">
      <c r="A1662" s="320"/>
      <c r="B1662" s="335" t="s">
        <v>2204</v>
      </c>
      <c r="C1662" s="264"/>
      <c r="D1662" s="331"/>
      <c r="E1662" s="879"/>
      <c r="F1662" s="722"/>
    </row>
    <row r="1663" spans="1:6">
      <c r="A1663" s="320"/>
      <c r="B1663" s="335" t="s">
        <v>1884</v>
      </c>
      <c r="C1663" s="264" t="s">
        <v>7</v>
      </c>
      <c r="D1663" s="331">
        <v>1</v>
      </c>
      <c r="E1663" s="881"/>
      <c r="F1663" s="722"/>
    </row>
    <row r="1664" spans="1:6">
      <c r="A1664" s="320"/>
      <c r="B1664" s="278" t="s">
        <v>47</v>
      </c>
      <c r="C1664" s="279"/>
      <c r="D1664" s="334"/>
      <c r="E1664" s="866"/>
      <c r="F1664" s="708">
        <f>D1663*E1663</f>
        <v>0</v>
      </c>
    </row>
    <row r="1665" spans="1:6">
      <c r="A1665" s="320"/>
      <c r="B1665" s="335"/>
      <c r="C1665" s="264"/>
      <c r="D1665" s="331"/>
      <c r="E1665" s="879"/>
      <c r="F1665" s="722"/>
    </row>
    <row r="1666" spans="1:6" ht="57">
      <c r="A1666" s="320"/>
      <c r="B1666" s="335" t="s">
        <v>2180</v>
      </c>
      <c r="C1666" s="264"/>
      <c r="D1666" s="331"/>
      <c r="E1666" s="879"/>
      <c r="F1666" s="722"/>
    </row>
    <row r="1667" spans="1:6">
      <c r="A1667" s="320"/>
      <c r="B1667" s="335" t="s">
        <v>2001</v>
      </c>
      <c r="C1667" s="264" t="s">
        <v>15</v>
      </c>
      <c r="D1667" s="331">
        <v>1</v>
      </c>
      <c r="E1667" s="881"/>
      <c r="F1667" s="722"/>
    </row>
    <row r="1668" spans="1:6">
      <c r="A1668" s="320"/>
      <c r="B1668" s="278" t="s">
        <v>47</v>
      </c>
      <c r="C1668" s="279"/>
      <c r="D1668" s="334"/>
      <c r="E1668" s="866"/>
      <c r="F1668" s="708">
        <f>D1667*E1667</f>
        <v>0</v>
      </c>
    </row>
    <row r="1669" spans="1:6">
      <c r="A1669" s="320"/>
      <c r="B1669" s="335"/>
      <c r="C1669" s="264"/>
      <c r="D1669" s="331"/>
      <c r="E1669" s="879"/>
      <c r="F1669" s="722"/>
    </row>
    <row r="1670" spans="1:6" ht="71.25">
      <c r="A1670" s="320"/>
      <c r="B1670" s="335" t="s">
        <v>2181</v>
      </c>
      <c r="C1670" s="264"/>
      <c r="D1670" s="331"/>
      <c r="E1670" s="879"/>
      <c r="F1670" s="722"/>
    </row>
    <row r="1671" spans="1:6" ht="71.25">
      <c r="A1671" s="320"/>
      <c r="B1671" s="335" t="s">
        <v>2182</v>
      </c>
      <c r="C1671" s="264"/>
      <c r="D1671" s="331"/>
      <c r="E1671" s="879"/>
      <c r="F1671" s="722"/>
    </row>
    <row r="1672" spans="1:6">
      <c r="A1672" s="320"/>
      <c r="B1672" s="335" t="s">
        <v>2001</v>
      </c>
      <c r="C1672" s="264" t="s">
        <v>15</v>
      </c>
      <c r="D1672" s="331">
        <v>1</v>
      </c>
      <c r="E1672" s="881"/>
      <c r="F1672" s="722"/>
    </row>
    <row r="1673" spans="1:6">
      <c r="A1673" s="320"/>
      <c r="B1673" s="278" t="s">
        <v>47</v>
      </c>
      <c r="C1673" s="279"/>
      <c r="D1673" s="334"/>
      <c r="E1673" s="866"/>
      <c r="F1673" s="708">
        <f>D1672*E1672</f>
        <v>0</v>
      </c>
    </row>
    <row r="1674" spans="1:6">
      <c r="A1674" s="320"/>
      <c r="B1674" s="335"/>
      <c r="C1674" s="264"/>
      <c r="D1674" s="331"/>
      <c r="E1674" s="879"/>
      <c r="F1674" s="722"/>
    </row>
    <row r="1675" spans="1:6" ht="57">
      <c r="A1675" s="320"/>
      <c r="B1675" s="335" t="s">
        <v>2183</v>
      </c>
      <c r="C1675" s="264"/>
      <c r="D1675" s="331"/>
      <c r="E1675" s="879"/>
      <c r="F1675" s="722"/>
    </row>
    <row r="1676" spans="1:6">
      <c r="A1676" s="320"/>
      <c r="B1676" s="335" t="s">
        <v>2001</v>
      </c>
      <c r="C1676" s="264" t="s">
        <v>15</v>
      </c>
      <c r="D1676" s="331">
        <v>1</v>
      </c>
      <c r="E1676" s="881"/>
      <c r="F1676" s="722"/>
    </row>
    <row r="1677" spans="1:6">
      <c r="A1677" s="320"/>
      <c r="B1677" s="278" t="s">
        <v>47</v>
      </c>
      <c r="C1677" s="279"/>
      <c r="D1677" s="334"/>
      <c r="E1677" s="866"/>
      <c r="F1677" s="708">
        <f>D1676*E1676</f>
        <v>0</v>
      </c>
    </row>
    <row r="1678" spans="1:6">
      <c r="A1678" s="320"/>
      <c r="B1678" s="335"/>
      <c r="C1678" s="264"/>
      <c r="D1678" s="331"/>
      <c r="E1678" s="879"/>
      <c r="F1678" s="722"/>
    </row>
    <row r="1679" spans="1:6" ht="42.75">
      <c r="A1679" s="320"/>
      <c r="B1679" s="335" t="s">
        <v>2184</v>
      </c>
      <c r="C1679" s="264"/>
      <c r="D1679" s="331"/>
      <c r="E1679" s="879"/>
      <c r="F1679" s="722"/>
    </row>
    <row r="1680" spans="1:6">
      <c r="A1680" s="320"/>
      <c r="B1680" s="335" t="s">
        <v>2001</v>
      </c>
      <c r="C1680" s="264" t="s">
        <v>15</v>
      </c>
      <c r="D1680" s="331">
        <v>1</v>
      </c>
      <c r="E1680" s="881"/>
      <c r="F1680" s="722"/>
    </row>
    <row r="1681" spans="1:6">
      <c r="A1681" s="320"/>
      <c r="B1681" s="278" t="s">
        <v>47</v>
      </c>
      <c r="C1681" s="279"/>
      <c r="D1681" s="334"/>
      <c r="E1681" s="866"/>
      <c r="F1681" s="708">
        <f>D1680*E1680</f>
        <v>0</v>
      </c>
    </row>
    <row r="1682" spans="1:6">
      <c r="A1682" s="320"/>
      <c r="B1682" s="335"/>
      <c r="C1682" s="264"/>
      <c r="D1682" s="331"/>
      <c r="E1682" s="879"/>
      <c r="F1682" s="722"/>
    </row>
    <row r="1683" spans="1:6" ht="42.75">
      <c r="A1683" s="320"/>
      <c r="B1683" s="335" t="s">
        <v>2185</v>
      </c>
      <c r="C1683" s="264"/>
      <c r="D1683" s="331"/>
      <c r="E1683" s="879"/>
      <c r="F1683" s="722"/>
    </row>
    <row r="1684" spans="1:6">
      <c r="A1684" s="320"/>
      <c r="B1684" s="335" t="s">
        <v>2001</v>
      </c>
      <c r="C1684" s="264" t="s">
        <v>15</v>
      </c>
      <c r="D1684" s="331">
        <v>1</v>
      </c>
      <c r="E1684" s="881"/>
      <c r="F1684" s="722"/>
    </row>
    <row r="1685" spans="1:6">
      <c r="A1685" s="320"/>
      <c r="B1685" s="278" t="s">
        <v>47</v>
      </c>
      <c r="C1685" s="279"/>
      <c r="D1685" s="334"/>
      <c r="E1685" s="866"/>
      <c r="F1685" s="708">
        <f>D1684*E1684</f>
        <v>0</v>
      </c>
    </row>
    <row r="1686" spans="1:6">
      <c r="A1686" s="320"/>
      <c r="B1686" s="335"/>
      <c r="C1686" s="264"/>
      <c r="D1686" s="331"/>
      <c r="E1686" s="879"/>
      <c r="F1686" s="722"/>
    </row>
    <row r="1687" spans="1:6" ht="15">
      <c r="A1687" s="315" t="s">
        <v>4244</v>
      </c>
      <c r="B1687" s="343" t="s">
        <v>2205</v>
      </c>
      <c r="C1687" s="264"/>
      <c r="D1687" s="331"/>
      <c r="E1687" s="879"/>
      <c r="F1687" s="722"/>
    </row>
    <row r="1688" spans="1:6">
      <c r="A1688" s="320"/>
      <c r="B1688" s="335"/>
      <c r="C1688" s="264"/>
      <c r="D1688" s="331"/>
      <c r="E1688" s="879"/>
      <c r="F1688" s="722"/>
    </row>
    <row r="1689" spans="1:6" ht="42.75">
      <c r="A1689" s="320"/>
      <c r="B1689" s="335" t="s">
        <v>2206</v>
      </c>
      <c r="C1689" s="264"/>
      <c r="D1689" s="331"/>
      <c r="E1689" s="879"/>
      <c r="F1689" s="722"/>
    </row>
    <row r="1690" spans="1:6">
      <c r="A1690" s="320"/>
      <c r="B1690" s="335" t="s">
        <v>1884</v>
      </c>
      <c r="C1690" s="264" t="s">
        <v>7</v>
      </c>
      <c r="D1690" s="331">
        <v>1</v>
      </c>
      <c r="E1690" s="881"/>
      <c r="F1690" s="722"/>
    </row>
    <row r="1691" spans="1:6">
      <c r="A1691" s="320"/>
      <c r="B1691" s="278" t="s">
        <v>47</v>
      </c>
      <c r="C1691" s="279"/>
      <c r="D1691" s="334"/>
      <c r="E1691" s="866"/>
      <c r="F1691" s="708">
        <f>D1690*E1690</f>
        <v>0</v>
      </c>
    </row>
    <row r="1692" spans="1:6">
      <c r="A1692" s="320"/>
      <c r="B1692" s="335"/>
      <c r="C1692" s="264"/>
      <c r="D1692" s="331"/>
      <c r="E1692" s="879"/>
      <c r="F1692" s="722"/>
    </row>
    <row r="1693" spans="1:6" ht="57">
      <c r="A1693" s="320"/>
      <c r="B1693" s="335" t="s">
        <v>2174</v>
      </c>
      <c r="C1693" s="264"/>
      <c r="D1693" s="331"/>
      <c r="E1693" s="879"/>
      <c r="F1693" s="722"/>
    </row>
    <row r="1694" spans="1:6" ht="28.5">
      <c r="A1694" s="320"/>
      <c r="B1694" s="335" t="s">
        <v>2175</v>
      </c>
      <c r="C1694" s="264"/>
      <c r="D1694" s="331"/>
      <c r="E1694" s="879"/>
      <c r="F1694" s="722"/>
    </row>
    <row r="1695" spans="1:6">
      <c r="A1695" s="320"/>
      <c r="B1695" s="335" t="s">
        <v>2001</v>
      </c>
      <c r="C1695" s="264" t="s">
        <v>15</v>
      </c>
      <c r="D1695" s="331">
        <v>1</v>
      </c>
      <c r="E1695" s="881"/>
      <c r="F1695" s="722"/>
    </row>
    <row r="1696" spans="1:6">
      <c r="A1696" s="320"/>
      <c r="B1696" s="278" t="s">
        <v>47</v>
      </c>
      <c r="C1696" s="279"/>
      <c r="D1696" s="334"/>
      <c r="E1696" s="866"/>
      <c r="F1696" s="708">
        <f>D1695*E1695</f>
        <v>0</v>
      </c>
    </row>
    <row r="1697" spans="1:6">
      <c r="A1697" s="320"/>
      <c r="B1697" s="335"/>
      <c r="C1697" s="264"/>
      <c r="D1697" s="331"/>
      <c r="E1697" s="879"/>
      <c r="F1697" s="722"/>
    </row>
    <row r="1698" spans="1:6" ht="57">
      <c r="A1698" s="320"/>
      <c r="B1698" s="335" t="s">
        <v>2176</v>
      </c>
      <c r="C1698" s="264"/>
      <c r="D1698" s="331"/>
      <c r="E1698" s="879"/>
      <c r="F1698" s="722"/>
    </row>
    <row r="1699" spans="1:6" ht="42.75">
      <c r="A1699" s="320"/>
      <c r="B1699" s="335" t="s">
        <v>2177</v>
      </c>
      <c r="C1699" s="264"/>
      <c r="D1699" s="331"/>
      <c r="E1699" s="879"/>
      <c r="F1699" s="722"/>
    </row>
    <row r="1700" spans="1:6">
      <c r="A1700" s="320"/>
      <c r="B1700" s="335" t="s">
        <v>2001</v>
      </c>
      <c r="C1700" s="264" t="s">
        <v>15</v>
      </c>
      <c r="D1700" s="331">
        <v>2</v>
      </c>
      <c r="E1700" s="881"/>
      <c r="F1700" s="722"/>
    </row>
    <row r="1701" spans="1:6">
      <c r="A1701" s="320"/>
      <c r="B1701" s="278" t="s">
        <v>47</v>
      </c>
      <c r="C1701" s="279"/>
      <c r="D1701" s="334"/>
      <c r="E1701" s="866"/>
      <c r="F1701" s="708">
        <f>D1700*E1700</f>
        <v>0</v>
      </c>
    </row>
    <row r="1702" spans="1:6">
      <c r="A1702" s="320"/>
      <c r="B1702" s="335"/>
      <c r="C1702" s="264"/>
      <c r="D1702" s="331"/>
      <c r="E1702" s="879"/>
      <c r="F1702" s="722"/>
    </row>
    <row r="1703" spans="1:6" ht="42.75">
      <c r="A1703" s="320"/>
      <c r="B1703" s="335" t="s">
        <v>2178</v>
      </c>
      <c r="C1703" s="264"/>
      <c r="D1703" s="331"/>
      <c r="E1703" s="879"/>
      <c r="F1703" s="722"/>
    </row>
    <row r="1704" spans="1:6">
      <c r="A1704" s="320"/>
      <c r="B1704" s="335" t="s">
        <v>2001</v>
      </c>
      <c r="C1704" s="264" t="s">
        <v>15</v>
      </c>
      <c r="D1704" s="331">
        <v>3</v>
      </c>
      <c r="E1704" s="881"/>
      <c r="F1704" s="722"/>
    </row>
    <row r="1705" spans="1:6">
      <c r="A1705" s="320"/>
      <c r="B1705" s="278" t="s">
        <v>47</v>
      </c>
      <c r="C1705" s="279"/>
      <c r="D1705" s="334"/>
      <c r="E1705" s="866"/>
      <c r="F1705" s="708">
        <f>D1704*E1704</f>
        <v>0</v>
      </c>
    </row>
    <row r="1706" spans="1:6">
      <c r="A1706" s="320"/>
      <c r="B1706" s="335"/>
      <c r="C1706" s="264"/>
      <c r="D1706" s="331"/>
      <c r="E1706" s="879"/>
      <c r="F1706" s="722"/>
    </row>
    <row r="1707" spans="1:6" ht="71.25">
      <c r="A1707" s="320"/>
      <c r="B1707" s="335" t="s">
        <v>2179</v>
      </c>
      <c r="C1707" s="264"/>
      <c r="D1707" s="331"/>
      <c r="E1707" s="879"/>
      <c r="F1707" s="722"/>
    </row>
    <row r="1708" spans="1:6" ht="128.25">
      <c r="A1708" s="320"/>
      <c r="B1708" s="335" t="s">
        <v>2207</v>
      </c>
      <c r="C1708" s="264"/>
      <c r="D1708" s="331"/>
      <c r="E1708" s="879"/>
      <c r="F1708" s="722"/>
    </row>
    <row r="1709" spans="1:6">
      <c r="A1709" s="320"/>
      <c r="B1709" s="335" t="s">
        <v>1884</v>
      </c>
      <c r="C1709" s="264" t="s">
        <v>7</v>
      </c>
      <c r="D1709" s="331">
        <v>1</v>
      </c>
      <c r="E1709" s="881"/>
      <c r="F1709" s="722"/>
    </row>
    <row r="1710" spans="1:6">
      <c r="A1710" s="320"/>
      <c r="B1710" s="278" t="s">
        <v>47</v>
      </c>
      <c r="C1710" s="279"/>
      <c r="D1710" s="334"/>
      <c r="E1710" s="866"/>
      <c r="F1710" s="708">
        <f>D1709*E1709</f>
        <v>0</v>
      </c>
    </row>
    <row r="1711" spans="1:6">
      <c r="A1711" s="320"/>
      <c r="B1711" s="335"/>
      <c r="C1711" s="264"/>
      <c r="D1711" s="331"/>
      <c r="E1711" s="879"/>
      <c r="F1711" s="722"/>
    </row>
    <row r="1712" spans="1:6" ht="57">
      <c r="A1712" s="320"/>
      <c r="B1712" s="335" t="s">
        <v>2180</v>
      </c>
      <c r="C1712" s="264"/>
      <c r="D1712" s="331"/>
      <c r="E1712" s="879"/>
      <c r="F1712" s="722"/>
    </row>
    <row r="1713" spans="1:6">
      <c r="A1713" s="320"/>
      <c r="B1713" s="335" t="s">
        <v>2001</v>
      </c>
      <c r="C1713" s="264" t="s">
        <v>15</v>
      </c>
      <c r="D1713" s="331">
        <v>1</v>
      </c>
      <c r="E1713" s="881"/>
      <c r="F1713" s="722"/>
    </row>
    <row r="1714" spans="1:6">
      <c r="A1714" s="320"/>
      <c r="B1714" s="278" t="s">
        <v>47</v>
      </c>
      <c r="C1714" s="279"/>
      <c r="D1714" s="334"/>
      <c r="E1714" s="866"/>
      <c r="F1714" s="708">
        <f>D1713*E1713</f>
        <v>0</v>
      </c>
    </row>
    <row r="1715" spans="1:6">
      <c r="A1715" s="320"/>
      <c r="B1715" s="335"/>
      <c r="C1715" s="264"/>
      <c r="D1715" s="331"/>
      <c r="E1715" s="879"/>
      <c r="F1715" s="722"/>
    </row>
    <row r="1716" spans="1:6" ht="71.25">
      <c r="A1716" s="320"/>
      <c r="B1716" s="335" t="s">
        <v>2181</v>
      </c>
      <c r="C1716" s="264"/>
      <c r="D1716" s="331"/>
      <c r="E1716" s="879"/>
      <c r="F1716" s="722"/>
    </row>
    <row r="1717" spans="1:6" ht="71.25">
      <c r="A1717" s="320"/>
      <c r="B1717" s="335" t="s">
        <v>2182</v>
      </c>
      <c r="C1717" s="264"/>
      <c r="D1717" s="331"/>
      <c r="E1717" s="879"/>
      <c r="F1717" s="722"/>
    </row>
    <row r="1718" spans="1:6">
      <c r="A1718" s="320"/>
      <c r="B1718" s="335" t="s">
        <v>2001</v>
      </c>
      <c r="C1718" s="264" t="s">
        <v>15</v>
      </c>
      <c r="D1718" s="331">
        <v>1</v>
      </c>
      <c r="E1718" s="881"/>
      <c r="F1718" s="722"/>
    </row>
    <row r="1719" spans="1:6">
      <c r="A1719" s="320"/>
      <c r="B1719" s="278" t="s">
        <v>47</v>
      </c>
      <c r="C1719" s="279"/>
      <c r="D1719" s="334"/>
      <c r="E1719" s="866"/>
      <c r="F1719" s="708">
        <f>D1718*E1718</f>
        <v>0</v>
      </c>
    </row>
    <row r="1720" spans="1:6">
      <c r="A1720" s="320"/>
      <c r="B1720" s="335"/>
      <c r="C1720" s="264"/>
      <c r="D1720" s="331"/>
      <c r="E1720" s="879"/>
      <c r="F1720" s="722"/>
    </row>
    <row r="1721" spans="1:6" ht="57">
      <c r="A1721" s="320"/>
      <c r="B1721" s="335" t="s">
        <v>2183</v>
      </c>
      <c r="C1721" s="264"/>
      <c r="D1721" s="331"/>
      <c r="E1721" s="879"/>
      <c r="F1721" s="722"/>
    </row>
    <row r="1722" spans="1:6">
      <c r="A1722" s="320"/>
      <c r="B1722" s="335" t="s">
        <v>2001</v>
      </c>
      <c r="C1722" s="264" t="s">
        <v>15</v>
      </c>
      <c r="D1722" s="331">
        <v>1</v>
      </c>
      <c r="E1722" s="881"/>
      <c r="F1722" s="722"/>
    </row>
    <row r="1723" spans="1:6">
      <c r="A1723" s="320"/>
      <c r="B1723" s="278" t="s">
        <v>47</v>
      </c>
      <c r="C1723" s="279"/>
      <c r="D1723" s="334"/>
      <c r="E1723" s="866"/>
      <c r="F1723" s="708">
        <f>D1722*E1722</f>
        <v>0</v>
      </c>
    </row>
    <row r="1724" spans="1:6">
      <c r="A1724" s="320"/>
      <c r="B1724" s="335"/>
      <c r="C1724" s="264"/>
      <c r="D1724" s="331"/>
      <c r="E1724" s="879"/>
      <c r="F1724" s="722"/>
    </row>
    <row r="1725" spans="1:6" ht="42.75">
      <c r="A1725" s="320"/>
      <c r="B1725" s="335" t="s">
        <v>2184</v>
      </c>
      <c r="C1725" s="264"/>
      <c r="D1725" s="331"/>
      <c r="E1725" s="879"/>
      <c r="F1725" s="722"/>
    </row>
    <row r="1726" spans="1:6">
      <c r="A1726" s="320"/>
      <c r="B1726" s="335" t="s">
        <v>2001</v>
      </c>
      <c r="C1726" s="264" t="s">
        <v>15</v>
      </c>
      <c r="D1726" s="331">
        <v>1</v>
      </c>
      <c r="E1726" s="881"/>
      <c r="F1726" s="722"/>
    </row>
    <row r="1727" spans="1:6">
      <c r="A1727" s="320"/>
      <c r="B1727" s="278" t="s">
        <v>47</v>
      </c>
      <c r="C1727" s="279"/>
      <c r="D1727" s="334"/>
      <c r="E1727" s="866"/>
      <c r="F1727" s="708">
        <f>D1726*E1726</f>
        <v>0</v>
      </c>
    </row>
    <row r="1728" spans="1:6">
      <c r="A1728" s="320"/>
      <c r="B1728" s="335"/>
      <c r="C1728" s="264"/>
      <c r="D1728" s="331"/>
      <c r="E1728" s="879"/>
      <c r="F1728" s="722"/>
    </row>
    <row r="1729" spans="1:6" ht="42.75">
      <c r="A1729" s="320"/>
      <c r="B1729" s="335" t="s">
        <v>2185</v>
      </c>
      <c r="C1729" s="264"/>
      <c r="D1729" s="331"/>
      <c r="E1729" s="879"/>
      <c r="F1729" s="722"/>
    </row>
    <row r="1730" spans="1:6">
      <c r="A1730" s="320"/>
      <c r="B1730" s="335" t="s">
        <v>2001</v>
      </c>
      <c r="C1730" s="264" t="s">
        <v>15</v>
      </c>
      <c r="D1730" s="331">
        <v>1</v>
      </c>
      <c r="E1730" s="881"/>
      <c r="F1730" s="722"/>
    </row>
    <row r="1731" spans="1:6">
      <c r="A1731" s="320"/>
      <c r="B1731" s="278" t="s">
        <v>47</v>
      </c>
      <c r="C1731" s="279"/>
      <c r="D1731" s="334"/>
      <c r="E1731" s="866"/>
      <c r="F1731" s="708">
        <f>D1730*E1730</f>
        <v>0</v>
      </c>
    </row>
    <row r="1732" spans="1:6">
      <c r="A1732" s="320"/>
      <c r="B1732" s="335"/>
      <c r="C1732" s="264"/>
      <c r="D1732" s="331"/>
      <c r="E1732" s="879"/>
      <c r="F1732" s="722"/>
    </row>
    <row r="1733" spans="1:6" ht="15">
      <c r="A1733" s="315" t="s">
        <v>4245</v>
      </c>
      <c r="B1733" s="343" t="s">
        <v>2208</v>
      </c>
      <c r="C1733" s="264"/>
      <c r="D1733" s="331"/>
      <c r="E1733" s="879"/>
      <c r="F1733" s="722"/>
    </row>
    <row r="1734" spans="1:6">
      <c r="A1734" s="320"/>
      <c r="B1734" s="335"/>
      <c r="C1734" s="264"/>
      <c r="D1734" s="331"/>
      <c r="E1734" s="879"/>
      <c r="F1734" s="722"/>
    </row>
    <row r="1735" spans="1:6" ht="42.75">
      <c r="A1735" s="320"/>
      <c r="B1735" s="335" t="s">
        <v>2209</v>
      </c>
      <c r="C1735" s="264"/>
      <c r="D1735" s="331"/>
      <c r="E1735" s="879"/>
      <c r="F1735" s="722"/>
    </row>
    <row r="1736" spans="1:6">
      <c r="A1736" s="320"/>
      <c r="B1736" s="335" t="s">
        <v>1884</v>
      </c>
      <c r="C1736" s="264" t="s">
        <v>7</v>
      </c>
      <c r="D1736" s="331">
        <v>1</v>
      </c>
      <c r="E1736" s="881"/>
      <c r="F1736" s="722"/>
    </row>
    <row r="1737" spans="1:6">
      <c r="A1737" s="320"/>
      <c r="B1737" s="278" t="s">
        <v>47</v>
      </c>
      <c r="C1737" s="279"/>
      <c r="D1737" s="334"/>
      <c r="E1737" s="866"/>
      <c r="F1737" s="708">
        <f>D1736*E1736</f>
        <v>0</v>
      </c>
    </row>
    <row r="1738" spans="1:6">
      <c r="A1738" s="320"/>
      <c r="B1738" s="335"/>
      <c r="C1738" s="264"/>
      <c r="D1738" s="331"/>
      <c r="E1738" s="879"/>
      <c r="F1738" s="722"/>
    </row>
    <row r="1739" spans="1:6" ht="57">
      <c r="A1739" s="320"/>
      <c r="B1739" s="335" t="s">
        <v>2174</v>
      </c>
      <c r="C1739" s="264"/>
      <c r="D1739" s="331"/>
      <c r="E1739" s="879"/>
      <c r="F1739" s="722"/>
    </row>
    <row r="1740" spans="1:6" ht="28.5">
      <c r="A1740" s="320"/>
      <c r="B1740" s="335" t="s">
        <v>2175</v>
      </c>
      <c r="C1740" s="264"/>
      <c r="D1740" s="331"/>
      <c r="E1740" s="879"/>
      <c r="F1740" s="722"/>
    </row>
    <row r="1741" spans="1:6">
      <c r="A1741" s="320"/>
      <c r="B1741" s="335" t="s">
        <v>2001</v>
      </c>
      <c r="C1741" s="264" t="s">
        <v>15</v>
      </c>
      <c r="D1741" s="331">
        <v>1</v>
      </c>
      <c r="E1741" s="881"/>
      <c r="F1741" s="722"/>
    </row>
    <row r="1742" spans="1:6">
      <c r="A1742" s="320"/>
      <c r="B1742" s="278" t="s">
        <v>47</v>
      </c>
      <c r="C1742" s="279"/>
      <c r="D1742" s="334"/>
      <c r="E1742" s="866"/>
      <c r="F1742" s="708">
        <f>D1741*E1741</f>
        <v>0</v>
      </c>
    </row>
    <row r="1743" spans="1:6">
      <c r="A1743" s="320"/>
      <c r="B1743" s="335"/>
      <c r="C1743" s="264"/>
      <c r="D1743" s="331"/>
      <c r="E1743" s="879"/>
      <c r="F1743" s="722"/>
    </row>
    <row r="1744" spans="1:6" ht="57">
      <c r="A1744" s="320"/>
      <c r="B1744" s="335" t="s">
        <v>2176</v>
      </c>
      <c r="C1744" s="264"/>
      <c r="D1744" s="331"/>
      <c r="E1744" s="879"/>
      <c r="F1744" s="722"/>
    </row>
    <row r="1745" spans="1:6" ht="42.75">
      <c r="A1745" s="320"/>
      <c r="B1745" s="335" t="s">
        <v>2177</v>
      </c>
      <c r="C1745" s="264"/>
      <c r="D1745" s="331"/>
      <c r="E1745" s="879"/>
      <c r="F1745" s="722"/>
    </row>
    <row r="1746" spans="1:6">
      <c r="A1746" s="320"/>
      <c r="B1746" s="335" t="s">
        <v>2001</v>
      </c>
      <c r="C1746" s="264" t="s">
        <v>15</v>
      </c>
      <c r="D1746" s="331">
        <v>3</v>
      </c>
      <c r="E1746" s="881"/>
      <c r="F1746" s="722"/>
    </row>
    <row r="1747" spans="1:6">
      <c r="A1747" s="320"/>
      <c r="B1747" s="278" t="s">
        <v>47</v>
      </c>
      <c r="C1747" s="279"/>
      <c r="D1747" s="334"/>
      <c r="E1747" s="866"/>
      <c r="F1747" s="708">
        <f>D1746*E1746</f>
        <v>0</v>
      </c>
    </row>
    <row r="1748" spans="1:6">
      <c r="A1748" s="320"/>
      <c r="B1748" s="335"/>
      <c r="C1748" s="264"/>
      <c r="D1748" s="331"/>
      <c r="E1748" s="879"/>
      <c r="F1748" s="722"/>
    </row>
    <row r="1749" spans="1:6" ht="42.75">
      <c r="A1749" s="320"/>
      <c r="B1749" s="335" t="s">
        <v>2178</v>
      </c>
      <c r="C1749" s="264"/>
      <c r="D1749" s="331"/>
      <c r="E1749" s="879"/>
      <c r="F1749" s="722"/>
    </row>
    <row r="1750" spans="1:6">
      <c r="A1750" s="320"/>
      <c r="B1750" s="335" t="s">
        <v>2001</v>
      </c>
      <c r="C1750" s="264" t="s">
        <v>15</v>
      </c>
      <c r="D1750" s="331">
        <v>4</v>
      </c>
      <c r="E1750" s="881"/>
      <c r="F1750" s="722"/>
    </row>
    <row r="1751" spans="1:6">
      <c r="A1751" s="320"/>
      <c r="B1751" s="278" t="s">
        <v>47</v>
      </c>
      <c r="C1751" s="279"/>
      <c r="D1751" s="334"/>
      <c r="E1751" s="866"/>
      <c r="F1751" s="708">
        <f>D1750*E1750</f>
        <v>0</v>
      </c>
    </row>
    <row r="1752" spans="1:6">
      <c r="A1752" s="320"/>
      <c r="B1752" s="335"/>
      <c r="C1752" s="264"/>
      <c r="D1752" s="331"/>
      <c r="E1752" s="879"/>
      <c r="F1752" s="722"/>
    </row>
    <row r="1753" spans="1:6" ht="71.25">
      <c r="A1753" s="320"/>
      <c r="B1753" s="335" t="s">
        <v>2179</v>
      </c>
      <c r="C1753" s="264"/>
      <c r="D1753" s="331"/>
      <c r="E1753" s="879"/>
      <c r="F1753" s="722"/>
    </row>
    <row r="1754" spans="1:6" ht="128.25">
      <c r="A1754" s="320"/>
      <c r="B1754" s="335" t="s">
        <v>2210</v>
      </c>
      <c r="C1754" s="264"/>
      <c r="D1754" s="331"/>
      <c r="E1754" s="879"/>
      <c r="F1754" s="722"/>
    </row>
    <row r="1755" spans="1:6">
      <c r="A1755" s="320"/>
      <c r="B1755" s="335" t="s">
        <v>1884</v>
      </c>
      <c r="C1755" s="264" t="s">
        <v>7</v>
      </c>
      <c r="D1755" s="331">
        <v>1</v>
      </c>
      <c r="E1755" s="881"/>
      <c r="F1755" s="722"/>
    </row>
    <row r="1756" spans="1:6">
      <c r="A1756" s="320"/>
      <c r="B1756" s="278" t="s">
        <v>47</v>
      </c>
      <c r="C1756" s="279"/>
      <c r="D1756" s="334"/>
      <c r="E1756" s="866"/>
      <c r="F1756" s="708">
        <f>D1755*E1755</f>
        <v>0</v>
      </c>
    </row>
    <row r="1757" spans="1:6">
      <c r="A1757" s="320"/>
      <c r="B1757" s="335"/>
      <c r="C1757" s="264"/>
      <c r="D1757" s="331"/>
      <c r="E1757" s="879"/>
      <c r="F1757" s="722"/>
    </row>
    <row r="1758" spans="1:6" ht="57">
      <c r="A1758" s="320"/>
      <c r="B1758" s="335" t="s">
        <v>2180</v>
      </c>
      <c r="C1758" s="264"/>
      <c r="D1758" s="331"/>
      <c r="E1758" s="879"/>
      <c r="F1758" s="722"/>
    </row>
    <row r="1759" spans="1:6">
      <c r="A1759" s="320"/>
      <c r="B1759" s="335" t="s">
        <v>2001</v>
      </c>
      <c r="C1759" s="264" t="s">
        <v>15</v>
      </c>
      <c r="D1759" s="331">
        <v>1</v>
      </c>
      <c r="E1759" s="881"/>
      <c r="F1759" s="722"/>
    </row>
    <row r="1760" spans="1:6">
      <c r="A1760" s="320"/>
      <c r="B1760" s="278" t="s">
        <v>47</v>
      </c>
      <c r="C1760" s="279"/>
      <c r="D1760" s="334"/>
      <c r="E1760" s="866"/>
      <c r="F1760" s="708">
        <f>D1759*E1759</f>
        <v>0</v>
      </c>
    </row>
    <row r="1761" spans="1:6">
      <c r="A1761" s="320"/>
      <c r="B1761" s="335"/>
      <c r="C1761" s="264"/>
      <c r="D1761" s="331"/>
      <c r="E1761" s="879"/>
      <c r="F1761" s="722"/>
    </row>
    <row r="1762" spans="1:6" ht="71.25">
      <c r="A1762" s="320"/>
      <c r="B1762" s="335" t="s">
        <v>2181</v>
      </c>
      <c r="C1762" s="264"/>
      <c r="D1762" s="331"/>
      <c r="E1762" s="879"/>
      <c r="F1762" s="722"/>
    </row>
    <row r="1763" spans="1:6" ht="71.25">
      <c r="A1763" s="320"/>
      <c r="B1763" s="335" t="s">
        <v>2182</v>
      </c>
      <c r="C1763" s="264"/>
      <c r="D1763" s="331"/>
      <c r="E1763" s="879"/>
      <c r="F1763" s="722"/>
    </row>
    <row r="1764" spans="1:6">
      <c r="A1764" s="320"/>
      <c r="B1764" s="335" t="s">
        <v>2001</v>
      </c>
      <c r="C1764" s="264" t="s">
        <v>15</v>
      </c>
      <c r="D1764" s="331">
        <v>1</v>
      </c>
      <c r="E1764" s="881"/>
      <c r="F1764" s="722"/>
    </row>
    <row r="1765" spans="1:6">
      <c r="A1765" s="320"/>
      <c r="B1765" s="278" t="s">
        <v>47</v>
      </c>
      <c r="C1765" s="279"/>
      <c r="D1765" s="334"/>
      <c r="E1765" s="866"/>
      <c r="F1765" s="708">
        <f>D1764*E1764</f>
        <v>0</v>
      </c>
    </row>
    <row r="1766" spans="1:6">
      <c r="A1766" s="320"/>
      <c r="B1766" s="335"/>
      <c r="C1766" s="264"/>
      <c r="D1766" s="331"/>
      <c r="E1766" s="879"/>
      <c r="F1766" s="722"/>
    </row>
    <row r="1767" spans="1:6" ht="57">
      <c r="A1767" s="320"/>
      <c r="B1767" s="335" t="s">
        <v>2183</v>
      </c>
      <c r="C1767" s="264"/>
      <c r="D1767" s="331"/>
      <c r="E1767" s="879"/>
      <c r="F1767" s="722"/>
    </row>
    <row r="1768" spans="1:6">
      <c r="A1768" s="320"/>
      <c r="B1768" s="335" t="s">
        <v>2001</v>
      </c>
      <c r="C1768" s="264" t="s">
        <v>15</v>
      </c>
      <c r="D1768" s="331">
        <v>1</v>
      </c>
      <c r="E1768" s="881"/>
      <c r="F1768" s="722"/>
    </row>
    <row r="1769" spans="1:6">
      <c r="A1769" s="320"/>
      <c r="B1769" s="278" t="s">
        <v>47</v>
      </c>
      <c r="C1769" s="279"/>
      <c r="D1769" s="334"/>
      <c r="E1769" s="866"/>
      <c r="F1769" s="708">
        <f>D1768*E1768</f>
        <v>0</v>
      </c>
    </row>
    <row r="1770" spans="1:6">
      <c r="A1770" s="320"/>
      <c r="B1770" s="335"/>
      <c r="C1770" s="264"/>
      <c r="D1770" s="331"/>
      <c r="E1770" s="879"/>
      <c r="F1770" s="722"/>
    </row>
    <row r="1771" spans="1:6" ht="42.75">
      <c r="A1771" s="320"/>
      <c r="B1771" s="335" t="s">
        <v>2184</v>
      </c>
      <c r="C1771" s="264"/>
      <c r="D1771" s="331"/>
      <c r="E1771" s="879"/>
      <c r="F1771" s="722"/>
    </row>
    <row r="1772" spans="1:6">
      <c r="A1772" s="320"/>
      <c r="B1772" s="335" t="s">
        <v>2001</v>
      </c>
      <c r="C1772" s="264" t="s">
        <v>15</v>
      </c>
      <c r="D1772" s="331">
        <v>1</v>
      </c>
      <c r="E1772" s="881"/>
      <c r="F1772" s="722"/>
    </row>
    <row r="1773" spans="1:6">
      <c r="A1773" s="320"/>
      <c r="B1773" s="278" t="s">
        <v>47</v>
      </c>
      <c r="C1773" s="279"/>
      <c r="D1773" s="334"/>
      <c r="E1773" s="866"/>
      <c r="F1773" s="708">
        <f>D1772*E1772</f>
        <v>0</v>
      </c>
    </row>
    <row r="1774" spans="1:6">
      <c r="A1774" s="320"/>
      <c r="B1774" s="335"/>
      <c r="C1774" s="264"/>
      <c r="D1774" s="331"/>
      <c r="E1774" s="879"/>
      <c r="F1774" s="722"/>
    </row>
    <row r="1775" spans="1:6" ht="42.75">
      <c r="A1775" s="320"/>
      <c r="B1775" s="335" t="s">
        <v>2185</v>
      </c>
      <c r="C1775" s="264"/>
      <c r="D1775" s="331"/>
      <c r="E1775" s="879"/>
      <c r="F1775" s="722"/>
    </row>
    <row r="1776" spans="1:6">
      <c r="A1776" s="320"/>
      <c r="B1776" s="335" t="s">
        <v>2001</v>
      </c>
      <c r="C1776" s="264" t="s">
        <v>15</v>
      </c>
      <c r="D1776" s="331">
        <v>1</v>
      </c>
      <c r="E1776" s="881"/>
      <c r="F1776" s="722"/>
    </row>
    <row r="1777" spans="1:6">
      <c r="A1777" s="320"/>
      <c r="B1777" s="278" t="s">
        <v>47</v>
      </c>
      <c r="C1777" s="279"/>
      <c r="D1777" s="334"/>
      <c r="E1777" s="866"/>
      <c r="F1777" s="708">
        <f>D1776*E1776</f>
        <v>0</v>
      </c>
    </row>
    <row r="1778" spans="1:6">
      <c r="A1778" s="320"/>
      <c r="B1778" s="335"/>
      <c r="C1778" s="264"/>
      <c r="D1778" s="331"/>
      <c r="E1778" s="879"/>
      <c r="F1778" s="722"/>
    </row>
    <row r="1779" spans="1:6" ht="15">
      <c r="A1779" s="315" t="s">
        <v>4246</v>
      </c>
      <c r="B1779" s="343" t="s">
        <v>2211</v>
      </c>
      <c r="C1779" s="264"/>
      <c r="D1779" s="331"/>
      <c r="E1779" s="879"/>
      <c r="F1779" s="722"/>
    </row>
    <row r="1780" spans="1:6">
      <c r="A1780" s="320"/>
      <c r="B1780" s="335"/>
      <c r="C1780" s="264"/>
      <c r="D1780" s="331"/>
      <c r="E1780" s="879"/>
      <c r="F1780" s="722"/>
    </row>
    <row r="1781" spans="1:6" ht="57">
      <c r="A1781" s="320"/>
      <c r="B1781" s="335" t="s">
        <v>2174</v>
      </c>
      <c r="C1781" s="264"/>
      <c r="D1781" s="331"/>
      <c r="E1781" s="879"/>
      <c r="F1781" s="722"/>
    </row>
    <row r="1782" spans="1:6" ht="28.5">
      <c r="A1782" s="320"/>
      <c r="B1782" s="335" t="s">
        <v>2175</v>
      </c>
      <c r="C1782" s="264"/>
      <c r="D1782" s="331"/>
      <c r="E1782" s="879"/>
      <c r="F1782" s="722"/>
    </row>
    <row r="1783" spans="1:6">
      <c r="A1783" s="320"/>
      <c r="B1783" s="335" t="s">
        <v>2001</v>
      </c>
      <c r="C1783" s="264" t="s">
        <v>15</v>
      </c>
      <c r="D1783" s="331">
        <v>1</v>
      </c>
      <c r="E1783" s="881"/>
      <c r="F1783" s="722"/>
    </row>
    <row r="1784" spans="1:6">
      <c r="A1784" s="320"/>
      <c r="B1784" s="278" t="s">
        <v>47</v>
      </c>
      <c r="C1784" s="279"/>
      <c r="D1784" s="334"/>
      <c r="E1784" s="866"/>
      <c r="F1784" s="708">
        <f>D1783*E1783</f>
        <v>0</v>
      </c>
    </row>
    <row r="1785" spans="1:6">
      <c r="A1785" s="320"/>
      <c r="B1785" s="335"/>
      <c r="C1785" s="264"/>
      <c r="D1785" s="331"/>
      <c r="E1785" s="879"/>
      <c r="F1785" s="722"/>
    </row>
    <row r="1786" spans="1:6" ht="42.75">
      <c r="A1786" s="320"/>
      <c r="B1786" s="335" t="s">
        <v>2178</v>
      </c>
      <c r="C1786" s="264"/>
      <c r="D1786" s="331"/>
      <c r="E1786" s="879"/>
      <c r="F1786" s="722"/>
    </row>
    <row r="1787" spans="1:6">
      <c r="A1787" s="320"/>
      <c r="B1787" s="335" t="s">
        <v>2001</v>
      </c>
      <c r="C1787" s="264" t="s">
        <v>15</v>
      </c>
      <c r="D1787" s="331">
        <v>1</v>
      </c>
      <c r="E1787" s="881"/>
      <c r="F1787" s="722"/>
    </row>
    <row r="1788" spans="1:6">
      <c r="A1788" s="320"/>
      <c r="B1788" s="278" t="s">
        <v>47</v>
      </c>
      <c r="C1788" s="279"/>
      <c r="D1788" s="334"/>
      <c r="E1788" s="866"/>
      <c r="F1788" s="708">
        <f>D1787*E1787</f>
        <v>0</v>
      </c>
    </row>
    <row r="1789" spans="1:6">
      <c r="A1789" s="320"/>
      <c r="B1789" s="335"/>
      <c r="C1789" s="264"/>
      <c r="D1789" s="331"/>
      <c r="E1789" s="879"/>
      <c r="F1789" s="722"/>
    </row>
    <row r="1790" spans="1:6" ht="71.25">
      <c r="A1790" s="320"/>
      <c r="B1790" s="335" t="s">
        <v>2179</v>
      </c>
      <c r="C1790" s="264"/>
      <c r="D1790" s="331"/>
      <c r="E1790" s="879"/>
      <c r="F1790" s="722"/>
    </row>
    <row r="1791" spans="1:6" ht="42.75">
      <c r="A1791" s="320"/>
      <c r="B1791" s="335" t="s">
        <v>2192</v>
      </c>
      <c r="C1791" s="264"/>
      <c r="D1791" s="331"/>
      <c r="E1791" s="879"/>
      <c r="F1791" s="722"/>
    </row>
    <row r="1792" spans="1:6">
      <c r="A1792" s="320"/>
      <c r="B1792" s="335" t="s">
        <v>1884</v>
      </c>
      <c r="C1792" s="264" t="s">
        <v>7</v>
      </c>
      <c r="D1792" s="331">
        <v>1</v>
      </c>
      <c r="E1792" s="881"/>
      <c r="F1792" s="722"/>
    </row>
    <row r="1793" spans="1:6">
      <c r="A1793" s="320"/>
      <c r="B1793" s="278" t="s">
        <v>47</v>
      </c>
      <c r="C1793" s="279"/>
      <c r="D1793" s="334"/>
      <c r="E1793" s="866"/>
      <c r="F1793" s="708">
        <f>D1792*E1792</f>
        <v>0</v>
      </c>
    </row>
    <row r="1794" spans="1:6">
      <c r="A1794" s="320"/>
      <c r="B1794" s="335"/>
      <c r="C1794" s="264"/>
      <c r="D1794" s="331"/>
      <c r="E1794" s="879"/>
      <c r="F1794" s="722"/>
    </row>
    <row r="1795" spans="1:6" ht="57">
      <c r="A1795" s="320"/>
      <c r="B1795" s="335" t="s">
        <v>2180</v>
      </c>
      <c r="C1795" s="264"/>
      <c r="D1795" s="331"/>
      <c r="E1795" s="879"/>
      <c r="F1795" s="722"/>
    </row>
    <row r="1796" spans="1:6">
      <c r="A1796" s="320"/>
      <c r="B1796" s="335" t="s">
        <v>2001</v>
      </c>
      <c r="C1796" s="264" t="s">
        <v>15</v>
      </c>
      <c r="D1796" s="331">
        <v>1</v>
      </c>
      <c r="E1796" s="881"/>
      <c r="F1796" s="722"/>
    </row>
    <row r="1797" spans="1:6">
      <c r="A1797" s="320"/>
      <c r="B1797" s="278" t="s">
        <v>47</v>
      </c>
      <c r="C1797" s="279"/>
      <c r="D1797" s="334"/>
      <c r="E1797" s="866"/>
      <c r="F1797" s="708">
        <f>D1796*E1796</f>
        <v>0</v>
      </c>
    </row>
    <row r="1798" spans="1:6">
      <c r="A1798" s="320"/>
      <c r="B1798" s="335"/>
      <c r="C1798" s="264"/>
      <c r="D1798" s="331"/>
      <c r="E1798" s="879"/>
      <c r="F1798" s="722"/>
    </row>
    <row r="1799" spans="1:6" ht="71.25">
      <c r="A1799" s="320"/>
      <c r="B1799" s="335" t="s">
        <v>2181</v>
      </c>
      <c r="C1799" s="264"/>
      <c r="D1799" s="331"/>
      <c r="E1799" s="879"/>
      <c r="F1799" s="722"/>
    </row>
    <row r="1800" spans="1:6" ht="71.25">
      <c r="A1800" s="320"/>
      <c r="B1800" s="335" t="s">
        <v>2182</v>
      </c>
      <c r="C1800" s="264"/>
      <c r="D1800" s="331"/>
      <c r="E1800" s="879"/>
      <c r="F1800" s="722"/>
    </row>
    <row r="1801" spans="1:6">
      <c r="A1801" s="320"/>
      <c r="B1801" s="335" t="s">
        <v>2001</v>
      </c>
      <c r="C1801" s="264" t="s">
        <v>15</v>
      </c>
      <c r="D1801" s="331">
        <v>1</v>
      </c>
      <c r="E1801" s="881"/>
      <c r="F1801" s="722"/>
    </row>
    <row r="1802" spans="1:6">
      <c r="A1802" s="320"/>
      <c r="B1802" s="278" t="s">
        <v>47</v>
      </c>
      <c r="C1802" s="279"/>
      <c r="D1802" s="334"/>
      <c r="E1802" s="866"/>
      <c r="F1802" s="708">
        <f>D1801*E1801</f>
        <v>0</v>
      </c>
    </row>
    <row r="1803" spans="1:6">
      <c r="A1803" s="320"/>
      <c r="B1803" s="335"/>
      <c r="C1803" s="264"/>
      <c r="D1803" s="331"/>
      <c r="E1803" s="879"/>
      <c r="F1803" s="722"/>
    </row>
    <row r="1804" spans="1:6" ht="57">
      <c r="A1804" s="320"/>
      <c r="B1804" s="335" t="s">
        <v>2183</v>
      </c>
      <c r="C1804" s="264"/>
      <c r="D1804" s="331"/>
      <c r="E1804" s="879"/>
      <c r="F1804" s="722"/>
    </row>
    <row r="1805" spans="1:6">
      <c r="A1805" s="320"/>
      <c r="B1805" s="335" t="s">
        <v>2001</v>
      </c>
      <c r="C1805" s="264" t="s">
        <v>15</v>
      </c>
      <c r="D1805" s="331">
        <v>1</v>
      </c>
      <c r="E1805" s="881"/>
      <c r="F1805" s="722"/>
    </row>
    <row r="1806" spans="1:6">
      <c r="A1806" s="320"/>
      <c r="B1806" s="278" t="s">
        <v>47</v>
      </c>
      <c r="C1806" s="279"/>
      <c r="D1806" s="334"/>
      <c r="E1806" s="866"/>
      <c r="F1806" s="708">
        <f>D1805*E1805</f>
        <v>0</v>
      </c>
    </row>
    <row r="1807" spans="1:6">
      <c r="A1807" s="320"/>
      <c r="B1807" s="335"/>
      <c r="C1807" s="264"/>
      <c r="D1807" s="331"/>
      <c r="E1807" s="879"/>
      <c r="F1807" s="722"/>
    </row>
    <row r="1808" spans="1:6" ht="42.75">
      <c r="A1808" s="320"/>
      <c r="B1808" s="335" t="s">
        <v>2184</v>
      </c>
      <c r="C1808" s="264"/>
      <c r="D1808" s="331"/>
      <c r="E1808" s="879"/>
      <c r="F1808" s="722"/>
    </row>
    <row r="1809" spans="1:6">
      <c r="A1809" s="320"/>
      <c r="B1809" s="335" t="s">
        <v>2001</v>
      </c>
      <c r="C1809" s="264" t="s">
        <v>15</v>
      </c>
      <c r="D1809" s="331">
        <v>1</v>
      </c>
      <c r="E1809" s="881"/>
      <c r="F1809" s="722"/>
    </row>
    <row r="1810" spans="1:6">
      <c r="A1810" s="320"/>
      <c r="B1810" s="278" t="s">
        <v>47</v>
      </c>
      <c r="C1810" s="279"/>
      <c r="D1810" s="334"/>
      <c r="E1810" s="866"/>
      <c r="F1810" s="708">
        <f>D1809*E1809</f>
        <v>0</v>
      </c>
    </row>
    <row r="1811" spans="1:6">
      <c r="A1811" s="320"/>
      <c r="B1811" s="335"/>
      <c r="C1811" s="264"/>
      <c r="D1811" s="331"/>
      <c r="E1811" s="879"/>
      <c r="F1811" s="722"/>
    </row>
    <row r="1812" spans="1:6" ht="42.75">
      <c r="A1812" s="320"/>
      <c r="B1812" s="335" t="s">
        <v>2185</v>
      </c>
      <c r="C1812" s="264"/>
      <c r="D1812" s="331"/>
      <c r="E1812" s="879"/>
      <c r="F1812" s="722"/>
    </row>
    <row r="1813" spans="1:6">
      <c r="A1813" s="320"/>
      <c r="B1813" s="335" t="s">
        <v>2001</v>
      </c>
      <c r="C1813" s="264" t="s">
        <v>15</v>
      </c>
      <c r="D1813" s="331">
        <v>1</v>
      </c>
      <c r="E1813" s="881"/>
      <c r="F1813" s="722"/>
    </row>
    <row r="1814" spans="1:6">
      <c r="A1814" s="320"/>
      <c r="B1814" s="278" t="s">
        <v>47</v>
      </c>
      <c r="C1814" s="279"/>
      <c r="D1814" s="334"/>
      <c r="E1814" s="866"/>
      <c r="F1814" s="708">
        <f>D1813*E1813</f>
        <v>0</v>
      </c>
    </row>
    <row r="1815" spans="1:6">
      <c r="A1815" s="320"/>
      <c r="B1815" s="335"/>
      <c r="C1815" s="264"/>
      <c r="D1815" s="331"/>
      <c r="E1815" s="879"/>
      <c r="F1815" s="722"/>
    </row>
    <row r="1816" spans="1:6" ht="15">
      <c r="A1816" s="315" t="s">
        <v>4247</v>
      </c>
      <c r="B1816" s="343" t="s">
        <v>2212</v>
      </c>
      <c r="C1816" s="264"/>
      <c r="D1816" s="331"/>
      <c r="E1816" s="879"/>
      <c r="F1816" s="722"/>
    </row>
    <row r="1817" spans="1:6">
      <c r="A1817" s="320"/>
      <c r="B1817" s="335"/>
      <c r="C1817" s="264"/>
      <c r="D1817" s="331"/>
      <c r="E1817" s="879"/>
      <c r="F1817" s="722"/>
    </row>
    <row r="1818" spans="1:6" ht="57">
      <c r="A1818" s="320"/>
      <c r="B1818" s="335" t="s">
        <v>2213</v>
      </c>
      <c r="C1818" s="264"/>
      <c r="D1818" s="331"/>
      <c r="E1818" s="879"/>
      <c r="F1818" s="722"/>
    </row>
    <row r="1819" spans="1:6" ht="57">
      <c r="A1819" s="320"/>
      <c r="B1819" s="335" t="s">
        <v>2214</v>
      </c>
      <c r="C1819" s="264"/>
      <c r="D1819" s="331"/>
      <c r="E1819" s="879"/>
      <c r="F1819" s="722"/>
    </row>
    <row r="1820" spans="1:6">
      <c r="A1820" s="320"/>
      <c r="B1820" s="335" t="s">
        <v>2001</v>
      </c>
      <c r="C1820" s="264" t="s">
        <v>15</v>
      </c>
      <c r="D1820" s="331">
        <v>1</v>
      </c>
      <c r="E1820" s="881"/>
      <c r="F1820" s="722"/>
    </row>
    <row r="1821" spans="1:6">
      <c r="A1821" s="320"/>
      <c r="B1821" s="278" t="s">
        <v>47</v>
      </c>
      <c r="C1821" s="279"/>
      <c r="D1821" s="334"/>
      <c r="E1821" s="866"/>
      <c r="F1821" s="708">
        <f>D1820*E1820</f>
        <v>0</v>
      </c>
    </row>
    <row r="1822" spans="1:6">
      <c r="A1822" s="320"/>
      <c r="B1822" s="335"/>
      <c r="C1822" s="264"/>
      <c r="D1822" s="331"/>
      <c r="E1822" s="879"/>
      <c r="F1822" s="722"/>
    </row>
    <row r="1823" spans="1:6" ht="42.75">
      <c r="A1823" s="320"/>
      <c r="B1823" s="335" t="s">
        <v>2215</v>
      </c>
      <c r="C1823" s="264"/>
      <c r="D1823" s="331"/>
      <c r="E1823" s="879"/>
      <c r="F1823" s="722"/>
    </row>
    <row r="1824" spans="1:6">
      <c r="A1824" s="320"/>
      <c r="B1824" s="335" t="s">
        <v>2001</v>
      </c>
      <c r="C1824" s="264" t="s">
        <v>15</v>
      </c>
      <c r="D1824" s="331">
        <v>1</v>
      </c>
      <c r="E1824" s="881"/>
      <c r="F1824" s="722"/>
    </row>
    <row r="1825" spans="1:6">
      <c r="A1825" s="320"/>
      <c r="B1825" s="278" t="s">
        <v>47</v>
      </c>
      <c r="C1825" s="279"/>
      <c r="D1825" s="334"/>
      <c r="E1825" s="866"/>
      <c r="F1825" s="708">
        <f>D1824*E1824</f>
        <v>0</v>
      </c>
    </row>
    <row r="1826" spans="1:6">
      <c r="A1826" s="320"/>
      <c r="B1826" s="335"/>
      <c r="C1826" s="264"/>
      <c r="D1826" s="331"/>
      <c r="E1826" s="879"/>
      <c r="F1826" s="722"/>
    </row>
    <row r="1827" spans="1:6" ht="42.75">
      <c r="A1827" s="320"/>
      <c r="B1827" s="335" t="s">
        <v>2216</v>
      </c>
      <c r="C1827" s="264"/>
      <c r="D1827" s="331"/>
      <c r="E1827" s="879"/>
      <c r="F1827" s="722"/>
    </row>
    <row r="1828" spans="1:6">
      <c r="A1828" s="320"/>
      <c r="B1828" s="335" t="s">
        <v>1884</v>
      </c>
      <c r="C1828" s="264" t="s">
        <v>7</v>
      </c>
      <c r="D1828" s="331">
        <v>1</v>
      </c>
      <c r="E1828" s="881"/>
      <c r="F1828" s="722"/>
    </row>
    <row r="1829" spans="1:6">
      <c r="A1829" s="320"/>
      <c r="B1829" s="278" t="s">
        <v>47</v>
      </c>
      <c r="C1829" s="279"/>
      <c r="D1829" s="334"/>
      <c r="E1829" s="866"/>
      <c r="F1829" s="708">
        <f>D1828*E1828</f>
        <v>0</v>
      </c>
    </row>
    <row r="1830" spans="1:6">
      <c r="A1830" s="320"/>
      <c r="B1830" s="335"/>
      <c r="C1830" s="264"/>
      <c r="D1830" s="331"/>
      <c r="E1830" s="879"/>
      <c r="F1830" s="722"/>
    </row>
    <row r="1831" spans="1:6" ht="57">
      <c r="A1831" s="320"/>
      <c r="B1831" s="335" t="s">
        <v>2217</v>
      </c>
      <c r="C1831" s="264"/>
      <c r="D1831" s="331"/>
      <c r="E1831" s="879"/>
      <c r="F1831" s="722"/>
    </row>
    <row r="1832" spans="1:6" ht="71.25">
      <c r="A1832" s="320"/>
      <c r="B1832" s="335" t="s">
        <v>2218</v>
      </c>
      <c r="C1832" s="264"/>
      <c r="D1832" s="331"/>
      <c r="E1832" s="879"/>
      <c r="F1832" s="722"/>
    </row>
    <row r="1833" spans="1:6">
      <c r="A1833" s="320"/>
      <c r="B1833" s="335" t="s">
        <v>2001</v>
      </c>
      <c r="C1833" s="264" t="s">
        <v>15</v>
      </c>
      <c r="D1833" s="331">
        <v>4</v>
      </c>
      <c r="E1833" s="881"/>
      <c r="F1833" s="722"/>
    </row>
    <row r="1834" spans="1:6">
      <c r="A1834" s="320"/>
      <c r="B1834" s="278" t="s">
        <v>47</v>
      </c>
      <c r="C1834" s="279"/>
      <c r="D1834" s="334"/>
      <c r="E1834" s="866"/>
      <c r="F1834" s="708">
        <f>D1833*E1833</f>
        <v>0</v>
      </c>
    </row>
    <row r="1835" spans="1:6">
      <c r="A1835" s="320"/>
      <c r="B1835" s="335"/>
      <c r="C1835" s="264"/>
      <c r="D1835" s="331"/>
      <c r="E1835" s="879"/>
      <c r="F1835" s="722"/>
    </row>
    <row r="1836" spans="1:6" ht="42.75">
      <c r="A1836" s="320"/>
      <c r="B1836" s="335" t="s">
        <v>2162</v>
      </c>
      <c r="C1836" s="264"/>
      <c r="D1836" s="331"/>
      <c r="E1836" s="879"/>
      <c r="F1836" s="722"/>
    </row>
    <row r="1837" spans="1:6" ht="28.5">
      <c r="A1837" s="320"/>
      <c r="B1837" s="335" t="s">
        <v>2163</v>
      </c>
      <c r="C1837" s="264"/>
      <c r="D1837" s="331"/>
      <c r="E1837" s="879"/>
      <c r="F1837" s="722"/>
    </row>
    <row r="1838" spans="1:6">
      <c r="A1838" s="320"/>
      <c r="B1838" s="335" t="s">
        <v>2001</v>
      </c>
      <c r="C1838" s="264" t="s">
        <v>15</v>
      </c>
      <c r="D1838" s="331">
        <v>2</v>
      </c>
      <c r="E1838" s="881"/>
      <c r="F1838" s="722"/>
    </row>
    <row r="1839" spans="1:6">
      <c r="A1839" s="320"/>
      <c r="B1839" s="278" t="s">
        <v>47</v>
      </c>
      <c r="C1839" s="279"/>
      <c r="D1839" s="334"/>
      <c r="E1839" s="866"/>
      <c r="F1839" s="708">
        <f>D1838*E1838</f>
        <v>0</v>
      </c>
    </row>
    <row r="1840" spans="1:6">
      <c r="A1840" s="320"/>
      <c r="B1840" s="335"/>
      <c r="C1840" s="264"/>
      <c r="D1840" s="331"/>
      <c r="E1840" s="879"/>
      <c r="F1840" s="722"/>
    </row>
    <row r="1841" spans="1:6" ht="28.5">
      <c r="A1841" s="320"/>
      <c r="B1841" s="335" t="s">
        <v>2164</v>
      </c>
      <c r="C1841" s="264"/>
      <c r="D1841" s="331"/>
      <c r="E1841" s="879"/>
      <c r="F1841" s="722"/>
    </row>
    <row r="1842" spans="1:6">
      <c r="A1842" s="320"/>
      <c r="B1842" s="335" t="s">
        <v>2001</v>
      </c>
      <c r="C1842" s="264" t="s">
        <v>15</v>
      </c>
      <c r="D1842" s="331">
        <v>2</v>
      </c>
      <c r="E1842" s="881"/>
      <c r="F1842" s="722"/>
    </row>
    <row r="1843" spans="1:6">
      <c r="A1843" s="320"/>
      <c r="B1843" s="278" t="s">
        <v>47</v>
      </c>
      <c r="C1843" s="279"/>
      <c r="D1843" s="334"/>
      <c r="E1843" s="866"/>
      <c r="F1843" s="708">
        <f>D1842*E1842</f>
        <v>0</v>
      </c>
    </row>
    <row r="1844" spans="1:6">
      <c r="A1844" s="320"/>
      <c r="B1844" s="335"/>
      <c r="C1844" s="264"/>
      <c r="D1844" s="331"/>
      <c r="E1844" s="879"/>
      <c r="F1844" s="722"/>
    </row>
    <row r="1845" spans="1:6" ht="57">
      <c r="A1845" s="320"/>
      <c r="B1845" s="335" t="s">
        <v>2219</v>
      </c>
      <c r="C1845" s="264"/>
      <c r="D1845" s="331"/>
      <c r="E1845" s="879"/>
      <c r="F1845" s="722"/>
    </row>
    <row r="1846" spans="1:6" ht="42.75">
      <c r="A1846" s="320"/>
      <c r="B1846" s="335" t="s">
        <v>2220</v>
      </c>
      <c r="C1846" s="264"/>
      <c r="D1846" s="331"/>
      <c r="E1846" s="879"/>
      <c r="F1846" s="722"/>
    </row>
    <row r="1847" spans="1:6">
      <c r="A1847" s="320"/>
      <c r="B1847" s="335" t="s">
        <v>2001</v>
      </c>
      <c r="C1847" s="264" t="s">
        <v>15</v>
      </c>
      <c r="D1847" s="331">
        <v>1</v>
      </c>
      <c r="E1847" s="881"/>
      <c r="F1847" s="722"/>
    </row>
    <row r="1848" spans="1:6">
      <c r="A1848" s="320"/>
      <c r="B1848" s="278" t="s">
        <v>47</v>
      </c>
      <c r="C1848" s="279"/>
      <c r="D1848" s="334"/>
      <c r="E1848" s="866"/>
      <c r="F1848" s="708">
        <f>D1847*E1847</f>
        <v>0</v>
      </c>
    </row>
    <row r="1849" spans="1:6">
      <c r="A1849" s="320"/>
      <c r="B1849" s="335"/>
      <c r="C1849" s="264"/>
      <c r="D1849" s="331"/>
      <c r="E1849" s="879"/>
      <c r="F1849" s="722"/>
    </row>
    <row r="1850" spans="1:6" ht="42.75">
      <c r="A1850" s="320"/>
      <c r="B1850" s="335" t="s">
        <v>2185</v>
      </c>
      <c r="C1850" s="264"/>
      <c r="D1850" s="331"/>
      <c r="E1850" s="879"/>
      <c r="F1850" s="722"/>
    </row>
    <row r="1851" spans="1:6">
      <c r="A1851" s="320"/>
      <c r="B1851" s="335" t="s">
        <v>2001</v>
      </c>
      <c r="C1851" s="264" t="s">
        <v>15</v>
      </c>
      <c r="D1851" s="331">
        <v>1</v>
      </c>
      <c r="E1851" s="881"/>
      <c r="F1851" s="722"/>
    </row>
    <row r="1852" spans="1:6">
      <c r="A1852" s="320"/>
      <c r="B1852" s="278" t="s">
        <v>47</v>
      </c>
      <c r="C1852" s="279"/>
      <c r="D1852" s="334"/>
      <c r="E1852" s="866"/>
      <c r="F1852" s="708">
        <f>D1851*E1851</f>
        <v>0</v>
      </c>
    </row>
    <row r="1853" spans="1:6">
      <c r="A1853" s="320"/>
      <c r="B1853" s="335"/>
      <c r="C1853" s="264"/>
      <c r="D1853" s="331"/>
      <c r="E1853" s="879"/>
      <c r="F1853" s="722"/>
    </row>
    <row r="1854" spans="1:6" ht="15">
      <c r="A1854" s="315" t="s">
        <v>4223</v>
      </c>
      <c r="B1854" s="343" t="s">
        <v>2221</v>
      </c>
      <c r="C1854" s="264"/>
      <c r="D1854" s="331"/>
      <c r="E1854" s="879"/>
      <c r="F1854" s="722"/>
    </row>
    <row r="1855" spans="1:6">
      <c r="A1855" s="320"/>
      <c r="B1855" s="335"/>
      <c r="C1855" s="264"/>
      <c r="D1855" s="331"/>
      <c r="E1855" s="879"/>
      <c r="F1855" s="722"/>
    </row>
    <row r="1856" spans="1:6" ht="85.5">
      <c r="A1856" s="320"/>
      <c r="B1856" s="335" t="s">
        <v>2158</v>
      </c>
      <c r="C1856" s="264"/>
      <c r="D1856" s="331"/>
      <c r="E1856" s="879"/>
      <c r="F1856" s="722"/>
    </row>
    <row r="1857" spans="1:6">
      <c r="A1857" s="320"/>
      <c r="B1857" s="335" t="s">
        <v>2001</v>
      </c>
      <c r="C1857" s="264" t="s">
        <v>15</v>
      </c>
      <c r="D1857" s="331">
        <v>19</v>
      </c>
      <c r="E1857" s="881"/>
      <c r="F1857" s="722"/>
    </row>
    <row r="1858" spans="1:6">
      <c r="A1858" s="320"/>
      <c r="B1858" s="278" t="s">
        <v>47</v>
      </c>
      <c r="C1858" s="279"/>
      <c r="D1858" s="334"/>
      <c r="E1858" s="866"/>
      <c r="F1858" s="708">
        <f>D1857*E1857</f>
        <v>0</v>
      </c>
    </row>
    <row r="1859" spans="1:6">
      <c r="A1859" s="320"/>
      <c r="B1859" s="335"/>
      <c r="C1859" s="264"/>
      <c r="D1859" s="331"/>
      <c r="E1859" s="879"/>
      <c r="F1859" s="722"/>
    </row>
    <row r="1860" spans="1:6" ht="42.75">
      <c r="A1860" s="320"/>
      <c r="B1860" s="335" t="s">
        <v>2196</v>
      </c>
      <c r="C1860" s="264"/>
      <c r="D1860" s="331"/>
      <c r="E1860" s="879"/>
      <c r="F1860" s="722"/>
    </row>
    <row r="1861" spans="1:6">
      <c r="A1861" s="320"/>
      <c r="B1861" s="335" t="s">
        <v>2001</v>
      </c>
      <c r="C1861" s="264" t="s">
        <v>15</v>
      </c>
      <c r="D1861" s="331">
        <v>3</v>
      </c>
      <c r="E1861" s="881"/>
      <c r="F1861" s="722"/>
    </row>
    <row r="1862" spans="1:6">
      <c r="A1862" s="320"/>
      <c r="B1862" s="278" t="s">
        <v>47</v>
      </c>
      <c r="C1862" s="279"/>
      <c r="D1862" s="334"/>
      <c r="E1862" s="866"/>
      <c r="F1862" s="708">
        <f>D1861*E1861</f>
        <v>0</v>
      </c>
    </row>
    <row r="1863" spans="1:6">
      <c r="A1863" s="320"/>
      <c r="B1863" s="335"/>
      <c r="C1863" s="264"/>
      <c r="D1863" s="331"/>
      <c r="E1863" s="879"/>
      <c r="F1863" s="722"/>
    </row>
    <row r="1864" spans="1:6" ht="71.25">
      <c r="A1864" s="320"/>
      <c r="B1864" s="335" t="s">
        <v>2160</v>
      </c>
      <c r="C1864" s="264"/>
      <c r="D1864" s="331"/>
      <c r="E1864" s="879"/>
      <c r="F1864" s="722"/>
    </row>
    <row r="1865" spans="1:6" ht="71.25">
      <c r="A1865" s="320"/>
      <c r="B1865" s="335" t="s">
        <v>2222</v>
      </c>
      <c r="C1865" s="264"/>
      <c r="D1865" s="331"/>
      <c r="E1865" s="879"/>
      <c r="F1865" s="722"/>
    </row>
    <row r="1866" spans="1:6">
      <c r="A1866" s="320"/>
      <c r="B1866" s="335" t="s">
        <v>2001</v>
      </c>
      <c r="C1866" s="264" t="s">
        <v>15</v>
      </c>
      <c r="D1866" s="331">
        <v>7</v>
      </c>
      <c r="E1866" s="881"/>
      <c r="F1866" s="722"/>
    </row>
    <row r="1867" spans="1:6">
      <c r="A1867" s="320"/>
      <c r="B1867" s="278" t="s">
        <v>47</v>
      </c>
      <c r="C1867" s="279"/>
      <c r="D1867" s="334"/>
      <c r="E1867" s="866"/>
      <c r="F1867" s="708">
        <f>D1866*E1866</f>
        <v>0</v>
      </c>
    </row>
    <row r="1868" spans="1:6">
      <c r="A1868" s="320"/>
      <c r="B1868" s="335"/>
      <c r="C1868" s="264"/>
      <c r="D1868" s="331"/>
      <c r="E1868" s="879"/>
      <c r="F1868" s="722"/>
    </row>
    <row r="1869" spans="1:6" ht="42.75">
      <c r="A1869" s="320"/>
      <c r="B1869" s="335" t="s">
        <v>2162</v>
      </c>
      <c r="C1869" s="264"/>
      <c r="D1869" s="331"/>
      <c r="E1869" s="879"/>
      <c r="F1869" s="722"/>
    </row>
    <row r="1870" spans="1:6" ht="28.5">
      <c r="A1870" s="320"/>
      <c r="B1870" s="335" t="s">
        <v>2163</v>
      </c>
      <c r="C1870" s="264"/>
      <c r="D1870" s="331"/>
      <c r="E1870" s="879"/>
      <c r="F1870" s="722"/>
    </row>
    <row r="1871" spans="1:6">
      <c r="A1871" s="320"/>
      <c r="B1871" s="335" t="s">
        <v>2001</v>
      </c>
      <c r="C1871" s="264" t="s">
        <v>15</v>
      </c>
      <c r="D1871" s="331">
        <v>1</v>
      </c>
      <c r="E1871" s="881"/>
      <c r="F1871" s="722"/>
    </row>
    <row r="1872" spans="1:6">
      <c r="A1872" s="320"/>
      <c r="B1872" s="278" t="s">
        <v>47</v>
      </c>
      <c r="C1872" s="279"/>
      <c r="D1872" s="334"/>
      <c r="E1872" s="866"/>
      <c r="F1872" s="708">
        <f>D1871*E1871</f>
        <v>0</v>
      </c>
    </row>
    <row r="1873" spans="1:6">
      <c r="A1873" s="320"/>
      <c r="B1873" s="335"/>
      <c r="C1873" s="264"/>
      <c r="D1873" s="331"/>
      <c r="E1873" s="879"/>
      <c r="F1873" s="722"/>
    </row>
    <row r="1874" spans="1:6" ht="28.5">
      <c r="A1874" s="320"/>
      <c r="B1874" s="335" t="s">
        <v>2164</v>
      </c>
      <c r="C1874" s="264"/>
      <c r="D1874" s="331"/>
      <c r="E1874" s="879"/>
      <c r="F1874" s="722"/>
    </row>
    <row r="1875" spans="1:6">
      <c r="A1875" s="320"/>
      <c r="B1875" s="335" t="s">
        <v>2001</v>
      </c>
      <c r="C1875" s="264" t="s">
        <v>15</v>
      </c>
      <c r="D1875" s="331">
        <v>1</v>
      </c>
      <c r="E1875" s="881"/>
      <c r="F1875" s="722"/>
    </row>
    <row r="1876" spans="1:6">
      <c r="A1876" s="320"/>
      <c r="B1876" s="278" t="s">
        <v>47</v>
      </c>
      <c r="C1876" s="279"/>
      <c r="D1876" s="334"/>
      <c r="E1876" s="866"/>
      <c r="F1876" s="708">
        <f>D1875*E1875</f>
        <v>0</v>
      </c>
    </row>
    <row r="1877" spans="1:6">
      <c r="A1877" s="320"/>
      <c r="B1877" s="335"/>
      <c r="C1877" s="264"/>
      <c r="D1877" s="331"/>
      <c r="E1877" s="879"/>
      <c r="F1877" s="722"/>
    </row>
    <row r="1878" spans="1:6" ht="57">
      <c r="A1878" s="320"/>
      <c r="B1878" s="335" t="s">
        <v>2165</v>
      </c>
      <c r="C1878" s="264"/>
      <c r="D1878" s="331"/>
      <c r="E1878" s="879"/>
      <c r="F1878" s="722"/>
    </row>
    <row r="1879" spans="1:6" ht="42.75">
      <c r="A1879" s="320"/>
      <c r="B1879" s="335" t="s">
        <v>2166</v>
      </c>
      <c r="C1879" s="264"/>
      <c r="D1879" s="331"/>
      <c r="E1879" s="879"/>
      <c r="F1879" s="722"/>
    </row>
    <row r="1880" spans="1:6">
      <c r="A1880" s="320"/>
      <c r="B1880" s="335" t="s">
        <v>2001</v>
      </c>
      <c r="C1880" s="264" t="s">
        <v>15</v>
      </c>
      <c r="D1880" s="331">
        <v>1</v>
      </c>
      <c r="E1880" s="881"/>
      <c r="F1880" s="722"/>
    </row>
    <row r="1881" spans="1:6">
      <c r="A1881" s="320"/>
      <c r="B1881" s="278" t="s">
        <v>47</v>
      </c>
      <c r="C1881" s="279"/>
      <c r="D1881" s="334"/>
      <c r="E1881" s="866"/>
      <c r="F1881" s="708">
        <f>D1880*E1880</f>
        <v>0</v>
      </c>
    </row>
    <row r="1882" spans="1:6">
      <c r="A1882" s="320"/>
      <c r="B1882" s="335"/>
      <c r="C1882" s="264"/>
      <c r="D1882" s="331"/>
      <c r="E1882" s="879"/>
      <c r="F1882" s="722"/>
    </row>
    <row r="1883" spans="1:6" ht="42.75">
      <c r="A1883" s="320"/>
      <c r="B1883" s="335" t="s">
        <v>2185</v>
      </c>
      <c r="C1883" s="264"/>
      <c r="D1883" s="331"/>
      <c r="E1883" s="879"/>
      <c r="F1883" s="722"/>
    </row>
    <row r="1884" spans="1:6">
      <c r="A1884" s="320"/>
      <c r="B1884" s="335" t="s">
        <v>2001</v>
      </c>
      <c r="C1884" s="264" t="s">
        <v>15</v>
      </c>
      <c r="D1884" s="331">
        <v>1</v>
      </c>
      <c r="E1884" s="881"/>
      <c r="F1884" s="722"/>
    </row>
    <row r="1885" spans="1:6">
      <c r="A1885" s="320"/>
      <c r="B1885" s="278" t="s">
        <v>47</v>
      </c>
      <c r="C1885" s="279"/>
      <c r="D1885" s="334"/>
      <c r="E1885" s="866"/>
      <c r="F1885" s="708">
        <f>D1884*E1884</f>
        <v>0</v>
      </c>
    </row>
    <row r="1886" spans="1:6">
      <c r="A1886" s="320"/>
      <c r="B1886" s="335"/>
      <c r="C1886" s="264"/>
      <c r="D1886" s="331"/>
      <c r="E1886" s="879"/>
      <c r="F1886" s="722"/>
    </row>
    <row r="1887" spans="1:6" ht="15">
      <c r="A1887" s="315" t="s">
        <v>4248</v>
      </c>
      <c r="B1887" s="350" t="s">
        <v>2223</v>
      </c>
      <c r="C1887" s="264"/>
      <c r="D1887" s="331"/>
      <c r="E1887" s="879"/>
      <c r="F1887" s="722"/>
    </row>
    <row r="1888" spans="1:6">
      <c r="A1888" s="320"/>
      <c r="B1888" s="335"/>
      <c r="C1888" s="264"/>
      <c r="D1888" s="331"/>
      <c r="E1888" s="879"/>
      <c r="F1888" s="722"/>
    </row>
    <row r="1889" spans="1:6" ht="42.75">
      <c r="A1889" s="320"/>
      <c r="B1889" s="335" t="s">
        <v>2224</v>
      </c>
      <c r="C1889" s="264"/>
      <c r="D1889" s="331"/>
      <c r="E1889" s="879"/>
      <c r="F1889" s="722"/>
    </row>
    <row r="1890" spans="1:6" ht="270.75">
      <c r="A1890" s="320"/>
      <c r="B1890" s="335" t="s">
        <v>2225</v>
      </c>
      <c r="C1890" s="264"/>
      <c r="D1890" s="331"/>
      <c r="E1890" s="879"/>
      <c r="F1890" s="722"/>
    </row>
    <row r="1891" spans="1:6">
      <c r="A1891" s="320"/>
      <c r="B1891" s="335" t="s">
        <v>2001</v>
      </c>
      <c r="C1891" s="264" t="s">
        <v>15</v>
      </c>
      <c r="D1891" s="331">
        <v>1</v>
      </c>
      <c r="E1891" s="881"/>
      <c r="F1891" s="722"/>
    </row>
    <row r="1892" spans="1:6">
      <c r="A1892" s="320"/>
      <c r="B1892" s="275" t="s">
        <v>46</v>
      </c>
      <c r="C1892" s="276"/>
      <c r="D1892" s="333"/>
      <c r="E1892" s="865"/>
      <c r="F1892" s="707">
        <f>D1891*E1891*$C$8</f>
        <v>0</v>
      </c>
    </row>
    <row r="1893" spans="1:6">
      <c r="A1893" s="320"/>
      <c r="B1893" s="278" t="s">
        <v>47</v>
      </c>
      <c r="C1893" s="279"/>
      <c r="D1893" s="334"/>
      <c r="E1893" s="866"/>
      <c r="F1893" s="708">
        <f>D1891*E1891*$C$9</f>
        <v>0</v>
      </c>
    </row>
    <row r="1894" spans="1:6">
      <c r="A1894" s="320"/>
      <c r="B1894" s="335"/>
      <c r="C1894" s="264"/>
      <c r="D1894" s="331"/>
      <c r="E1894" s="879"/>
      <c r="F1894" s="722"/>
    </row>
    <row r="1895" spans="1:6">
      <c r="A1895" s="320"/>
      <c r="B1895" s="335"/>
      <c r="C1895" s="264"/>
      <c r="D1895" s="331"/>
      <c r="E1895" s="879"/>
      <c r="F1895" s="722"/>
    </row>
    <row r="1896" spans="1:6" ht="15">
      <c r="A1896" s="315" t="s">
        <v>4249</v>
      </c>
      <c r="B1896" s="343" t="s">
        <v>2226</v>
      </c>
      <c r="C1896" s="264"/>
      <c r="D1896" s="331"/>
      <c r="E1896" s="879"/>
      <c r="F1896" s="722"/>
    </row>
    <row r="1897" spans="1:6">
      <c r="A1897" s="320"/>
      <c r="B1897" s="335"/>
      <c r="C1897" s="264"/>
      <c r="D1897" s="331"/>
      <c r="E1897" s="879"/>
      <c r="F1897" s="722"/>
    </row>
    <row r="1898" spans="1:6" ht="57">
      <c r="A1898" s="320"/>
      <c r="B1898" s="335" t="s">
        <v>2227</v>
      </c>
      <c r="C1898" s="264"/>
      <c r="D1898" s="331"/>
      <c r="E1898" s="879"/>
      <c r="F1898" s="722"/>
    </row>
    <row r="1899" spans="1:6" ht="384.75">
      <c r="A1899" s="320"/>
      <c r="B1899" s="335" t="s">
        <v>2228</v>
      </c>
      <c r="C1899" s="264"/>
      <c r="D1899" s="331"/>
      <c r="E1899" s="879"/>
      <c r="F1899" s="722"/>
    </row>
    <row r="1900" spans="1:6">
      <c r="A1900" s="320"/>
      <c r="B1900" s="335" t="s">
        <v>2001</v>
      </c>
      <c r="C1900" s="264" t="s">
        <v>15</v>
      </c>
      <c r="D1900" s="331">
        <v>1</v>
      </c>
      <c r="E1900" s="881"/>
      <c r="F1900" s="722"/>
    </row>
    <row r="1901" spans="1:6">
      <c r="A1901" s="320"/>
      <c r="B1901" s="275" t="s">
        <v>46</v>
      </c>
      <c r="C1901" s="276"/>
      <c r="D1901" s="333"/>
      <c r="E1901" s="865"/>
      <c r="F1901" s="707">
        <f>D1900*E1900*$C$8</f>
        <v>0</v>
      </c>
    </row>
    <row r="1902" spans="1:6">
      <c r="A1902" s="320"/>
      <c r="B1902" s="278" t="s">
        <v>47</v>
      </c>
      <c r="C1902" s="279"/>
      <c r="D1902" s="334"/>
      <c r="E1902" s="866"/>
      <c r="F1902" s="708">
        <f>D1900*E1900*$C$9</f>
        <v>0</v>
      </c>
    </row>
    <row r="1903" spans="1:6">
      <c r="A1903" s="320"/>
      <c r="B1903" s="335"/>
      <c r="C1903" s="264"/>
      <c r="D1903" s="331"/>
      <c r="E1903" s="879"/>
      <c r="F1903" s="722"/>
    </row>
    <row r="1904" spans="1:6" ht="57">
      <c r="A1904" s="320"/>
      <c r="B1904" s="335" t="s">
        <v>2229</v>
      </c>
      <c r="C1904" s="264"/>
      <c r="D1904" s="331"/>
      <c r="E1904" s="879"/>
      <c r="F1904" s="722"/>
    </row>
    <row r="1905" spans="1:6" ht="185.25">
      <c r="A1905" s="320"/>
      <c r="B1905" s="335" t="s">
        <v>2230</v>
      </c>
      <c r="C1905" s="264"/>
      <c r="D1905" s="331"/>
      <c r="E1905" s="879"/>
      <c r="F1905" s="722"/>
    </row>
    <row r="1906" spans="1:6">
      <c r="A1906" s="320"/>
      <c r="B1906" s="335" t="s">
        <v>2001</v>
      </c>
      <c r="C1906" s="264" t="s">
        <v>15</v>
      </c>
      <c r="D1906" s="331">
        <v>1</v>
      </c>
      <c r="E1906" s="881"/>
      <c r="F1906" s="722"/>
    </row>
    <row r="1907" spans="1:6">
      <c r="A1907" s="320"/>
      <c r="B1907" s="275" t="s">
        <v>46</v>
      </c>
      <c r="C1907" s="276"/>
      <c r="D1907" s="333"/>
      <c r="E1907" s="865"/>
      <c r="F1907" s="707">
        <f>D1906*E1906*$C$8</f>
        <v>0</v>
      </c>
    </row>
    <row r="1908" spans="1:6">
      <c r="A1908" s="320"/>
      <c r="B1908" s="278" t="s">
        <v>47</v>
      </c>
      <c r="C1908" s="279"/>
      <c r="D1908" s="334"/>
      <c r="E1908" s="866"/>
      <c r="F1908" s="708">
        <f>D1906*E1906*$C$9</f>
        <v>0</v>
      </c>
    </row>
    <row r="1909" spans="1:6">
      <c r="A1909" s="320"/>
      <c r="B1909" s="335"/>
      <c r="C1909" s="264"/>
      <c r="D1909" s="331"/>
      <c r="E1909" s="879"/>
      <c r="F1909" s="722"/>
    </row>
    <row r="1910" spans="1:6" ht="57">
      <c r="A1910" s="320"/>
      <c r="B1910" s="335" t="s">
        <v>2231</v>
      </c>
      <c r="C1910" s="264"/>
      <c r="D1910" s="331"/>
      <c r="E1910" s="879"/>
      <c r="F1910" s="722"/>
    </row>
    <row r="1911" spans="1:6" ht="409.5">
      <c r="A1911" s="320"/>
      <c r="B1911" s="335" t="s">
        <v>2232</v>
      </c>
      <c r="C1911" s="264"/>
      <c r="D1911" s="331"/>
      <c r="E1911" s="879"/>
      <c r="F1911" s="722"/>
    </row>
    <row r="1912" spans="1:6" ht="228">
      <c r="A1912" s="320"/>
      <c r="B1912" s="335" t="s">
        <v>2233</v>
      </c>
      <c r="C1912" s="264"/>
      <c r="D1912" s="331"/>
      <c r="E1912" s="879"/>
      <c r="F1912" s="722"/>
    </row>
    <row r="1913" spans="1:6">
      <c r="A1913" s="320"/>
      <c r="B1913" s="335" t="s">
        <v>2234</v>
      </c>
      <c r="C1913" s="264" t="s">
        <v>2235</v>
      </c>
      <c r="D1913" s="331">
        <v>1</v>
      </c>
      <c r="E1913" s="881"/>
      <c r="F1913" s="722"/>
    </row>
    <row r="1914" spans="1:6">
      <c r="A1914" s="320"/>
      <c r="B1914" s="275" t="s">
        <v>46</v>
      </c>
      <c r="C1914" s="276"/>
      <c r="D1914" s="333"/>
      <c r="E1914" s="865"/>
      <c r="F1914" s="707">
        <f>D1913*E1913*$C$8</f>
        <v>0</v>
      </c>
    </row>
    <row r="1915" spans="1:6">
      <c r="A1915" s="320"/>
      <c r="B1915" s="278" t="s">
        <v>47</v>
      </c>
      <c r="C1915" s="279"/>
      <c r="D1915" s="334"/>
      <c r="E1915" s="866"/>
      <c r="F1915" s="708">
        <f>D1913*E1913*$C$9</f>
        <v>0</v>
      </c>
    </row>
    <row r="1916" spans="1:6">
      <c r="A1916" s="320"/>
      <c r="B1916" s="335"/>
      <c r="C1916" s="264"/>
      <c r="D1916" s="331"/>
      <c r="E1916" s="879"/>
      <c r="F1916" s="722"/>
    </row>
    <row r="1917" spans="1:6" ht="42.75">
      <c r="A1917" s="320"/>
      <c r="B1917" s="335" t="s">
        <v>2236</v>
      </c>
      <c r="C1917" s="264"/>
      <c r="D1917" s="331"/>
      <c r="E1917" s="879"/>
      <c r="F1917" s="722"/>
    </row>
    <row r="1918" spans="1:6" ht="114">
      <c r="A1918" s="320"/>
      <c r="B1918" s="335" t="s">
        <v>2237</v>
      </c>
      <c r="C1918" s="264"/>
      <c r="D1918" s="331"/>
      <c r="E1918" s="879"/>
      <c r="F1918" s="722"/>
    </row>
    <row r="1919" spans="1:6">
      <c r="A1919" s="320"/>
      <c r="B1919" s="335" t="s">
        <v>2001</v>
      </c>
      <c r="C1919" s="264" t="s">
        <v>15</v>
      </c>
      <c r="D1919" s="331">
        <v>1</v>
      </c>
      <c r="E1919" s="881"/>
      <c r="F1919" s="722"/>
    </row>
    <row r="1920" spans="1:6">
      <c r="A1920" s="320"/>
      <c r="B1920" s="275" t="s">
        <v>46</v>
      </c>
      <c r="C1920" s="276"/>
      <c r="D1920" s="333"/>
      <c r="E1920" s="759"/>
      <c r="F1920" s="707">
        <f>D1919*E1919*$C$8</f>
        <v>0</v>
      </c>
    </row>
    <row r="1921" spans="1:6">
      <c r="A1921" s="320"/>
      <c r="B1921" s="278" t="s">
        <v>47</v>
      </c>
      <c r="C1921" s="279"/>
      <c r="D1921" s="334"/>
      <c r="E1921" s="760"/>
      <c r="F1921" s="708">
        <f>D1919*E1919*$C$9</f>
        <v>0</v>
      </c>
    </row>
    <row r="1922" spans="1:6">
      <c r="A1922" s="320"/>
      <c r="B1922" s="335"/>
      <c r="C1922" s="264"/>
      <c r="D1922" s="331"/>
      <c r="E1922" s="761"/>
      <c r="F1922" s="722"/>
    </row>
    <row r="1923" spans="1:6" ht="15">
      <c r="A1923" s="315" t="s">
        <v>4250</v>
      </c>
      <c r="B1923" s="343" t="s">
        <v>2238</v>
      </c>
      <c r="C1923" s="264"/>
      <c r="D1923" s="331"/>
      <c r="E1923" s="761"/>
      <c r="F1923" s="722"/>
    </row>
    <row r="1924" spans="1:6">
      <c r="A1924" s="320"/>
      <c r="B1924" s="335"/>
      <c r="C1924" s="264"/>
      <c r="D1924" s="331"/>
      <c r="E1924" s="761"/>
      <c r="F1924" s="722"/>
    </row>
    <row r="1925" spans="1:6" ht="42.75">
      <c r="A1925" s="320"/>
      <c r="B1925" s="976" t="s">
        <v>2239</v>
      </c>
      <c r="C1925" s="264"/>
      <c r="D1925" s="331"/>
      <c r="E1925" s="761"/>
      <c r="F1925" s="722"/>
    </row>
    <row r="1926" spans="1:6" ht="85.5">
      <c r="A1926" s="320"/>
      <c r="B1926" s="586" t="s">
        <v>4916</v>
      </c>
      <c r="C1926" s="264"/>
      <c r="D1926" s="331"/>
      <c r="E1926" s="761"/>
      <c r="F1926" s="722"/>
    </row>
    <row r="1927" spans="1:6">
      <c r="A1927" s="445"/>
      <c r="B1927" s="443"/>
      <c r="C1927" s="444" t="s">
        <v>7</v>
      </c>
      <c r="D1927" s="964">
        <v>1</v>
      </c>
      <c r="E1927" s="881"/>
      <c r="F1927" s="722"/>
    </row>
    <row r="1928" spans="1:6">
      <c r="A1928" s="320"/>
      <c r="B1928" s="275" t="s">
        <v>46</v>
      </c>
      <c r="C1928" s="276"/>
      <c r="D1928" s="333"/>
      <c r="E1928" s="759"/>
      <c r="F1928" s="707">
        <f>D1927*E1927*$C$8</f>
        <v>0</v>
      </c>
    </row>
    <row r="1929" spans="1:6">
      <c r="A1929" s="320"/>
      <c r="B1929" s="278" t="s">
        <v>47</v>
      </c>
      <c r="C1929" s="279"/>
      <c r="D1929" s="334"/>
      <c r="E1929" s="760"/>
      <c r="F1929" s="708">
        <f>D1927*E1927*$C$9</f>
        <v>0</v>
      </c>
    </row>
    <row r="1930" spans="1:6">
      <c r="A1930" s="320"/>
      <c r="B1930" s="335"/>
      <c r="C1930" s="264"/>
      <c r="D1930" s="331"/>
      <c r="E1930" s="761"/>
      <c r="F1930" s="722"/>
    </row>
    <row r="1931" spans="1:6" ht="57">
      <c r="A1931" s="320"/>
      <c r="B1931" s="335" t="s">
        <v>2240</v>
      </c>
      <c r="C1931" s="264"/>
      <c r="D1931" s="331"/>
      <c r="E1931" s="761"/>
      <c r="F1931" s="722"/>
    </row>
    <row r="1932" spans="1:6" ht="187.5">
      <c r="A1932" s="320"/>
      <c r="B1932" s="586" t="s">
        <v>4734</v>
      </c>
      <c r="C1932" s="264"/>
      <c r="D1932" s="331"/>
      <c r="E1932" s="761"/>
      <c r="F1932" s="722"/>
    </row>
    <row r="1933" spans="1:6" ht="28.5">
      <c r="A1933" s="445"/>
      <c r="B1933" s="443"/>
      <c r="C1933" s="444" t="s">
        <v>7</v>
      </c>
      <c r="D1933" s="273"/>
      <c r="E1933" s="763" t="s">
        <v>4689</v>
      </c>
      <c r="F1933" s="706"/>
    </row>
    <row r="1934" spans="1:6">
      <c r="A1934" s="320"/>
      <c r="B1934" s="275" t="s">
        <v>46</v>
      </c>
      <c r="C1934" s="276"/>
      <c r="D1934" s="333"/>
      <c r="E1934" s="759"/>
      <c r="F1934" s="707"/>
    </row>
    <row r="1935" spans="1:6">
      <c r="A1935" s="320"/>
      <c r="B1935" s="278" t="s">
        <v>47</v>
      </c>
      <c r="C1935" s="279"/>
      <c r="D1935" s="334"/>
      <c r="E1935" s="760"/>
      <c r="F1935" s="708"/>
    </row>
    <row r="1936" spans="1:6">
      <c r="A1936" s="320"/>
      <c r="B1936" s="335"/>
      <c r="C1936" s="264"/>
      <c r="D1936" s="331"/>
      <c r="E1936" s="761"/>
      <c r="F1936" s="722"/>
    </row>
    <row r="1937" spans="1:6" ht="42.75">
      <c r="A1937" s="320"/>
      <c r="B1937" s="335" t="s">
        <v>2241</v>
      </c>
      <c r="C1937" s="264"/>
      <c r="D1937" s="331"/>
      <c r="E1937" s="761"/>
      <c r="F1937" s="722"/>
    </row>
    <row r="1938" spans="1:6" ht="129.75">
      <c r="A1938" s="320"/>
      <c r="B1938" s="586" t="s">
        <v>4735</v>
      </c>
      <c r="C1938" s="264"/>
      <c r="D1938" s="331"/>
      <c r="E1938" s="761"/>
      <c r="F1938" s="722"/>
    </row>
    <row r="1939" spans="1:6" ht="28.5">
      <c r="A1939" s="445"/>
      <c r="B1939" s="443"/>
      <c r="C1939" s="444" t="s">
        <v>7</v>
      </c>
      <c r="D1939" s="273"/>
      <c r="E1939" s="763" t="s">
        <v>4689</v>
      </c>
      <c r="F1939" s="706"/>
    </row>
    <row r="1940" spans="1:6">
      <c r="A1940" s="320"/>
      <c r="B1940" s="275" t="s">
        <v>46</v>
      </c>
      <c r="C1940" s="276"/>
      <c r="D1940" s="333"/>
      <c r="E1940" s="759"/>
      <c r="F1940" s="707"/>
    </row>
    <row r="1941" spans="1:6">
      <c r="A1941" s="320"/>
      <c r="B1941" s="278" t="s">
        <v>47</v>
      </c>
      <c r="C1941" s="279"/>
      <c r="D1941" s="334"/>
      <c r="E1941" s="760"/>
      <c r="F1941" s="708"/>
    </row>
    <row r="1942" spans="1:6">
      <c r="A1942" s="320"/>
      <c r="B1942" s="335"/>
      <c r="C1942" s="264"/>
      <c r="D1942" s="331"/>
      <c r="E1942" s="761"/>
      <c r="F1942" s="722"/>
    </row>
    <row r="1943" spans="1:6" ht="71.25">
      <c r="A1943" s="320"/>
      <c r="B1943" s="335" t="s">
        <v>2242</v>
      </c>
      <c r="C1943" s="264"/>
      <c r="D1943" s="331"/>
      <c r="E1943" s="761"/>
      <c r="F1943" s="722"/>
    </row>
    <row r="1944" spans="1:6" ht="230.25">
      <c r="A1944" s="320"/>
      <c r="B1944" s="586" t="s">
        <v>4736</v>
      </c>
      <c r="C1944" s="264"/>
      <c r="D1944" s="331"/>
      <c r="E1944" s="761"/>
      <c r="F1944" s="722"/>
    </row>
    <row r="1945" spans="1:6" ht="28.5">
      <c r="A1945" s="445"/>
      <c r="B1945" s="443"/>
      <c r="C1945" s="444" t="s">
        <v>7</v>
      </c>
      <c r="D1945" s="273">
        <v>0</v>
      </c>
      <c r="E1945" s="763" t="s">
        <v>4689</v>
      </c>
      <c r="F1945" s="706"/>
    </row>
    <row r="1946" spans="1:6">
      <c r="A1946" s="320"/>
      <c r="B1946" s="275" t="s">
        <v>46</v>
      </c>
      <c r="C1946" s="276"/>
      <c r="D1946" s="333"/>
      <c r="E1946" s="759"/>
      <c r="F1946" s="707"/>
    </row>
    <row r="1947" spans="1:6">
      <c r="A1947" s="320"/>
      <c r="B1947" s="278" t="s">
        <v>47</v>
      </c>
      <c r="C1947" s="279"/>
      <c r="D1947" s="334"/>
      <c r="E1947" s="760"/>
      <c r="F1947" s="708"/>
    </row>
    <row r="1948" spans="1:6">
      <c r="A1948" s="320"/>
      <c r="B1948" s="335"/>
      <c r="C1948" s="264"/>
      <c r="D1948" s="331"/>
      <c r="E1948" s="761"/>
      <c r="F1948" s="722"/>
    </row>
    <row r="1949" spans="1:6" ht="28.5">
      <c r="A1949" s="320"/>
      <c r="B1949" s="335" t="s">
        <v>2243</v>
      </c>
      <c r="C1949" s="264"/>
      <c r="D1949" s="331"/>
      <c r="E1949" s="761"/>
      <c r="F1949" s="722"/>
    </row>
    <row r="1950" spans="1:6" ht="286.5">
      <c r="A1950" s="320"/>
      <c r="B1950" s="586" t="s">
        <v>4737</v>
      </c>
      <c r="C1950" s="264"/>
      <c r="D1950" s="331"/>
      <c r="E1950" s="761"/>
      <c r="F1950" s="722"/>
    </row>
    <row r="1951" spans="1:6" ht="28.5">
      <c r="A1951" s="320"/>
      <c r="B1951" s="335"/>
      <c r="C1951" s="444" t="s">
        <v>7</v>
      </c>
      <c r="D1951" s="273"/>
      <c r="E1951" s="763" t="s">
        <v>4689</v>
      </c>
      <c r="F1951" s="722"/>
    </row>
    <row r="1952" spans="1:6">
      <c r="A1952" s="320"/>
      <c r="B1952" s="275" t="s">
        <v>46</v>
      </c>
      <c r="C1952" s="276"/>
      <c r="D1952" s="333"/>
      <c r="E1952" s="759"/>
      <c r="F1952" s="707"/>
    </row>
    <row r="1953" spans="1:6">
      <c r="A1953" s="320"/>
      <c r="B1953" s="335"/>
      <c r="C1953" s="264"/>
      <c r="D1953" s="331"/>
      <c r="E1953" s="761"/>
      <c r="F1953" s="722"/>
    </row>
    <row r="1954" spans="1:6" ht="42.75">
      <c r="A1954" s="320"/>
      <c r="B1954" s="335" t="s">
        <v>2244</v>
      </c>
      <c r="C1954" s="264"/>
      <c r="D1954" s="331"/>
      <c r="E1954" s="761"/>
      <c r="F1954" s="722"/>
    </row>
    <row r="1955" spans="1:6" ht="230.25">
      <c r="A1955" s="320"/>
      <c r="B1955" s="335" t="s">
        <v>4738</v>
      </c>
      <c r="C1955" s="264"/>
      <c r="D1955" s="331"/>
      <c r="E1955" s="761"/>
      <c r="F1955" s="722"/>
    </row>
    <row r="1956" spans="1:6" ht="28.5">
      <c r="A1956" s="320"/>
      <c r="B1956" s="335"/>
      <c r="C1956" s="444" t="s">
        <v>7</v>
      </c>
      <c r="D1956" s="273"/>
      <c r="E1956" s="763" t="s">
        <v>4689</v>
      </c>
      <c r="F1956" s="722"/>
    </row>
    <row r="1957" spans="1:6">
      <c r="A1957" s="320"/>
      <c r="B1957" s="278" t="s">
        <v>47</v>
      </c>
      <c r="C1957" s="279"/>
      <c r="D1957" s="334"/>
      <c r="E1957" s="760"/>
      <c r="F1957" s="708"/>
    </row>
    <row r="1958" spans="1:6">
      <c r="A1958" s="320"/>
      <c r="B1958" s="335"/>
      <c r="C1958" s="264"/>
      <c r="D1958" s="331"/>
      <c r="E1958" s="761"/>
      <c r="F1958" s="722"/>
    </row>
    <row r="1959" spans="1:6" ht="28.5">
      <c r="A1959" s="320"/>
      <c r="B1959" s="335" t="s">
        <v>2245</v>
      </c>
      <c r="C1959" s="264"/>
      <c r="D1959" s="331"/>
      <c r="E1959" s="761"/>
      <c r="F1959" s="722"/>
    </row>
    <row r="1960" spans="1:6" ht="45">
      <c r="A1960" s="320"/>
      <c r="B1960" s="335" t="s">
        <v>4739</v>
      </c>
      <c r="C1960" s="264"/>
      <c r="D1960" s="331"/>
      <c r="E1960" s="761"/>
      <c r="F1960" s="722"/>
    </row>
    <row r="1961" spans="1:6" ht="28.5">
      <c r="A1961" s="445"/>
      <c r="B1961" s="443"/>
      <c r="C1961" s="444" t="s">
        <v>7</v>
      </c>
      <c r="D1961" s="273"/>
      <c r="E1961" s="763" t="s">
        <v>4689</v>
      </c>
      <c r="F1961" s="706"/>
    </row>
    <row r="1962" spans="1:6">
      <c r="A1962" s="320"/>
      <c r="B1962" s="275" t="s">
        <v>46</v>
      </c>
      <c r="C1962" s="276"/>
      <c r="D1962" s="333"/>
      <c r="E1962" s="759"/>
      <c r="F1962" s="707"/>
    </row>
    <row r="1963" spans="1:6">
      <c r="A1963" s="320"/>
      <c r="B1963" s="278" t="s">
        <v>47</v>
      </c>
      <c r="C1963" s="279"/>
      <c r="D1963" s="334"/>
      <c r="E1963" s="760"/>
      <c r="F1963" s="708"/>
    </row>
    <row r="1964" spans="1:6">
      <c r="A1964" s="320"/>
      <c r="B1964" s="335"/>
      <c r="C1964" s="264"/>
      <c r="D1964" s="331"/>
      <c r="E1964" s="761"/>
      <c r="F1964" s="722"/>
    </row>
    <row r="1965" spans="1:6" ht="28.5">
      <c r="A1965" s="320"/>
      <c r="B1965" s="335" t="s">
        <v>2246</v>
      </c>
      <c r="C1965" s="264"/>
      <c r="D1965" s="331"/>
      <c r="E1965" s="761"/>
      <c r="F1965" s="722"/>
    </row>
    <row r="1966" spans="1:6" ht="87">
      <c r="A1966" s="320"/>
      <c r="B1966" s="586" t="s">
        <v>4740</v>
      </c>
      <c r="C1966" s="264"/>
      <c r="D1966" s="331"/>
      <c r="E1966" s="761"/>
      <c r="F1966" s="722"/>
    </row>
    <row r="1967" spans="1:6" ht="28.5">
      <c r="A1967" s="445"/>
      <c r="B1967" s="443"/>
      <c r="C1967" s="444" t="s">
        <v>7</v>
      </c>
      <c r="D1967" s="273"/>
      <c r="E1967" s="763" t="s">
        <v>4689</v>
      </c>
      <c r="F1967" s="706"/>
    </row>
    <row r="1968" spans="1:6">
      <c r="A1968" s="320"/>
      <c r="B1968" s="275" t="s">
        <v>46</v>
      </c>
      <c r="C1968" s="276"/>
      <c r="D1968" s="333"/>
      <c r="E1968" s="759"/>
      <c r="F1968" s="707"/>
    </row>
    <row r="1969" spans="1:6">
      <c r="A1969" s="320"/>
      <c r="B1969" s="278" t="s">
        <v>47</v>
      </c>
      <c r="C1969" s="279"/>
      <c r="D1969" s="334"/>
      <c r="E1969" s="760"/>
      <c r="F1969" s="708"/>
    </row>
    <row r="1970" spans="1:6">
      <c r="A1970" s="320"/>
      <c r="B1970" s="335"/>
      <c r="C1970" s="264"/>
      <c r="D1970" s="331"/>
      <c r="E1970" s="761"/>
      <c r="F1970" s="722"/>
    </row>
    <row r="1971" spans="1:6" ht="59.25">
      <c r="A1971" s="320"/>
      <c r="B1971" s="335" t="s">
        <v>4741</v>
      </c>
      <c r="C1971" s="264"/>
      <c r="D1971" s="331"/>
      <c r="E1971" s="761"/>
      <c r="F1971" s="722"/>
    </row>
    <row r="1972" spans="1:6" ht="28.5">
      <c r="A1972" s="445"/>
      <c r="B1972" s="443"/>
      <c r="C1972" s="444" t="s">
        <v>7</v>
      </c>
      <c r="D1972" s="273"/>
      <c r="E1972" s="763" t="s">
        <v>4689</v>
      </c>
      <c r="F1972" s="706"/>
    </row>
    <row r="1973" spans="1:6">
      <c r="A1973" s="320"/>
      <c r="B1973" s="275" t="s">
        <v>46</v>
      </c>
      <c r="C1973" s="276"/>
      <c r="D1973" s="333"/>
      <c r="E1973" s="759"/>
      <c r="F1973" s="707"/>
    </row>
    <row r="1974" spans="1:6">
      <c r="A1974" s="320"/>
      <c r="B1974" s="278" t="s">
        <v>47</v>
      </c>
      <c r="C1974" s="279"/>
      <c r="D1974" s="334"/>
      <c r="E1974" s="760"/>
      <c r="F1974" s="708"/>
    </row>
    <row r="1975" spans="1:6">
      <c r="A1975" s="320"/>
      <c r="B1975" s="335"/>
      <c r="C1975" s="264"/>
      <c r="D1975" s="331"/>
      <c r="E1975" s="761"/>
      <c r="F1975" s="722"/>
    </row>
    <row r="1976" spans="1:6" ht="28.5">
      <c r="A1976" s="320"/>
      <c r="B1976" s="335" t="s">
        <v>2247</v>
      </c>
      <c r="C1976" s="264"/>
      <c r="D1976" s="331"/>
      <c r="E1976" s="761"/>
      <c r="F1976" s="722"/>
    </row>
    <row r="1977" spans="1:6" ht="173.25">
      <c r="A1977" s="320"/>
      <c r="B1977" s="335" t="s">
        <v>4742</v>
      </c>
      <c r="C1977" s="264"/>
      <c r="D1977" s="331"/>
      <c r="E1977" s="761"/>
      <c r="F1977" s="722"/>
    </row>
    <row r="1978" spans="1:6" ht="28.5">
      <c r="A1978" s="445"/>
      <c r="B1978" s="443"/>
      <c r="C1978" s="444" t="s">
        <v>7</v>
      </c>
      <c r="D1978" s="273"/>
      <c r="E1978" s="763" t="s">
        <v>4689</v>
      </c>
      <c r="F1978" s="706"/>
    </row>
    <row r="1979" spans="1:6">
      <c r="A1979" s="320"/>
      <c r="B1979" s="275" t="s">
        <v>46</v>
      </c>
      <c r="C1979" s="276"/>
      <c r="D1979" s="333"/>
      <c r="E1979" s="759"/>
      <c r="F1979" s="707"/>
    </row>
    <row r="1980" spans="1:6">
      <c r="A1980" s="320"/>
      <c r="B1980" s="278" t="s">
        <v>47</v>
      </c>
      <c r="C1980" s="279"/>
      <c r="D1980" s="334"/>
      <c r="E1980" s="760"/>
      <c r="F1980" s="708"/>
    </row>
    <row r="1981" spans="1:6">
      <c r="A1981" s="320"/>
      <c r="B1981" s="335"/>
      <c r="C1981" s="264"/>
      <c r="D1981" s="331"/>
      <c r="E1981" s="761"/>
      <c r="F1981" s="722"/>
    </row>
    <row r="1982" spans="1:6" ht="28.5">
      <c r="A1982" s="320"/>
      <c r="B1982" s="335" t="s">
        <v>2248</v>
      </c>
      <c r="C1982" s="264"/>
      <c r="D1982" s="331"/>
      <c r="E1982" s="761"/>
      <c r="F1982" s="722"/>
    </row>
    <row r="1983" spans="1:6" ht="172.5">
      <c r="A1983" s="320"/>
      <c r="B1983" s="335" t="s">
        <v>4743</v>
      </c>
      <c r="C1983" s="264"/>
      <c r="D1983" s="331"/>
      <c r="E1983" s="761"/>
      <c r="F1983" s="722"/>
    </row>
    <row r="1984" spans="1:6" ht="28.5">
      <c r="A1984" s="445"/>
      <c r="B1984" s="443"/>
      <c r="C1984" s="444" t="s">
        <v>7</v>
      </c>
      <c r="D1984" s="273"/>
      <c r="E1984" s="763" t="s">
        <v>4689</v>
      </c>
      <c r="F1984" s="706"/>
    </row>
    <row r="1985" spans="1:6">
      <c r="A1985" s="320"/>
      <c r="B1985" s="275" t="s">
        <v>46</v>
      </c>
      <c r="C1985" s="276"/>
      <c r="D1985" s="333"/>
      <c r="E1985" s="759"/>
      <c r="F1985" s="707"/>
    </row>
    <row r="1986" spans="1:6">
      <c r="A1986" s="320"/>
      <c r="B1986" s="278" t="s">
        <v>47</v>
      </c>
      <c r="C1986" s="279"/>
      <c r="D1986" s="334"/>
      <c r="E1986" s="760"/>
      <c r="F1986" s="708"/>
    </row>
    <row r="1987" spans="1:6">
      <c r="A1987" s="320"/>
      <c r="B1987" s="335"/>
      <c r="C1987" s="264"/>
      <c r="D1987" s="331"/>
      <c r="E1987" s="761"/>
      <c r="F1987" s="722"/>
    </row>
    <row r="1988" spans="1:6" ht="28.5">
      <c r="A1988" s="320"/>
      <c r="B1988" s="976" t="s">
        <v>4917</v>
      </c>
      <c r="C1988" s="264"/>
      <c r="D1988" s="331"/>
      <c r="E1988" s="761"/>
      <c r="F1988" s="722"/>
    </row>
    <row r="1989" spans="1:6" ht="409.5">
      <c r="A1989" s="320"/>
      <c r="B1989" s="586" t="s">
        <v>2249</v>
      </c>
      <c r="C1989" s="264"/>
      <c r="D1989" s="331"/>
      <c r="E1989" s="761"/>
      <c r="F1989" s="722"/>
    </row>
    <row r="1990" spans="1:6">
      <c r="A1990" s="445"/>
      <c r="B1990" s="443"/>
      <c r="C1990" s="444" t="s">
        <v>7</v>
      </c>
      <c r="D1990" s="964">
        <v>1</v>
      </c>
      <c r="E1990" s="881"/>
      <c r="F1990" s="722"/>
    </row>
    <row r="1991" spans="1:6">
      <c r="A1991" s="320"/>
      <c r="B1991" s="275" t="s">
        <v>46</v>
      </c>
      <c r="C1991" s="276"/>
      <c r="D1991" s="333"/>
      <c r="E1991" s="759"/>
      <c r="F1991" s="707">
        <f>D1990*E1990*$C$8</f>
        <v>0</v>
      </c>
    </row>
    <row r="1992" spans="1:6">
      <c r="A1992" s="320"/>
      <c r="B1992" s="278" t="s">
        <v>47</v>
      </c>
      <c r="C1992" s="279"/>
      <c r="D1992" s="334"/>
      <c r="E1992" s="760"/>
      <c r="F1992" s="708">
        <f>D1990*E1990*$C$9</f>
        <v>0</v>
      </c>
    </row>
    <row r="1993" spans="1:6">
      <c r="A1993" s="320"/>
      <c r="B1993" s="263"/>
      <c r="C1993" s="264"/>
      <c r="D1993" s="331"/>
      <c r="E1993" s="761"/>
      <c r="F1993" s="722"/>
    </row>
    <row r="1994" spans="1:6">
      <c r="A1994" s="320"/>
      <c r="B1994" s="335" t="s">
        <v>2250</v>
      </c>
      <c r="C1994" s="264"/>
      <c r="D1994" s="331"/>
      <c r="E1994" s="761"/>
      <c r="F1994" s="722"/>
    </row>
    <row r="1995" spans="1:6" ht="243.75">
      <c r="A1995" s="320"/>
      <c r="B1995" s="586" t="s">
        <v>4744</v>
      </c>
      <c r="C1995" s="264"/>
      <c r="D1995" s="331"/>
      <c r="E1995" s="761"/>
      <c r="F1995" s="722"/>
    </row>
    <row r="1996" spans="1:6" ht="28.5">
      <c r="A1996" s="445"/>
      <c r="B1996" s="443"/>
      <c r="C1996" s="444" t="s">
        <v>7</v>
      </c>
      <c r="D1996" s="273"/>
      <c r="E1996" s="763" t="s">
        <v>4689</v>
      </c>
      <c r="F1996" s="706"/>
    </row>
    <row r="1997" spans="1:6">
      <c r="A1997" s="320"/>
      <c r="B1997" s="275" t="s">
        <v>46</v>
      </c>
      <c r="C1997" s="276"/>
      <c r="D1997" s="333"/>
      <c r="E1997" s="759"/>
      <c r="F1997" s="707"/>
    </row>
    <row r="1998" spans="1:6">
      <c r="A1998" s="320"/>
      <c r="B1998" s="278" t="s">
        <v>47</v>
      </c>
      <c r="C1998" s="279"/>
      <c r="D1998" s="334"/>
      <c r="E1998" s="760"/>
      <c r="F1998" s="708"/>
    </row>
    <row r="1999" spans="1:6">
      <c r="A1999" s="320"/>
      <c r="B1999" s="335"/>
      <c r="C1999" s="264"/>
      <c r="D1999" s="331"/>
      <c r="E1999" s="761"/>
      <c r="F1999" s="722"/>
    </row>
    <row r="2000" spans="1:6" ht="59.25">
      <c r="A2000" s="320"/>
      <c r="B2000" s="335" t="s">
        <v>4745</v>
      </c>
      <c r="C2000" s="264"/>
      <c r="D2000" s="331"/>
      <c r="E2000" s="761"/>
      <c r="F2000" s="722"/>
    </row>
    <row r="2001" spans="1:6" ht="85.5">
      <c r="A2001" s="320"/>
      <c r="B2001" s="335" t="s">
        <v>2251</v>
      </c>
      <c r="C2001" s="264"/>
      <c r="D2001" s="331"/>
      <c r="E2001" s="761"/>
      <c r="F2001" s="722"/>
    </row>
    <row r="2002" spans="1:6" ht="28.5">
      <c r="A2002" s="445"/>
      <c r="B2002" s="443"/>
      <c r="C2002" s="444" t="s">
        <v>7</v>
      </c>
      <c r="D2002" s="273"/>
      <c r="E2002" s="763" t="s">
        <v>4689</v>
      </c>
      <c r="F2002" s="706"/>
    </row>
    <row r="2003" spans="1:6">
      <c r="A2003" s="320"/>
      <c r="B2003" s="275" t="s">
        <v>46</v>
      </c>
      <c r="C2003" s="276"/>
      <c r="D2003" s="333"/>
      <c r="E2003" s="759"/>
      <c r="F2003" s="707"/>
    </row>
    <row r="2004" spans="1:6">
      <c r="A2004" s="320"/>
      <c r="B2004" s="278" t="s">
        <v>47</v>
      </c>
      <c r="C2004" s="279"/>
      <c r="D2004" s="334"/>
      <c r="E2004" s="760"/>
      <c r="F2004" s="708"/>
    </row>
    <row r="2005" spans="1:6">
      <c r="A2005" s="320"/>
      <c r="B2005" s="335"/>
      <c r="C2005" s="264"/>
      <c r="D2005" s="331"/>
      <c r="E2005" s="761"/>
      <c r="F2005" s="722"/>
    </row>
    <row r="2006" spans="1:6" ht="73.5">
      <c r="A2006" s="320"/>
      <c r="B2006" s="335" t="s">
        <v>4746</v>
      </c>
      <c r="C2006" s="264"/>
      <c r="D2006" s="331"/>
      <c r="E2006" s="761"/>
      <c r="F2006" s="722"/>
    </row>
    <row r="2007" spans="1:6">
      <c r="A2007" s="320"/>
      <c r="B2007" s="263" t="s">
        <v>2252</v>
      </c>
      <c r="C2007" s="264"/>
      <c r="D2007" s="331"/>
      <c r="E2007" s="761"/>
      <c r="F2007" s="722"/>
    </row>
    <row r="2008" spans="1:6" ht="28.5">
      <c r="A2008" s="445"/>
      <c r="B2008" s="443"/>
      <c r="C2008" s="444" t="s">
        <v>7</v>
      </c>
      <c r="D2008" s="273"/>
      <c r="E2008" s="763" t="s">
        <v>4689</v>
      </c>
      <c r="F2008" s="706"/>
    </row>
    <row r="2009" spans="1:6">
      <c r="A2009" s="320"/>
      <c r="B2009" s="275" t="s">
        <v>46</v>
      </c>
      <c r="C2009" s="276"/>
      <c r="D2009" s="333"/>
      <c r="E2009" s="759"/>
      <c r="F2009" s="707"/>
    </row>
    <row r="2010" spans="1:6">
      <c r="A2010" s="320"/>
      <c r="B2010" s="278" t="s">
        <v>47</v>
      </c>
      <c r="C2010" s="279"/>
      <c r="D2010" s="334"/>
      <c r="E2010" s="760"/>
      <c r="F2010" s="708"/>
    </row>
    <row r="2011" spans="1:6" ht="15" thickBot="1">
      <c r="A2011" s="344"/>
      <c r="B2011" s="288"/>
      <c r="C2011" s="289"/>
      <c r="D2011" s="345"/>
      <c r="E2011" s="764"/>
      <c r="F2011" s="710"/>
    </row>
    <row r="2012" spans="1:6">
      <c r="A2012" s="286"/>
      <c r="B2012" s="282" t="s">
        <v>1888</v>
      </c>
      <c r="C2012" s="283"/>
      <c r="D2012" s="346"/>
      <c r="E2012" s="762"/>
      <c r="F2012" s="706"/>
    </row>
    <row r="2013" spans="1:6">
      <c r="A2013" s="286"/>
      <c r="B2013" s="275" t="s">
        <v>46</v>
      </c>
      <c r="C2013" s="276"/>
      <c r="D2013" s="333"/>
      <c r="E2013" s="759"/>
      <c r="F2013" s="707">
        <f>F18+F28+F33+F38+F43+F48+F63+F68+F73+F78+F82+F87+F92+F97+F102+F110+F115+F120+F125+F130+F135+F140+F145+F150+F155+F160+F165+F170+F175+F180+F185+F190+F195+F200+F205+F210+F699+F704+F709+F714+F719+F724+F729+F738+F743+F748+F753+F758+F763+F775+F780+F785+F790+F795+F800+F805+F811+F816+F821+F826+F831+F836+F840+F844+F848+F853+F858+F863+F868+F873+F884+F889+F894+F899+F904+F909+F913+F917+F921+F926+F931+F936+F941+F946+F957+F962+F967+F972+F977+F982+F986+F990+F994+F999+F1004+F1009+F1014+F1019+F1030+F1035+F1040+F1045+F1050+F1055+F1059+F1063+F1067+F1072+F1077+F1082+F1087+F1092+F1103+F1108+F1113+F1118+F1123+F1128+F1132+F1136+F1140+F1145+F1150+F1155+F1160+F1165+F1178+F1184+F1190+F1200+F1205+F1210+F1214+F1219+F1226+F1231+F1236+F1240+F1245+F1252+F1257+F1262+F1266+F1271+F1278+F1283+F1288+F1292+F1297+F1304+F1309+F1314+F1318+F1323+F1330+F1335+F1340+F1344+F1349+F1892+F1901+F1907+F1914+F1920+F1928+F1934+F1940+F1946+F1952+F1962+F1968+F1973+F1979+F1985+F1991+F1997+F2003+F2009+F23+F767+F771+F878+F951+F1024+F1097+F1170+F58+F53+F582+F578+F574+F570+F566+F562+F558+F554+SUM(F218:F547)</f>
        <v>0</v>
      </c>
    </row>
    <row r="2014" spans="1:6" ht="15" thickBot="1">
      <c r="A2014" s="286"/>
      <c r="B2014" s="278" t="s">
        <v>47</v>
      </c>
      <c r="C2014" s="279"/>
      <c r="D2014" s="334"/>
      <c r="E2014" s="760"/>
      <c r="F2014" s="708">
        <f>F19+F29+F34+F39+F44+F49+F64+F69+F74+F83+F88+F93+F98+F103+F111+F116+F121+F126+F131+F136+F141+F146+F151+F156+F161+F166+F171+F176+F181+F186+F191+F196+F201+F206+F211+F700+F705+F710+F715+F720+F725+F730+F1179+F1185+F1191+F1358+F1363+F1367+F1374+F1379+F1383+F1390+F1394+F1401+F1406+F1410+F1417+F1422+F1426+F1433+F1438+F1442+F1449+F1453+F1460+F1465+F1469+F1476+F1481+F1485+F1517+F1521+F1526+F1531+F1535+F1540+F1546+F1550+F1555+F1560+F1564+F1569+F1576+F1580+F1585+F1589+F1594+F1598+F1602+F1606+F1613+F1617+F1622+F1626+F1631+F1635+F1639+F1643+F1650+F1655+F1659+F1664+F1668+F1673+F1677+F1681+F1685+F1691+F1696+F1701+F1705+F1710+F1714+F1719+F1723+F1727+F1731+F1737+F1742+F1747+F1751+F1756+F1760+F1765+F1769+F1773+F1777+F1784+F1788+F1793+F1797+F1802+F1806+F1810+F1814+SUM(F1821:F1885)+F1893+F1902+F1908+F1915+F1921+F1929+F1935+F1941+F1947+F1957+F1963+F1969+F1974+F1980+F1986+F1992+F1998+F2004+F2010+F24+F59+F54+SUM(F587:F692)+SUM(F1491:F1511)</f>
        <v>0</v>
      </c>
    </row>
    <row r="2015" spans="1:6" ht="15.75" thickBot="1">
      <c r="A2015" s="474"/>
      <c r="B2015" s="475" t="s">
        <v>38</v>
      </c>
      <c r="C2015" s="476"/>
      <c r="D2015" s="347"/>
      <c r="E2015" s="765"/>
      <c r="F2015" s="729">
        <f>SUM(F12:F2011)</f>
        <v>0</v>
      </c>
    </row>
  </sheetData>
  <sheetProtection algorithmName="SHA-512" hashValue="RIgJGrQatn1FhLM7BFb9dNiU/YthtD3ElZHWA4dhNJk0BPPqdVcCdYHzSNkhR18zlDlaDJkzaTMux0kzclad0g==" saltValue="0SjU+e5Fep/gAPtIkVCCqA==" spinCount="100000" sheet="1" objects="1" scenarios="1"/>
  <pageMargins left="0.7" right="0.7" top="0.75" bottom="0.75" header="0.3" footer="0.3"/>
  <pageSetup paperSize="9" scale="91" orientation="portrait" r:id="rId1"/>
  <rowBreaks count="8" manualBreakCount="8">
    <brk id="46" max="12" man="1"/>
    <brk id="207" max="12" man="1"/>
    <brk id="273" max="12" man="1"/>
    <brk id="1411" max="12" man="1"/>
    <brk id="1462" max="12" man="1"/>
    <brk id="1486" max="12" man="1"/>
    <brk id="1908" max="12" man="1"/>
    <brk id="1917" max="12"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73FA3-1A89-4335-81DC-C6140800CCDC}">
  <sheetPr>
    <tabColor theme="5" tint="0.59999389629810485"/>
  </sheetPr>
  <dimension ref="A1:G2685"/>
  <sheetViews>
    <sheetView view="pageBreakPreview" zoomScaleNormal="100" zoomScaleSheetLayoutView="100" workbookViewId="0">
      <pane ySplit="11" topLeftCell="A2120" activePane="bottomLeft" state="frozen"/>
      <selection pane="bottomLeft" activeCell="E41" sqref="E41"/>
    </sheetView>
  </sheetViews>
  <sheetFormatPr defaultColWidth="9.140625" defaultRowHeight="14.25"/>
  <cols>
    <col min="1" max="1" width="7.42578125" style="264" bestFit="1" customWidth="1"/>
    <col min="2" max="2" width="32.140625" style="265" customWidth="1"/>
    <col min="3" max="3" width="5.5703125" style="259" customWidth="1"/>
    <col min="4" max="4" width="12.42578125" style="337" bestFit="1" customWidth="1"/>
    <col min="5" max="5" width="16.5703125" style="758" bestFit="1" customWidth="1"/>
    <col min="6" max="6" width="14.85546875" style="702" customWidth="1"/>
    <col min="7" max="7" width="12.42578125" style="263" bestFit="1" customWidth="1"/>
    <col min="8" max="16384" width="9.140625" style="263"/>
  </cols>
  <sheetData>
    <row r="1" spans="1:6" ht="45">
      <c r="A1" s="558" t="s">
        <v>4844</v>
      </c>
      <c r="B1" s="559" t="s">
        <v>1871</v>
      </c>
      <c r="C1" s="560"/>
      <c r="D1" s="570"/>
      <c r="E1" s="754"/>
    </row>
    <row r="3" spans="1:6" s="1" customFormat="1" ht="16.5">
      <c r="A3" s="2"/>
      <c r="B3" s="380" t="s">
        <v>3337</v>
      </c>
      <c r="C3" s="554"/>
      <c r="E3" s="226"/>
      <c r="F3" s="670"/>
    </row>
    <row r="4" spans="1:6" s="509" customFormat="1" ht="45">
      <c r="A4" s="502" t="s">
        <v>1872</v>
      </c>
      <c r="B4" s="516" t="s">
        <v>1873</v>
      </c>
      <c r="C4" s="504"/>
      <c r="D4" s="517"/>
      <c r="E4" s="755"/>
      <c r="F4" s="703"/>
    </row>
    <row r="5" spans="1:6" s="509" customFormat="1" ht="11.25">
      <c r="A5" s="502" t="s">
        <v>1874</v>
      </c>
      <c r="B5" s="516" t="s">
        <v>1875</v>
      </c>
      <c r="C5" s="510"/>
      <c r="D5" s="518"/>
      <c r="E5" s="756"/>
      <c r="F5" s="704"/>
    </row>
    <row r="6" spans="1:6" s="509" customFormat="1" ht="45">
      <c r="A6" s="502" t="s">
        <v>1876</v>
      </c>
      <c r="B6" s="514" t="s">
        <v>4684</v>
      </c>
      <c r="C6" s="510"/>
      <c r="D6" s="518"/>
      <c r="E6" s="756"/>
      <c r="F6" s="704"/>
    </row>
    <row r="7" spans="1:6" s="509" customFormat="1" ht="78.75">
      <c r="A7" s="502" t="s">
        <v>4532</v>
      </c>
      <c r="B7" s="514" t="s">
        <v>4533</v>
      </c>
      <c r="C7" s="510"/>
      <c r="D7" s="511"/>
      <c r="E7" s="756"/>
      <c r="F7" s="704"/>
    </row>
    <row r="8" spans="1:6" s="509" customFormat="1" ht="11.25">
      <c r="A8" s="502"/>
      <c r="B8" s="571" t="s">
        <v>48</v>
      </c>
      <c r="C8" s="562">
        <f>'SKUPNA rekapitulacija'!C42</f>
        <v>0.81899999999999995</v>
      </c>
      <c r="D8" s="518"/>
      <c r="E8" s="756"/>
      <c r="F8" s="704"/>
    </row>
    <row r="9" spans="1:6" s="509" customFormat="1" ht="11.25">
      <c r="A9" s="502"/>
      <c r="B9" s="572" t="s">
        <v>49</v>
      </c>
      <c r="C9" s="563">
        <f>'SKUPNA rekapitulacija'!C52</f>
        <v>0.18099999999999999</v>
      </c>
      <c r="D9" s="518"/>
      <c r="E9" s="756"/>
      <c r="F9" s="704"/>
    </row>
    <row r="11" spans="1:6" s="261" customFormat="1" ht="15.75" thickBot="1">
      <c r="A11" s="478"/>
      <c r="B11" s="421" t="s">
        <v>4531</v>
      </c>
      <c r="C11" s="478" t="s">
        <v>3</v>
      </c>
      <c r="D11" s="348" t="s">
        <v>4</v>
      </c>
      <c r="E11" s="757" t="s">
        <v>1877</v>
      </c>
      <c r="F11" s="730" t="s">
        <v>6</v>
      </c>
    </row>
    <row r="12" spans="1:6" ht="15" thickTop="1"/>
    <row r="13" spans="1:6" ht="15">
      <c r="A13" s="315" t="s">
        <v>2253</v>
      </c>
      <c r="B13" s="258" t="s">
        <v>2254</v>
      </c>
    </row>
    <row r="14" spans="1:6" ht="45">
      <c r="A14" s="315"/>
      <c r="B14" s="258" t="s">
        <v>4548</v>
      </c>
    </row>
    <row r="15" spans="1:6">
      <c r="A15" s="320"/>
    </row>
    <row r="16" spans="1:6" ht="85.5">
      <c r="A16" s="320" t="s">
        <v>1878</v>
      </c>
      <c r="B16" s="265" t="s">
        <v>4549</v>
      </c>
    </row>
    <row r="17" spans="1:6">
      <c r="A17" s="320"/>
      <c r="B17" s="265" t="s">
        <v>1931</v>
      </c>
      <c r="C17" s="264" t="s">
        <v>39</v>
      </c>
      <c r="D17" s="331">
        <v>98</v>
      </c>
      <c r="E17" s="881"/>
      <c r="F17" s="722"/>
    </row>
    <row r="18" spans="1:6">
      <c r="A18" s="320"/>
      <c r="B18" s="265" t="s">
        <v>1931</v>
      </c>
      <c r="C18" s="264" t="s">
        <v>39</v>
      </c>
      <c r="D18" s="331">
        <v>42</v>
      </c>
      <c r="E18" s="881"/>
      <c r="F18" s="722"/>
    </row>
    <row r="19" spans="1:6">
      <c r="A19" s="320"/>
      <c r="B19" s="351" t="s">
        <v>46</v>
      </c>
      <c r="C19" s="276"/>
      <c r="D19" s="333"/>
      <c r="E19" s="865"/>
      <c r="F19" s="707">
        <f>D17*E17</f>
        <v>0</v>
      </c>
    </row>
    <row r="20" spans="1:6">
      <c r="A20" s="320"/>
      <c r="B20" s="352" t="s">
        <v>47</v>
      </c>
      <c r="C20" s="279"/>
      <c r="D20" s="334"/>
      <c r="E20" s="866"/>
      <c r="F20" s="708">
        <f>D18*E18</f>
        <v>0</v>
      </c>
    </row>
    <row r="21" spans="1:6">
      <c r="A21" s="320"/>
      <c r="E21" s="867"/>
    </row>
    <row r="22" spans="1:6" ht="85.5">
      <c r="A22" s="320" t="s">
        <v>1878</v>
      </c>
      <c r="B22" s="265" t="s">
        <v>4550</v>
      </c>
      <c r="E22" s="867"/>
    </row>
    <row r="23" spans="1:6">
      <c r="A23" s="320"/>
      <c r="B23" s="265" t="s">
        <v>1931</v>
      </c>
      <c r="C23" s="264" t="s">
        <v>39</v>
      </c>
      <c r="D23" s="331">
        <v>98</v>
      </c>
      <c r="E23" s="881"/>
      <c r="F23" s="722"/>
    </row>
    <row r="24" spans="1:6">
      <c r="A24" s="320"/>
      <c r="B24" s="265" t="s">
        <v>1931</v>
      </c>
      <c r="C24" s="264" t="s">
        <v>39</v>
      </c>
      <c r="D24" s="331">
        <v>61</v>
      </c>
      <c r="E24" s="881"/>
      <c r="F24" s="722"/>
    </row>
    <row r="25" spans="1:6">
      <c r="A25" s="320"/>
      <c r="B25" s="351" t="s">
        <v>46</v>
      </c>
      <c r="C25" s="276"/>
      <c r="D25" s="333"/>
      <c r="E25" s="865"/>
      <c r="F25" s="707">
        <f>D23*E23</f>
        <v>0</v>
      </c>
    </row>
    <row r="26" spans="1:6">
      <c r="A26" s="320"/>
      <c r="B26" s="352" t="s">
        <v>47</v>
      </c>
      <c r="C26" s="279"/>
      <c r="D26" s="334"/>
      <c r="E26" s="866"/>
      <c r="F26" s="708">
        <f>D24*E24</f>
        <v>0</v>
      </c>
    </row>
    <row r="27" spans="1:6">
      <c r="A27" s="320"/>
      <c r="C27" s="264"/>
      <c r="D27" s="331"/>
      <c r="E27" s="879"/>
      <c r="F27" s="722"/>
    </row>
    <row r="28" spans="1:6" ht="85.5">
      <c r="A28" s="320" t="s">
        <v>1878</v>
      </c>
      <c r="B28" s="265" t="s">
        <v>4551</v>
      </c>
      <c r="E28" s="867"/>
    </row>
    <row r="29" spans="1:6">
      <c r="A29" s="320"/>
      <c r="B29" s="265" t="s">
        <v>1931</v>
      </c>
      <c r="C29" s="283" t="s">
        <v>39</v>
      </c>
      <c r="D29" s="332">
        <v>160</v>
      </c>
      <c r="E29" s="878"/>
      <c r="F29" s="722"/>
    </row>
    <row r="30" spans="1:6">
      <c r="A30" s="320"/>
      <c r="B30" s="265" t="s">
        <v>1931</v>
      </c>
      <c r="C30" s="283" t="s">
        <v>39</v>
      </c>
      <c r="D30" s="332">
        <v>65</v>
      </c>
      <c r="E30" s="878"/>
      <c r="F30" s="722"/>
    </row>
    <row r="31" spans="1:6">
      <c r="A31" s="320"/>
      <c r="B31" s="351" t="s">
        <v>46</v>
      </c>
      <c r="C31" s="276"/>
      <c r="D31" s="333"/>
      <c r="E31" s="865"/>
      <c r="F31" s="707">
        <f>D29*E29</f>
        <v>0</v>
      </c>
    </row>
    <row r="32" spans="1:6">
      <c r="A32" s="320"/>
      <c r="B32" s="352" t="s">
        <v>47</v>
      </c>
      <c r="C32" s="279"/>
      <c r="D32" s="334"/>
      <c r="E32" s="866"/>
      <c r="F32" s="708">
        <f>D30*E30</f>
        <v>0</v>
      </c>
    </row>
    <row r="33" spans="1:6">
      <c r="A33" s="320"/>
      <c r="E33" s="867"/>
    </row>
    <row r="34" spans="1:6" ht="342">
      <c r="A34" s="320" t="s">
        <v>1878</v>
      </c>
      <c r="B34" s="265" t="s">
        <v>4251</v>
      </c>
      <c r="E34" s="867"/>
    </row>
    <row r="35" spans="1:6" ht="399">
      <c r="A35" s="320"/>
      <c r="B35" s="265" t="s">
        <v>2255</v>
      </c>
      <c r="C35" s="264"/>
      <c r="D35" s="331"/>
      <c r="E35" s="879"/>
    </row>
    <row r="36" spans="1:6">
      <c r="A36" s="320"/>
      <c r="B36" s="265" t="s">
        <v>1931</v>
      </c>
      <c r="C36" s="264" t="s">
        <v>39</v>
      </c>
      <c r="D36" s="331">
        <v>290</v>
      </c>
      <c r="E36" s="881"/>
      <c r="F36" s="722"/>
    </row>
    <row r="37" spans="1:6">
      <c r="A37" s="320"/>
      <c r="B37" s="351" t="s">
        <v>46</v>
      </c>
      <c r="C37" s="276"/>
      <c r="D37" s="333"/>
      <c r="E37" s="865"/>
      <c r="F37" s="707">
        <f>D36*E36*$C$8</f>
        <v>0</v>
      </c>
    </row>
    <row r="38" spans="1:6">
      <c r="A38" s="320"/>
      <c r="B38" s="352" t="s">
        <v>47</v>
      </c>
      <c r="C38" s="279"/>
      <c r="D38" s="334"/>
      <c r="E38" s="866"/>
      <c r="F38" s="708">
        <f>D36*E36*$C$9</f>
        <v>0</v>
      </c>
    </row>
    <row r="39" spans="1:6">
      <c r="A39" s="320"/>
      <c r="E39" s="867"/>
    </row>
    <row r="40" spans="1:6" ht="342">
      <c r="A40" s="482" t="s">
        <v>1878</v>
      </c>
      <c r="B40" s="483" t="s">
        <v>4252</v>
      </c>
      <c r="C40" s="468"/>
      <c r="D40" s="323"/>
      <c r="E40" s="324"/>
      <c r="F40" s="706"/>
    </row>
    <row r="41" spans="1:6" ht="399">
      <c r="A41" s="320"/>
      <c r="B41" s="265" t="s">
        <v>2255</v>
      </c>
      <c r="C41" s="264"/>
      <c r="D41" s="331"/>
      <c r="E41" s="879"/>
      <c r="F41" s="722"/>
    </row>
    <row r="42" spans="1:6">
      <c r="A42" s="320"/>
      <c r="B42" s="265" t="s">
        <v>1931</v>
      </c>
      <c r="C42" s="264" t="s">
        <v>39</v>
      </c>
      <c r="D42" s="331">
        <v>390</v>
      </c>
      <c r="E42" s="881"/>
      <c r="F42" s="722"/>
    </row>
    <row r="43" spans="1:6">
      <c r="A43" s="320"/>
      <c r="B43" s="265" t="s">
        <v>1931</v>
      </c>
      <c r="C43" s="264" t="s">
        <v>39</v>
      </c>
      <c r="D43" s="331">
        <v>160</v>
      </c>
      <c r="E43" s="881"/>
      <c r="F43" s="722"/>
    </row>
    <row r="44" spans="1:6">
      <c r="A44" s="320"/>
      <c r="B44" s="351" t="s">
        <v>46</v>
      </c>
      <c r="C44" s="276"/>
      <c r="D44" s="333"/>
      <c r="E44" s="865"/>
      <c r="F44" s="707">
        <f>D42*E42</f>
        <v>0</v>
      </c>
    </row>
    <row r="45" spans="1:6">
      <c r="A45" s="320"/>
      <c r="B45" s="352" t="s">
        <v>47</v>
      </c>
      <c r="C45" s="279"/>
      <c r="D45" s="334"/>
      <c r="E45" s="866"/>
      <c r="F45" s="708">
        <f>D43*E43</f>
        <v>0</v>
      </c>
    </row>
    <row r="46" spans="1:6">
      <c r="A46" s="320"/>
      <c r="B46" s="483"/>
      <c r="C46" s="468"/>
      <c r="D46" s="323"/>
      <c r="E46" s="324"/>
      <c r="F46" s="706"/>
    </row>
    <row r="47" spans="1:6" ht="342">
      <c r="A47" s="482" t="s">
        <v>1878</v>
      </c>
      <c r="B47" s="483" t="s">
        <v>4253</v>
      </c>
      <c r="C47" s="468"/>
      <c r="D47" s="323"/>
      <c r="E47" s="324"/>
      <c r="F47" s="722"/>
    </row>
    <row r="48" spans="1:6" ht="399">
      <c r="A48" s="320"/>
      <c r="B48" s="265" t="s">
        <v>2255</v>
      </c>
      <c r="C48" s="264"/>
      <c r="D48" s="331"/>
      <c r="E48" s="879"/>
      <c r="F48" s="722"/>
    </row>
    <row r="49" spans="1:6">
      <c r="A49" s="320"/>
      <c r="B49" s="265" t="s">
        <v>1931</v>
      </c>
      <c r="C49" s="264" t="s">
        <v>39</v>
      </c>
      <c r="D49" s="331">
        <v>95</v>
      </c>
      <c r="E49" s="881"/>
      <c r="F49" s="722"/>
    </row>
    <row r="50" spans="1:6">
      <c r="A50" s="320"/>
      <c r="B50" s="265" t="s">
        <v>1931</v>
      </c>
      <c r="C50" s="264" t="s">
        <v>39</v>
      </c>
      <c r="D50" s="331">
        <v>50</v>
      </c>
      <c r="E50" s="881"/>
      <c r="F50" s="722"/>
    </row>
    <row r="51" spans="1:6">
      <c r="A51" s="320"/>
      <c r="B51" s="351" t="s">
        <v>46</v>
      </c>
      <c r="C51" s="276"/>
      <c r="D51" s="333"/>
      <c r="E51" s="865"/>
      <c r="F51" s="707">
        <f>D49*E49</f>
        <v>0</v>
      </c>
    </row>
    <row r="52" spans="1:6">
      <c r="A52" s="320"/>
      <c r="B52" s="352" t="s">
        <v>47</v>
      </c>
      <c r="C52" s="279"/>
      <c r="D52" s="334"/>
      <c r="E52" s="866"/>
      <c r="F52" s="708">
        <f>D50*E50</f>
        <v>0</v>
      </c>
    </row>
    <row r="53" spans="1:6">
      <c r="A53" s="320"/>
      <c r="C53" s="264"/>
      <c r="D53" s="331"/>
      <c r="E53" s="879"/>
      <c r="F53" s="722"/>
    </row>
    <row r="54" spans="1:6">
      <c r="A54" s="320"/>
      <c r="C54" s="264"/>
      <c r="D54" s="331"/>
      <c r="E54" s="879"/>
      <c r="F54" s="722"/>
    </row>
    <row r="55" spans="1:6" ht="342">
      <c r="A55" s="482" t="s">
        <v>1878</v>
      </c>
      <c r="B55" s="483" t="s">
        <v>4254</v>
      </c>
      <c r="C55" s="468"/>
      <c r="D55" s="323"/>
      <c r="E55" s="324"/>
      <c r="F55" s="722"/>
    </row>
    <row r="56" spans="1:6" ht="399">
      <c r="A56" s="320"/>
      <c r="B56" s="265" t="s">
        <v>2255</v>
      </c>
      <c r="C56" s="264"/>
      <c r="D56" s="331"/>
      <c r="E56" s="879"/>
      <c r="F56" s="722"/>
    </row>
    <row r="57" spans="1:6">
      <c r="A57" s="320"/>
      <c r="B57" s="265" t="s">
        <v>1931</v>
      </c>
      <c r="C57" s="264" t="s">
        <v>39</v>
      </c>
      <c r="D57" s="331">
        <v>89</v>
      </c>
      <c r="E57" s="881"/>
      <c r="F57" s="722"/>
    </row>
    <row r="58" spans="1:6">
      <c r="A58" s="320"/>
      <c r="B58" s="265" t="s">
        <v>1931</v>
      </c>
      <c r="C58" s="264" t="s">
        <v>39</v>
      </c>
      <c r="D58" s="331">
        <v>75</v>
      </c>
      <c r="E58" s="881"/>
      <c r="F58" s="722"/>
    </row>
    <row r="59" spans="1:6">
      <c r="A59" s="320"/>
      <c r="B59" s="351" t="s">
        <v>46</v>
      </c>
      <c r="C59" s="276"/>
      <c r="D59" s="333"/>
      <c r="E59" s="865"/>
      <c r="F59" s="707">
        <f>D57*E57</f>
        <v>0</v>
      </c>
    </row>
    <row r="60" spans="1:6">
      <c r="A60" s="320"/>
      <c r="B60" s="352" t="s">
        <v>47</v>
      </c>
      <c r="C60" s="279"/>
      <c r="D60" s="334"/>
      <c r="E60" s="866"/>
      <c r="F60" s="708">
        <f>D58*E58</f>
        <v>0</v>
      </c>
    </row>
    <row r="61" spans="1:6">
      <c r="A61" s="320"/>
      <c r="C61" s="264"/>
      <c r="D61" s="331"/>
      <c r="E61" s="879"/>
      <c r="F61" s="722"/>
    </row>
    <row r="62" spans="1:6" ht="185.25">
      <c r="A62" s="320" t="s">
        <v>1878</v>
      </c>
      <c r="B62" s="265" t="s">
        <v>4255</v>
      </c>
      <c r="C62" s="264"/>
      <c r="D62" s="331"/>
      <c r="E62" s="879"/>
      <c r="F62" s="722"/>
    </row>
    <row r="63" spans="1:6">
      <c r="A63" s="320"/>
      <c r="B63" s="265" t="s">
        <v>1931</v>
      </c>
      <c r="C63" s="264" t="s">
        <v>39</v>
      </c>
      <c r="D63" s="331">
        <v>95</v>
      </c>
      <c r="E63" s="881"/>
      <c r="F63" s="722"/>
    </row>
    <row r="64" spans="1:6">
      <c r="A64" s="320"/>
      <c r="B64" s="265" t="s">
        <v>1931</v>
      </c>
      <c r="C64" s="264" t="s">
        <v>39</v>
      </c>
      <c r="D64" s="331">
        <v>25</v>
      </c>
      <c r="E64" s="881"/>
      <c r="F64" s="722"/>
    </row>
    <row r="65" spans="1:6">
      <c r="A65" s="320"/>
      <c r="B65" s="351" t="s">
        <v>46</v>
      </c>
      <c r="C65" s="276"/>
      <c r="D65" s="333"/>
      <c r="E65" s="865"/>
      <c r="F65" s="707">
        <f>D63*E63</f>
        <v>0</v>
      </c>
    </row>
    <row r="66" spans="1:6">
      <c r="A66" s="320"/>
      <c r="B66" s="352" t="s">
        <v>47</v>
      </c>
      <c r="C66" s="279"/>
      <c r="D66" s="334"/>
      <c r="E66" s="866"/>
      <c r="F66" s="708">
        <f>D64*E64</f>
        <v>0</v>
      </c>
    </row>
    <row r="67" spans="1:6">
      <c r="A67" s="320"/>
      <c r="C67" s="264"/>
      <c r="D67" s="331"/>
      <c r="E67" s="879"/>
      <c r="F67" s="722"/>
    </row>
    <row r="68" spans="1:6">
      <c r="A68" s="320"/>
      <c r="C68" s="264"/>
      <c r="D68" s="331"/>
      <c r="E68" s="879"/>
      <c r="F68" s="722"/>
    </row>
    <row r="69" spans="1:6" ht="71.25">
      <c r="A69" s="320" t="s">
        <v>1878</v>
      </c>
      <c r="B69" s="265" t="s">
        <v>4552</v>
      </c>
      <c r="C69" s="264"/>
      <c r="D69" s="331"/>
      <c r="E69" s="879"/>
      <c r="F69" s="722"/>
    </row>
    <row r="70" spans="1:6">
      <c r="A70" s="320"/>
      <c r="B70" s="265" t="s">
        <v>1889</v>
      </c>
      <c r="C70" s="259" t="s">
        <v>39</v>
      </c>
      <c r="D70" s="337">
        <v>150</v>
      </c>
      <c r="E70" s="864"/>
      <c r="F70" s="722"/>
    </row>
    <row r="71" spans="1:6">
      <c r="B71" s="265" t="s">
        <v>1889</v>
      </c>
      <c r="C71" s="259" t="s">
        <v>39</v>
      </c>
      <c r="D71" s="337">
        <v>60</v>
      </c>
      <c r="E71" s="864"/>
      <c r="F71" s="722"/>
    </row>
    <row r="72" spans="1:6">
      <c r="A72" s="320"/>
      <c r="B72" s="351" t="s">
        <v>46</v>
      </c>
      <c r="C72" s="276"/>
      <c r="D72" s="333"/>
      <c r="E72" s="865"/>
      <c r="F72" s="707">
        <f>D70*E70</f>
        <v>0</v>
      </c>
    </row>
    <row r="73" spans="1:6">
      <c r="A73" s="320"/>
      <c r="B73" s="352" t="s">
        <v>47</v>
      </c>
      <c r="C73" s="279"/>
      <c r="D73" s="334"/>
      <c r="E73" s="866"/>
      <c r="F73" s="708">
        <f>D71*E71</f>
        <v>0</v>
      </c>
    </row>
    <row r="74" spans="1:6">
      <c r="A74" s="320"/>
      <c r="E74" s="867"/>
    </row>
    <row r="75" spans="1:6" ht="71.25">
      <c r="A75" s="320" t="s">
        <v>1878</v>
      </c>
      <c r="B75" s="483" t="s">
        <v>4553</v>
      </c>
      <c r="C75" s="468"/>
      <c r="D75" s="323"/>
      <c r="E75" s="324"/>
      <c r="F75" s="706"/>
    </row>
    <row r="76" spans="1:6">
      <c r="A76" s="320"/>
      <c r="B76" s="265" t="s">
        <v>1889</v>
      </c>
      <c r="C76" s="264" t="s">
        <v>39</v>
      </c>
      <c r="D76" s="331">
        <v>180</v>
      </c>
      <c r="E76" s="881"/>
      <c r="F76" s="722"/>
    </row>
    <row r="77" spans="1:6">
      <c r="A77" s="320"/>
      <c r="B77" s="265" t="s">
        <v>1889</v>
      </c>
      <c r="C77" s="264" t="s">
        <v>39</v>
      </c>
      <c r="D77" s="331">
        <v>60</v>
      </c>
      <c r="E77" s="881"/>
      <c r="F77" s="722"/>
    </row>
    <row r="78" spans="1:6">
      <c r="A78" s="320"/>
      <c r="B78" s="351" t="s">
        <v>46</v>
      </c>
      <c r="C78" s="276"/>
      <c r="D78" s="333"/>
      <c r="E78" s="865"/>
      <c r="F78" s="707">
        <f>D76*E76</f>
        <v>0</v>
      </c>
    </row>
    <row r="79" spans="1:6">
      <c r="A79" s="320"/>
      <c r="B79" s="352" t="s">
        <v>47</v>
      </c>
      <c r="C79" s="279"/>
      <c r="D79" s="334"/>
      <c r="E79" s="866"/>
      <c r="F79" s="708">
        <f>D77*E77</f>
        <v>0</v>
      </c>
    </row>
    <row r="80" spans="1:6">
      <c r="A80" s="320"/>
      <c r="C80" s="264"/>
      <c r="D80" s="331"/>
      <c r="E80" s="879"/>
      <c r="F80" s="722"/>
    </row>
    <row r="81" spans="1:6" ht="71.25">
      <c r="A81" s="320" t="s">
        <v>1878</v>
      </c>
      <c r="B81" s="265" t="s">
        <v>4554</v>
      </c>
      <c r="C81" s="264"/>
      <c r="D81" s="331"/>
      <c r="E81" s="879"/>
      <c r="F81" s="722"/>
    </row>
    <row r="82" spans="1:6">
      <c r="A82" s="320"/>
      <c r="B82" s="265" t="s">
        <v>1889</v>
      </c>
      <c r="C82" s="259" t="s">
        <v>39</v>
      </c>
      <c r="D82" s="331">
        <v>160</v>
      </c>
      <c r="E82" s="864"/>
      <c r="F82" s="722"/>
    </row>
    <row r="83" spans="1:6">
      <c r="A83" s="320"/>
      <c r="B83" s="265" t="s">
        <v>1889</v>
      </c>
      <c r="C83" s="259" t="s">
        <v>39</v>
      </c>
      <c r="D83" s="331">
        <v>60</v>
      </c>
      <c r="E83" s="864"/>
      <c r="F83" s="722"/>
    </row>
    <row r="84" spans="1:6">
      <c r="A84" s="320"/>
      <c r="B84" s="351" t="s">
        <v>46</v>
      </c>
      <c r="C84" s="276"/>
      <c r="D84" s="333"/>
      <c r="E84" s="865"/>
      <c r="F84" s="707">
        <f>D82*E82</f>
        <v>0</v>
      </c>
    </row>
    <row r="85" spans="1:6">
      <c r="A85" s="320"/>
      <c r="B85" s="352" t="s">
        <v>47</v>
      </c>
      <c r="C85" s="279"/>
      <c r="D85" s="334"/>
      <c r="E85" s="866"/>
      <c r="F85" s="708">
        <f>D83*E83</f>
        <v>0</v>
      </c>
    </row>
    <row r="86" spans="1:6">
      <c r="A86" s="320"/>
      <c r="B86" s="483"/>
      <c r="C86" s="468"/>
      <c r="D86" s="323"/>
      <c r="E86" s="324"/>
      <c r="F86" s="706"/>
    </row>
    <row r="87" spans="1:6" ht="71.25">
      <c r="A87" s="320" t="s">
        <v>1878</v>
      </c>
      <c r="B87" s="265" t="s">
        <v>4555</v>
      </c>
      <c r="C87" s="264"/>
      <c r="D87" s="331"/>
      <c r="E87" s="879"/>
      <c r="F87" s="722"/>
    </row>
    <row r="88" spans="1:6">
      <c r="A88" s="320"/>
      <c r="B88" s="265" t="s">
        <v>1889</v>
      </c>
      <c r="C88" s="264" t="s">
        <v>39</v>
      </c>
      <c r="D88" s="331">
        <v>65</v>
      </c>
      <c r="E88" s="881"/>
      <c r="F88" s="722"/>
    </row>
    <row r="89" spans="1:6">
      <c r="A89" s="320"/>
      <c r="B89" s="265" t="s">
        <v>1889</v>
      </c>
      <c r="C89" s="264" t="s">
        <v>39</v>
      </c>
      <c r="D89" s="331">
        <v>41</v>
      </c>
      <c r="E89" s="881"/>
      <c r="F89" s="722"/>
    </row>
    <row r="90" spans="1:6">
      <c r="A90" s="320"/>
      <c r="B90" s="351" t="s">
        <v>46</v>
      </c>
      <c r="C90" s="276"/>
      <c r="D90" s="333"/>
      <c r="E90" s="865"/>
      <c r="F90" s="707">
        <f>D88*E88</f>
        <v>0</v>
      </c>
    </row>
    <row r="91" spans="1:6">
      <c r="A91" s="320"/>
      <c r="B91" s="352" t="s">
        <v>47</v>
      </c>
      <c r="C91" s="279"/>
      <c r="D91" s="334"/>
      <c r="E91" s="866"/>
      <c r="F91" s="708">
        <f>D89*E89</f>
        <v>0</v>
      </c>
    </row>
    <row r="92" spans="1:6">
      <c r="A92" s="320"/>
      <c r="E92" s="867"/>
    </row>
    <row r="93" spans="1:6" ht="57">
      <c r="A93" s="320" t="s">
        <v>1878</v>
      </c>
      <c r="B93" s="483" t="s">
        <v>4556</v>
      </c>
      <c r="C93" s="468"/>
      <c r="D93" s="323"/>
      <c r="E93" s="324"/>
      <c r="F93" s="706"/>
    </row>
    <row r="94" spans="1:6">
      <c r="A94" s="320"/>
      <c r="B94" s="265" t="s">
        <v>1889</v>
      </c>
      <c r="C94" s="264" t="s">
        <v>39</v>
      </c>
      <c r="D94" s="331">
        <v>68</v>
      </c>
      <c r="E94" s="881"/>
      <c r="F94" s="722"/>
    </row>
    <row r="95" spans="1:6">
      <c r="A95" s="320"/>
      <c r="B95" s="265" t="s">
        <v>1889</v>
      </c>
      <c r="C95" s="264" t="s">
        <v>39</v>
      </c>
      <c r="D95" s="331">
        <v>38</v>
      </c>
      <c r="E95" s="881"/>
      <c r="F95" s="722"/>
    </row>
    <row r="96" spans="1:6">
      <c r="A96" s="320"/>
      <c r="B96" s="351" t="s">
        <v>46</v>
      </c>
      <c r="C96" s="276"/>
      <c r="D96" s="333"/>
      <c r="E96" s="865"/>
      <c r="F96" s="707">
        <f>D94*E94</f>
        <v>0</v>
      </c>
    </row>
    <row r="97" spans="1:6">
      <c r="A97" s="320"/>
      <c r="B97" s="352" t="s">
        <v>47</v>
      </c>
      <c r="C97" s="279"/>
      <c r="D97" s="334"/>
      <c r="E97" s="866"/>
      <c r="F97" s="708">
        <f>D95*E95</f>
        <v>0</v>
      </c>
    </row>
    <row r="98" spans="1:6">
      <c r="A98" s="320"/>
      <c r="C98" s="264"/>
      <c r="D98" s="331"/>
      <c r="E98" s="879"/>
      <c r="F98" s="722"/>
    </row>
    <row r="99" spans="1:6" ht="57">
      <c r="A99" s="320" t="s">
        <v>1878</v>
      </c>
      <c r="B99" s="265" t="s">
        <v>4557</v>
      </c>
      <c r="E99" s="867"/>
    </row>
    <row r="100" spans="1:6">
      <c r="A100" s="320"/>
      <c r="B100" s="483" t="s">
        <v>1889</v>
      </c>
      <c r="C100" s="468" t="s">
        <v>39</v>
      </c>
      <c r="D100" s="331">
        <v>75</v>
      </c>
      <c r="E100" s="753"/>
      <c r="F100" s="722"/>
    </row>
    <row r="101" spans="1:6">
      <c r="A101" s="320"/>
      <c r="B101" s="483" t="s">
        <v>1889</v>
      </c>
      <c r="C101" s="468" t="s">
        <v>39</v>
      </c>
      <c r="D101" s="331">
        <v>65</v>
      </c>
      <c r="E101" s="753"/>
      <c r="F101" s="722"/>
    </row>
    <row r="102" spans="1:6">
      <c r="A102" s="320"/>
      <c r="B102" s="351" t="s">
        <v>46</v>
      </c>
      <c r="C102" s="276"/>
      <c r="D102" s="333"/>
      <c r="E102" s="865"/>
      <c r="F102" s="707">
        <f>D100*E100</f>
        <v>0</v>
      </c>
    </row>
    <row r="103" spans="1:6">
      <c r="A103" s="320"/>
      <c r="B103" s="352" t="s">
        <v>47</v>
      </c>
      <c r="C103" s="279"/>
      <c r="D103" s="334"/>
      <c r="E103" s="866"/>
      <c r="F103" s="708">
        <f>D101*E101</f>
        <v>0</v>
      </c>
    </row>
    <row r="104" spans="1:6">
      <c r="A104" s="320"/>
      <c r="B104" s="483"/>
      <c r="C104" s="468"/>
      <c r="D104" s="323"/>
      <c r="E104" s="324"/>
      <c r="F104" s="706"/>
    </row>
    <row r="105" spans="1:6" ht="57">
      <c r="A105" s="320" t="s">
        <v>1878</v>
      </c>
      <c r="B105" s="265" t="s">
        <v>4558</v>
      </c>
      <c r="C105" s="264"/>
      <c r="D105" s="331"/>
      <c r="E105" s="879"/>
      <c r="F105" s="722"/>
    </row>
    <row r="106" spans="1:6">
      <c r="A106" s="320"/>
      <c r="B106" s="265" t="s">
        <v>1889</v>
      </c>
      <c r="C106" s="264" t="s">
        <v>39</v>
      </c>
      <c r="D106" s="331">
        <v>49</v>
      </c>
      <c r="E106" s="881"/>
      <c r="F106" s="722"/>
    </row>
    <row r="107" spans="1:6">
      <c r="A107" s="320"/>
      <c r="B107" s="265" t="s">
        <v>1889</v>
      </c>
      <c r="C107" s="264" t="s">
        <v>39</v>
      </c>
      <c r="D107" s="331">
        <v>65</v>
      </c>
      <c r="E107" s="881"/>
      <c r="F107" s="722"/>
    </row>
    <row r="108" spans="1:6">
      <c r="A108" s="320"/>
      <c r="B108" s="351" t="s">
        <v>46</v>
      </c>
      <c r="C108" s="276"/>
      <c r="D108" s="333"/>
      <c r="E108" s="865"/>
      <c r="F108" s="707">
        <f>D106*E106</f>
        <v>0</v>
      </c>
    </row>
    <row r="109" spans="1:6">
      <c r="A109" s="320"/>
      <c r="B109" s="352" t="s">
        <v>47</v>
      </c>
      <c r="C109" s="279"/>
      <c r="D109" s="334"/>
      <c r="E109" s="866"/>
      <c r="F109" s="708">
        <f>D107*E107</f>
        <v>0</v>
      </c>
    </row>
    <row r="110" spans="1:6">
      <c r="A110" s="320"/>
      <c r="E110" s="867"/>
    </row>
    <row r="111" spans="1:6" ht="57">
      <c r="A111" s="320" t="s">
        <v>1878</v>
      </c>
      <c r="B111" s="483" t="s">
        <v>4559</v>
      </c>
      <c r="C111" s="468"/>
      <c r="D111" s="323"/>
      <c r="E111" s="324"/>
      <c r="F111" s="706"/>
    </row>
    <row r="112" spans="1:6">
      <c r="A112" s="320"/>
      <c r="B112" s="265" t="s">
        <v>1889</v>
      </c>
      <c r="C112" s="264" t="s">
        <v>39</v>
      </c>
      <c r="D112" s="331">
        <v>32</v>
      </c>
      <c r="E112" s="881"/>
      <c r="F112" s="722"/>
    </row>
    <row r="113" spans="1:6">
      <c r="A113" s="320"/>
      <c r="B113" s="265" t="s">
        <v>1889</v>
      </c>
      <c r="C113" s="264" t="s">
        <v>39</v>
      </c>
      <c r="D113" s="331">
        <v>69</v>
      </c>
      <c r="E113" s="881"/>
      <c r="F113" s="722"/>
    </row>
    <row r="114" spans="1:6">
      <c r="A114" s="320"/>
      <c r="B114" s="351" t="s">
        <v>46</v>
      </c>
      <c r="C114" s="276"/>
      <c r="D114" s="333"/>
      <c r="E114" s="865"/>
      <c r="F114" s="707">
        <f>D112*E112</f>
        <v>0</v>
      </c>
    </row>
    <row r="115" spans="1:6">
      <c r="A115" s="320"/>
      <c r="B115" s="352" t="s">
        <v>47</v>
      </c>
      <c r="C115" s="279"/>
      <c r="D115" s="334"/>
      <c r="E115" s="866"/>
      <c r="F115" s="708">
        <f>D113*E113</f>
        <v>0</v>
      </c>
    </row>
    <row r="116" spans="1:6">
      <c r="A116" s="320"/>
      <c r="C116" s="264"/>
      <c r="D116" s="331"/>
      <c r="E116" s="879"/>
      <c r="F116" s="722"/>
    </row>
    <row r="117" spans="1:6" ht="57">
      <c r="A117" s="320" t="s">
        <v>1878</v>
      </c>
      <c r="B117" s="265" t="s">
        <v>4560</v>
      </c>
      <c r="E117" s="867"/>
    </row>
    <row r="118" spans="1:6">
      <c r="A118" s="320"/>
      <c r="B118" s="265" t="s">
        <v>1889</v>
      </c>
      <c r="C118" s="259" t="s">
        <v>39</v>
      </c>
      <c r="D118" s="331">
        <v>50</v>
      </c>
      <c r="E118" s="864"/>
      <c r="F118" s="722"/>
    </row>
    <row r="119" spans="1:6">
      <c r="A119" s="320"/>
      <c r="B119" s="265" t="s">
        <v>1889</v>
      </c>
      <c r="C119" s="259" t="s">
        <v>39</v>
      </c>
      <c r="D119" s="331">
        <v>50</v>
      </c>
      <c r="E119" s="864"/>
      <c r="F119" s="722"/>
    </row>
    <row r="120" spans="1:6">
      <c r="A120" s="320"/>
      <c r="B120" s="351" t="s">
        <v>46</v>
      </c>
      <c r="C120" s="276"/>
      <c r="D120" s="333"/>
      <c r="E120" s="865"/>
      <c r="F120" s="707">
        <f>D118*E118</f>
        <v>0</v>
      </c>
    </row>
    <row r="121" spans="1:6">
      <c r="A121" s="320"/>
      <c r="B121" s="352" t="s">
        <v>47</v>
      </c>
      <c r="C121" s="279"/>
      <c r="D121" s="334"/>
      <c r="E121" s="866"/>
      <c r="F121" s="708">
        <f>D119*E119</f>
        <v>0</v>
      </c>
    </row>
    <row r="122" spans="1:6">
      <c r="A122" s="320"/>
      <c r="B122" s="483"/>
      <c r="C122" s="468"/>
      <c r="D122" s="323"/>
      <c r="E122" s="324"/>
      <c r="F122" s="706"/>
    </row>
    <row r="123" spans="1:6" ht="57">
      <c r="A123" s="320" t="s">
        <v>1878</v>
      </c>
      <c r="B123" s="265" t="s">
        <v>4561</v>
      </c>
      <c r="C123" s="264"/>
      <c r="D123" s="331"/>
      <c r="E123" s="879"/>
      <c r="F123" s="722"/>
    </row>
    <row r="124" spans="1:6">
      <c r="A124" s="320"/>
      <c r="B124" s="265" t="s">
        <v>1889</v>
      </c>
      <c r="C124" s="264" t="s">
        <v>39</v>
      </c>
      <c r="D124" s="331">
        <v>35</v>
      </c>
      <c r="E124" s="881"/>
      <c r="F124" s="722"/>
    </row>
    <row r="125" spans="1:6">
      <c r="A125" s="320"/>
      <c r="B125" s="265" t="s">
        <v>1889</v>
      </c>
      <c r="C125" s="264" t="s">
        <v>39</v>
      </c>
      <c r="D125" s="331">
        <v>35</v>
      </c>
      <c r="E125" s="881"/>
      <c r="F125" s="722"/>
    </row>
    <row r="126" spans="1:6">
      <c r="A126" s="320"/>
      <c r="B126" s="351" t="s">
        <v>46</v>
      </c>
      <c r="C126" s="276"/>
      <c r="D126" s="333"/>
      <c r="E126" s="865"/>
      <c r="F126" s="707">
        <f>D124*E124</f>
        <v>0</v>
      </c>
    </row>
    <row r="127" spans="1:6">
      <c r="A127" s="320"/>
      <c r="B127" s="352" t="s">
        <v>47</v>
      </c>
      <c r="C127" s="279"/>
      <c r="D127" s="334"/>
      <c r="E127" s="866"/>
      <c r="F127" s="708">
        <f>D125*E125</f>
        <v>0</v>
      </c>
    </row>
    <row r="128" spans="1:6">
      <c r="A128" s="320"/>
      <c r="B128" s="483"/>
      <c r="C128" s="468"/>
      <c r="D128" s="323"/>
      <c r="E128" s="324"/>
      <c r="F128" s="706"/>
    </row>
    <row r="129" spans="1:6" ht="156.75">
      <c r="A129" s="320" t="s">
        <v>1878</v>
      </c>
      <c r="B129" s="265" t="s">
        <v>2256</v>
      </c>
      <c r="C129" s="264"/>
      <c r="D129" s="331"/>
      <c r="E129" s="879"/>
      <c r="F129" s="722"/>
    </row>
    <row r="130" spans="1:6">
      <c r="A130" s="320"/>
      <c r="B130" s="265" t="s">
        <v>1931</v>
      </c>
      <c r="C130" s="264" t="s">
        <v>39</v>
      </c>
      <c r="D130" s="331">
        <v>255</v>
      </c>
      <c r="E130" s="881"/>
      <c r="F130" s="722"/>
    </row>
    <row r="131" spans="1:6">
      <c r="A131" s="320"/>
      <c r="B131" s="265" t="s">
        <v>1931</v>
      </c>
      <c r="C131" s="264" t="s">
        <v>39</v>
      </c>
      <c r="D131" s="331">
        <v>55</v>
      </c>
      <c r="E131" s="881"/>
      <c r="F131" s="722"/>
    </row>
    <row r="132" spans="1:6">
      <c r="A132" s="320"/>
      <c r="B132" s="351" t="s">
        <v>46</v>
      </c>
      <c r="C132" s="276"/>
      <c r="D132" s="333"/>
      <c r="E132" s="865"/>
      <c r="F132" s="707">
        <f>D130*E130</f>
        <v>0</v>
      </c>
    </row>
    <row r="133" spans="1:6">
      <c r="A133" s="320"/>
      <c r="B133" s="352" t="s">
        <v>47</v>
      </c>
      <c r="C133" s="279"/>
      <c r="D133" s="334"/>
      <c r="E133" s="866"/>
      <c r="F133" s="708">
        <f>D131*E131</f>
        <v>0</v>
      </c>
    </row>
    <row r="134" spans="1:6">
      <c r="A134" s="320"/>
      <c r="C134" s="283"/>
      <c r="D134" s="332"/>
      <c r="E134" s="877"/>
    </row>
    <row r="135" spans="1:6" ht="85.5">
      <c r="A135" s="320" t="s">
        <v>1878</v>
      </c>
      <c r="B135" s="265" t="s">
        <v>2257</v>
      </c>
      <c r="E135" s="867"/>
    </row>
    <row r="136" spans="1:6">
      <c r="A136" s="320"/>
      <c r="B136" s="483" t="s">
        <v>1916</v>
      </c>
      <c r="C136" s="468" t="s">
        <v>15</v>
      </c>
      <c r="D136" s="323">
        <v>65</v>
      </c>
      <c r="E136" s="753"/>
      <c r="F136" s="722"/>
    </row>
    <row r="137" spans="1:6">
      <c r="A137" s="320"/>
      <c r="B137" s="483" t="s">
        <v>1916</v>
      </c>
      <c r="C137" s="468" t="s">
        <v>15</v>
      </c>
      <c r="D137" s="323">
        <v>25</v>
      </c>
      <c r="E137" s="753"/>
      <c r="F137" s="722"/>
    </row>
    <row r="138" spans="1:6">
      <c r="A138" s="320"/>
      <c r="B138" s="351" t="s">
        <v>46</v>
      </c>
      <c r="C138" s="276"/>
      <c r="D138" s="333"/>
      <c r="E138" s="865"/>
      <c r="F138" s="707">
        <f>D136*E136</f>
        <v>0</v>
      </c>
    </row>
    <row r="139" spans="1:6">
      <c r="A139" s="320"/>
      <c r="B139" s="352" t="s">
        <v>47</v>
      </c>
      <c r="C139" s="279"/>
      <c r="D139" s="334"/>
      <c r="E139" s="866"/>
      <c r="F139" s="708">
        <f>D137*E137</f>
        <v>0</v>
      </c>
    </row>
    <row r="140" spans="1:6">
      <c r="A140" s="320"/>
      <c r="C140" s="264"/>
      <c r="D140" s="331"/>
      <c r="E140" s="879"/>
      <c r="F140" s="722"/>
    </row>
    <row r="141" spans="1:6" ht="85.5">
      <c r="A141" s="320" t="s">
        <v>1878</v>
      </c>
      <c r="B141" s="265" t="s">
        <v>2258</v>
      </c>
      <c r="C141" s="264"/>
      <c r="D141" s="331"/>
      <c r="E141" s="879"/>
      <c r="F141" s="722"/>
    </row>
    <row r="142" spans="1:6">
      <c r="A142" s="340"/>
      <c r="B142" s="483" t="s">
        <v>1916</v>
      </c>
      <c r="C142" s="259" t="s">
        <v>15</v>
      </c>
      <c r="D142" s="260">
        <v>35</v>
      </c>
      <c r="E142" s="864"/>
      <c r="F142" s="722"/>
    </row>
    <row r="143" spans="1:6">
      <c r="A143" s="340"/>
      <c r="B143" s="483" t="s">
        <v>1916</v>
      </c>
      <c r="C143" s="259" t="s">
        <v>15</v>
      </c>
      <c r="D143" s="260">
        <v>19</v>
      </c>
      <c r="E143" s="864"/>
      <c r="F143" s="722"/>
    </row>
    <row r="144" spans="1:6">
      <c r="A144" s="340"/>
      <c r="B144" s="351" t="s">
        <v>46</v>
      </c>
      <c r="C144" s="276"/>
      <c r="D144" s="333"/>
      <c r="E144" s="865"/>
      <c r="F144" s="707">
        <f>D142*E142</f>
        <v>0</v>
      </c>
    </row>
    <row r="145" spans="1:6">
      <c r="A145" s="340"/>
      <c r="B145" s="352" t="s">
        <v>47</v>
      </c>
      <c r="C145" s="279"/>
      <c r="D145" s="334"/>
      <c r="E145" s="866"/>
      <c r="F145" s="708">
        <f>D143*E143</f>
        <v>0</v>
      </c>
    </row>
    <row r="146" spans="1:6">
      <c r="A146" s="320"/>
      <c r="C146" s="283"/>
      <c r="D146" s="332"/>
      <c r="E146" s="877"/>
      <c r="F146" s="706"/>
    </row>
    <row r="147" spans="1:6" ht="99.75">
      <c r="A147" s="320" t="s">
        <v>1878</v>
      </c>
      <c r="B147" s="265" t="s">
        <v>2259</v>
      </c>
      <c r="E147" s="867"/>
    </row>
    <row r="148" spans="1:6">
      <c r="A148" s="320"/>
      <c r="B148" s="265" t="s">
        <v>1916</v>
      </c>
      <c r="C148" s="264" t="s">
        <v>15</v>
      </c>
      <c r="D148" s="331">
        <f>242+D260+D344</f>
        <v>452</v>
      </c>
      <c r="E148" s="881"/>
      <c r="F148" s="722"/>
    </row>
    <row r="149" spans="1:6">
      <c r="A149" s="320"/>
      <c r="B149" s="265" t="s">
        <v>1916</v>
      </c>
      <c r="C149" s="264" t="s">
        <v>15</v>
      </c>
      <c r="D149" s="331">
        <f>85+D345</f>
        <v>119</v>
      </c>
      <c r="E149" s="881"/>
      <c r="F149" s="722"/>
    </row>
    <row r="150" spans="1:6">
      <c r="A150" s="320"/>
      <c r="B150" s="351" t="s">
        <v>46</v>
      </c>
      <c r="C150" s="276"/>
      <c r="D150" s="333"/>
      <c r="E150" s="865"/>
      <c r="F150" s="707">
        <f>D148*E148</f>
        <v>0</v>
      </c>
    </row>
    <row r="151" spans="1:6">
      <c r="A151" s="320"/>
      <c r="B151" s="352" t="s">
        <v>47</v>
      </c>
      <c r="C151" s="279"/>
      <c r="D151" s="334"/>
      <c r="E151" s="866"/>
      <c r="F151" s="708">
        <f>D149*E149</f>
        <v>0</v>
      </c>
    </row>
    <row r="152" spans="1:6">
      <c r="A152" s="320"/>
      <c r="C152" s="264"/>
      <c r="D152" s="331"/>
      <c r="E152" s="879"/>
      <c r="F152" s="722"/>
    </row>
    <row r="153" spans="1:6" ht="128.25">
      <c r="A153" s="320" t="s">
        <v>1878</v>
      </c>
      <c r="B153" s="265" t="s">
        <v>2260</v>
      </c>
      <c r="C153" s="264"/>
      <c r="D153" s="331"/>
      <c r="E153" s="879"/>
      <c r="F153" s="722"/>
    </row>
    <row r="154" spans="1:6">
      <c r="A154" s="320"/>
      <c r="B154" s="265" t="s">
        <v>1916</v>
      </c>
      <c r="C154" s="283" t="s">
        <v>15</v>
      </c>
      <c r="D154" s="332">
        <v>32</v>
      </c>
      <c r="E154" s="878"/>
      <c r="F154" s="722"/>
    </row>
    <row r="155" spans="1:6">
      <c r="A155" s="320"/>
      <c r="B155" s="265" t="s">
        <v>1916</v>
      </c>
      <c r="C155" s="283" t="s">
        <v>15</v>
      </c>
      <c r="D155" s="332">
        <v>12</v>
      </c>
      <c r="E155" s="878"/>
      <c r="F155" s="722"/>
    </row>
    <row r="156" spans="1:6">
      <c r="A156" s="320"/>
      <c r="B156" s="351" t="s">
        <v>46</v>
      </c>
      <c r="C156" s="276"/>
      <c r="D156" s="333"/>
      <c r="E156" s="865"/>
      <c r="F156" s="707">
        <f>D154*E154</f>
        <v>0</v>
      </c>
    </row>
    <row r="157" spans="1:6">
      <c r="A157" s="320"/>
      <c r="B157" s="352" t="s">
        <v>47</v>
      </c>
      <c r="C157" s="279"/>
      <c r="D157" s="334"/>
      <c r="E157" s="866"/>
      <c r="F157" s="708">
        <f>D155*E155</f>
        <v>0</v>
      </c>
    </row>
    <row r="158" spans="1:6">
      <c r="A158" s="320"/>
      <c r="C158" s="283"/>
      <c r="D158" s="332"/>
      <c r="E158" s="877"/>
      <c r="F158" s="722"/>
    </row>
    <row r="159" spans="1:6" ht="128.25">
      <c r="A159" s="320" t="s">
        <v>1878</v>
      </c>
      <c r="B159" s="265" t="s">
        <v>4256</v>
      </c>
      <c r="C159" s="283"/>
      <c r="D159" s="332"/>
      <c r="E159" s="877"/>
      <c r="F159" s="722"/>
    </row>
    <row r="160" spans="1:6">
      <c r="A160" s="320"/>
      <c r="B160" s="265" t="s">
        <v>1916</v>
      </c>
      <c r="C160" s="283" t="s">
        <v>15</v>
      </c>
      <c r="D160" s="332">
        <v>23</v>
      </c>
      <c r="E160" s="878"/>
      <c r="F160" s="722"/>
    </row>
    <row r="161" spans="1:6">
      <c r="A161" s="320"/>
      <c r="B161" s="265" t="s">
        <v>1916</v>
      </c>
      <c r="C161" s="283" t="s">
        <v>15</v>
      </c>
      <c r="D161" s="332">
        <v>5</v>
      </c>
      <c r="E161" s="878"/>
      <c r="F161" s="722"/>
    </row>
    <row r="162" spans="1:6">
      <c r="A162" s="320"/>
      <c r="B162" s="351" t="s">
        <v>46</v>
      </c>
      <c r="C162" s="276"/>
      <c r="D162" s="333"/>
      <c r="E162" s="865"/>
      <c r="F162" s="707">
        <f>D160*E160</f>
        <v>0</v>
      </c>
    </row>
    <row r="163" spans="1:6">
      <c r="A163" s="320"/>
      <c r="B163" s="352" t="s">
        <v>47</v>
      </c>
      <c r="C163" s="279"/>
      <c r="D163" s="334"/>
      <c r="E163" s="866"/>
      <c r="F163" s="708">
        <f>D161*E161</f>
        <v>0</v>
      </c>
    </row>
    <row r="164" spans="1:6">
      <c r="A164" s="320"/>
      <c r="C164" s="283"/>
      <c r="D164" s="332"/>
      <c r="E164" s="877"/>
      <c r="F164" s="722"/>
    </row>
    <row r="165" spans="1:6" ht="128.25">
      <c r="A165" s="320" t="s">
        <v>1878</v>
      </c>
      <c r="B165" s="265" t="s">
        <v>2261</v>
      </c>
      <c r="C165" s="283"/>
      <c r="D165" s="332"/>
      <c r="E165" s="877"/>
      <c r="F165" s="722"/>
    </row>
    <row r="166" spans="1:6">
      <c r="A166" s="320"/>
      <c r="B166" s="265" t="s">
        <v>1916</v>
      </c>
      <c r="C166" s="283" t="s">
        <v>15</v>
      </c>
      <c r="D166" s="332">
        <v>28</v>
      </c>
      <c r="E166" s="878"/>
      <c r="F166" s="722"/>
    </row>
    <row r="167" spans="1:6">
      <c r="A167" s="320"/>
      <c r="B167" s="351" t="s">
        <v>46</v>
      </c>
      <c r="C167" s="276"/>
      <c r="D167" s="333"/>
      <c r="E167" s="865"/>
      <c r="F167" s="707">
        <f>D166*E166</f>
        <v>0</v>
      </c>
    </row>
    <row r="168" spans="1:6">
      <c r="A168" s="320"/>
      <c r="B168" s="320"/>
      <c r="C168" s="320"/>
      <c r="D168" s="320"/>
      <c r="E168" s="887"/>
      <c r="F168" s="732"/>
    </row>
    <row r="169" spans="1:6" ht="57">
      <c r="A169" s="320" t="s">
        <v>1878</v>
      </c>
      <c r="B169" s="265" t="s">
        <v>4257</v>
      </c>
      <c r="C169" s="283"/>
      <c r="D169" s="332"/>
      <c r="E169" s="877"/>
      <c r="F169" s="722"/>
    </row>
    <row r="170" spans="1:6">
      <c r="A170" s="320"/>
      <c r="B170" s="265" t="s">
        <v>1889</v>
      </c>
      <c r="C170" s="283" t="s">
        <v>39</v>
      </c>
      <c r="D170" s="332">
        <f>350-D171</f>
        <v>295</v>
      </c>
      <c r="E170" s="878"/>
      <c r="F170" s="722"/>
    </row>
    <row r="171" spans="1:6">
      <c r="A171" s="320"/>
      <c r="B171" s="265" t="s">
        <v>1889</v>
      </c>
      <c r="C171" s="283" t="s">
        <v>39</v>
      </c>
      <c r="D171" s="332">
        <v>55</v>
      </c>
      <c r="E171" s="878"/>
      <c r="F171" s="722"/>
    </row>
    <row r="172" spans="1:6">
      <c r="A172" s="320"/>
      <c r="B172" s="351" t="s">
        <v>46</v>
      </c>
      <c r="C172" s="276"/>
      <c r="D172" s="333"/>
      <c r="E172" s="865"/>
      <c r="F172" s="707">
        <f>D170*E170</f>
        <v>0</v>
      </c>
    </row>
    <row r="173" spans="1:6">
      <c r="A173" s="320"/>
      <c r="B173" s="352" t="s">
        <v>47</v>
      </c>
      <c r="C173" s="279"/>
      <c r="D173" s="334"/>
      <c r="E173" s="866"/>
      <c r="F173" s="708">
        <f>D171*E171</f>
        <v>0</v>
      </c>
    </row>
    <row r="174" spans="1:6">
      <c r="A174" s="320"/>
      <c r="B174" s="263"/>
      <c r="C174" s="263"/>
      <c r="D174" s="263"/>
      <c r="E174" s="885"/>
      <c r="F174" s="731"/>
    </row>
    <row r="175" spans="1:6" ht="15">
      <c r="A175" s="315" t="s">
        <v>2262</v>
      </c>
      <c r="B175" s="258" t="s">
        <v>2078</v>
      </c>
      <c r="C175" s="264"/>
      <c r="D175" s="331"/>
      <c r="E175" s="879"/>
      <c r="F175" s="722"/>
    </row>
    <row r="176" spans="1:6" ht="42.75">
      <c r="A176" s="320"/>
      <c r="B176" s="265" t="s">
        <v>2263</v>
      </c>
      <c r="C176" s="283"/>
      <c r="D176" s="332"/>
      <c r="E176" s="877"/>
      <c r="F176" s="706"/>
    </row>
    <row r="177" spans="1:6">
      <c r="A177" s="320"/>
      <c r="C177" s="264"/>
      <c r="D177" s="331"/>
      <c r="E177" s="879"/>
      <c r="F177" s="722"/>
    </row>
    <row r="178" spans="1:6" ht="57">
      <c r="A178" s="320" t="s">
        <v>1878</v>
      </c>
      <c r="B178" s="265" t="s">
        <v>4541</v>
      </c>
      <c r="E178" s="867"/>
      <c r="F178" s="722"/>
    </row>
    <row r="179" spans="1:6">
      <c r="A179" s="320"/>
      <c r="B179" s="265" t="s">
        <v>1889</v>
      </c>
      <c r="C179" s="259" t="s">
        <v>39</v>
      </c>
      <c r="D179" s="337">
        <v>158</v>
      </c>
      <c r="E179" s="864"/>
      <c r="F179" s="722"/>
    </row>
    <row r="180" spans="1:6">
      <c r="A180" s="320"/>
      <c r="B180" s="352" t="s">
        <v>47</v>
      </c>
      <c r="C180" s="279"/>
      <c r="D180" s="334"/>
      <c r="E180" s="866"/>
      <c r="F180" s="708">
        <f>D179*E179</f>
        <v>0</v>
      </c>
    </row>
    <row r="181" spans="1:6">
      <c r="A181" s="320"/>
      <c r="C181" s="264"/>
      <c r="D181" s="331"/>
      <c r="E181" s="879"/>
      <c r="F181" s="722"/>
    </row>
    <row r="182" spans="1:6" ht="57">
      <c r="A182" s="320" t="s">
        <v>1878</v>
      </c>
      <c r="B182" s="265" t="s">
        <v>4562</v>
      </c>
      <c r="C182" s="264"/>
      <c r="D182" s="331"/>
      <c r="E182" s="879"/>
      <c r="F182" s="722"/>
    </row>
    <row r="183" spans="1:6">
      <c r="A183" s="320"/>
      <c r="B183" s="265" t="s">
        <v>1889</v>
      </c>
      <c r="C183" s="264" t="s">
        <v>39</v>
      </c>
      <c r="D183" s="331">
        <v>320</v>
      </c>
      <c r="E183" s="881"/>
      <c r="F183" s="722"/>
    </row>
    <row r="184" spans="1:6">
      <c r="A184" s="320"/>
      <c r="B184" s="265" t="s">
        <v>1889</v>
      </c>
      <c r="C184" s="264" t="s">
        <v>39</v>
      </c>
      <c r="D184" s="331">
        <v>120</v>
      </c>
      <c r="E184" s="881"/>
      <c r="F184" s="722"/>
    </row>
    <row r="185" spans="1:6">
      <c r="A185" s="320"/>
      <c r="B185" s="351" t="s">
        <v>46</v>
      </c>
      <c r="C185" s="276"/>
      <c r="D185" s="333"/>
      <c r="E185" s="865"/>
      <c r="F185" s="707">
        <f>D183*E183</f>
        <v>0</v>
      </c>
    </row>
    <row r="186" spans="1:6">
      <c r="A186" s="320"/>
      <c r="B186" s="352" t="s">
        <v>47</v>
      </c>
      <c r="C186" s="279"/>
      <c r="D186" s="334"/>
      <c r="E186" s="866"/>
      <c r="F186" s="708">
        <f>D184*E184</f>
        <v>0</v>
      </c>
    </row>
    <row r="187" spans="1:6">
      <c r="A187" s="320"/>
      <c r="E187" s="867"/>
    </row>
    <row r="188" spans="1:6" ht="57">
      <c r="A188" s="320" t="s">
        <v>1878</v>
      </c>
      <c r="B188" s="265" t="s">
        <v>4563</v>
      </c>
      <c r="C188" s="264"/>
      <c r="D188" s="331"/>
      <c r="E188" s="879"/>
      <c r="F188" s="722"/>
    </row>
    <row r="189" spans="1:6">
      <c r="A189" s="320"/>
      <c r="B189" s="265" t="s">
        <v>1889</v>
      </c>
      <c r="C189" s="264" t="s">
        <v>39</v>
      </c>
      <c r="D189" s="331">
        <v>154</v>
      </c>
      <c r="E189" s="881"/>
      <c r="F189" s="722"/>
    </row>
    <row r="190" spans="1:6">
      <c r="A190" s="320"/>
      <c r="B190" s="351" t="s">
        <v>46</v>
      </c>
      <c r="C190" s="276"/>
      <c r="D190" s="333"/>
      <c r="E190" s="865"/>
      <c r="F190" s="707">
        <f>D189*E189</f>
        <v>0</v>
      </c>
    </row>
    <row r="191" spans="1:6">
      <c r="A191" s="320"/>
      <c r="E191" s="867"/>
    </row>
    <row r="192" spans="1:6" ht="57">
      <c r="A192" s="320" t="s">
        <v>1878</v>
      </c>
      <c r="B192" s="265" t="s">
        <v>4564</v>
      </c>
      <c r="C192" s="264"/>
      <c r="D192" s="331"/>
      <c r="E192" s="879"/>
      <c r="F192" s="722"/>
    </row>
    <row r="193" spans="1:6">
      <c r="A193" s="320"/>
      <c r="B193" s="265" t="s">
        <v>1889</v>
      </c>
      <c r="C193" s="264" t="s">
        <v>39</v>
      </c>
      <c r="D193" s="331">
        <v>18</v>
      </c>
      <c r="E193" s="881"/>
      <c r="F193" s="722"/>
    </row>
    <row r="194" spans="1:6">
      <c r="A194" s="320"/>
      <c r="B194" s="351" t="s">
        <v>46</v>
      </c>
      <c r="C194" s="276"/>
      <c r="D194" s="333"/>
      <c r="E194" s="865"/>
      <c r="F194" s="707">
        <f>D193*E193</f>
        <v>0</v>
      </c>
    </row>
    <row r="195" spans="1:6">
      <c r="A195" s="320"/>
      <c r="E195" s="867"/>
    </row>
    <row r="196" spans="1:6">
      <c r="A196" s="320"/>
      <c r="E196" s="867"/>
    </row>
    <row r="197" spans="1:6" ht="57">
      <c r="A197" s="320" t="s">
        <v>1878</v>
      </c>
      <c r="B197" s="265" t="s">
        <v>4542</v>
      </c>
      <c r="C197" s="264"/>
      <c r="D197" s="331"/>
      <c r="E197" s="879"/>
      <c r="F197" s="722"/>
    </row>
    <row r="198" spans="1:6">
      <c r="A198" s="320"/>
      <c r="B198" s="265" t="s">
        <v>1889</v>
      </c>
      <c r="C198" s="264" t="s">
        <v>39</v>
      </c>
      <c r="D198" s="331">
        <v>320</v>
      </c>
      <c r="E198" s="881"/>
      <c r="F198" s="722"/>
    </row>
    <row r="199" spans="1:6">
      <c r="A199" s="320"/>
      <c r="B199" s="265" t="s">
        <v>1889</v>
      </c>
      <c r="C199" s="264" t="s">
        <v>39</v>
      </c>
      <c r="D199" s="331">
        <v>120</v>
      </c>
      <c r="E199" s="881"/>
      <c r="F199" s="722"/>
    </row>
    <row r="200" spans="1:6">
      <c r="A200" s="320"/>
      <c r="B200" s="351" t="s">
        <v>46</v>
      </c>
      <c r="C200" s="276"/>
      <c r="D200" s="333"/>
      <c r="E200" s="865"/>
      <c r="F200" s="707">
        <f>D198*E198</f>
        <v>0</v>
      </c>
    </row>
    <row r="201" spans="1:6">
      <c r="A201" s="320"/>
      <c r="B201" s="352" t="s">
        <v>47</v>
      </c>
      <c r="C201" s="279"/>
      <c r="D201" s="334"/>
      <c r="E201" s="866"/>
      <c r="F201" s="708">
        <f>D199*E199</f>
        <v>0</v>
      </c>
    </row>
    <row r="202" spans="1:6">
      <c r="A202" s="320"/>
      <c r="C202" s="264"/>
      <c r="D202" s="331"/>
      <c r="E202" s="879"/>
      <c r="F202" s="722"/>
    </row>
    <row r="203" spans="1:6" ht="57">
      <c r="A203" s="320" t="s">
        <v>1878</v>
      </c>
      <c r="B203" s="265" t="s">
        <v>4543</v>
      </c>
      <c r="C203" s="264"/>
      <c r="D203" s="331"/>
      <c r="E203" s="879"/>
      <c r="F203" s="722"/>
    </row>
    <row r="204" spans="1:6">
      <c r="A204" s="320"/>
      <c r="B204" s="265" t="s">
        <v>1889</v>
      </c>
      <c r="C204" s="264" t="s">
        <v>39</v>
      </c>
      <c r="D204" s="331">
        <v>320</v>
      </c>
      <c r="E204" s="881"/>
      <c r="F204" s="722"/>
    </row>
    <row r="205" spans="1:6">
      <c r="A205" s="320"/>
      <c r="B205" s="265" t="s">
        <v>1889</v>
      </c>
      <c r="C205" s="264" t="s">
        <v>39</v>
      </c>
      <c r="D205" s="331">
        <v>120</v>
      </c>
      <c r="E205" s="881"/>
      <c r="F205" s="722"/>
    </row>
    <row r="206" spans="1:6">
      <c r="A206" s="320"/>
      <c r="B206" s="351" t="s">
        <v>46</v>
      </c>
      <c r="C206" s="276"/>
      <c r="D206" s="333"/>
      <c r="E206" s="865"/>
      <c r="F206" s="707">
        <f>D204*E204</f>
        <v>0</v>
      </c>
    </row>
    <row r="207" spans="1:6">
      <c r="A207" s="320"/>
      <c r="B207" s="352" t="s">
        <v>47</v>
      </c>
      <c r="C207" s="279"/>
      <c r="D207" s="334"/>
      <c r="E207" s="866"/>
      <c r="F207" s="708">
        <f>D205*E205</f>
        <v>0</v>
      </c>
    </row>
    <row r="208" spans="1:6">
      <c r="A208" s="320"/>
      <c r="C208" s="264"/>
      <c r="D208" s="331"/>
      <c r="E208" s="879"/>
      <c r="F208" s="722"/>
    </row>
    <row r="209" spans="1:6" ht="57">
      <c r="A209" s="320" t="s">
        <v>1878</v>
      </c>
      <c r="B209" s="265" t="s">
        <v>4544</v>
      </c>
      <c r="C209" s="264"/>
      <c r="D209" s="331"/>
      <c r="E209" s="879"/>
      <c r="F209" s="722"/>
    </row>
    <row r="210" spans="1:6">
      <c r="A210" s="320"/>
      <c r="B210" s="265" t="s">
        <v>1889</v>
      </c>
      <c r="C210" s="264" t="s">
        <v>39</v>
      </c>
      <c r="D210" s="331">
        <v>320</v>
      </c>
      <c r="E210" s="881"/>
      <c r="F210" s="722"/>
    </row>
    <row r="211" spans="1:6">
      <c r="A211" s="320"/>
      <c r="B211" s="265" t="s">
        <v>1889</v>
      </c>
      <c r="C211" s="264" t="s">
        <v>39</v>
      </c>
      <c r="D211" s="331">
        <v>120</v>
      </c>
      <c r="E211" s="881"/>
      <c r="F211" s="722"/>
    </row>
    <row r="212" spans="1:6">
      <c r="A212" s="320"/>
      <c r="B212" s="351" t="s">
        <v>46</v>
      </c>
      <c r="C212" s="276"/>
      <c r="D212" s="333"/>
      <c r="E212" s="865"/>
      <c r="F212" s="707">
        <f>D210*E210</f>
        <v>0</v>
      </c>
    </row>
    <row r="213" spans="1:6">
      <c r="A213" s="320"/>
      <c r="B213" s="352" t="s">
        <v>47</v>
      </c>
      <c r="C213" s="279"/>
      <c r="D213" s="334"/>
      <c r="E213" s="866"/>
      <c r="F213" s="708">
        <f>D211*E211</f>
        <v>0</v>
      </c>
    </row>
    <row r="214" spans="1:6">
      <c r="A214" s="320"/>
      <c r="E214" s="867"/>
    </row>
    <row r="215" spans="1:6" ht="57">
      <c r="A215" s="320" t="s">
        <v>1878</v>
      </c>
      <c r="B215" s="265" t="s">
        <v>4545</v>
      </c>
      <c r="C215" s="283"/>
      <c r="D215" s="332"/>
      <c r="E215" s="877"/>
      <c r="F215" s="706"/>
    </row>
    <row r="216" spans="1:6">
      <c r="A216" s="320"/>
      <c r="B216" s="265" t="s">
        <v>1889</v>
      </c>
      <c r="C216" s="264" t="s">
        <v>39</v>
      </c>
      <c r="D216" s="331">
        <v>320</v>
      </c>
      <c r="E216" s="881"/>
      <c r="F216" s="722"/>
    </row>
    <row r="217" spans="1:6">
      <c r="A217" s="320"/>
      <c r="B217" s="265" t="s">
        <v>1889</v>
      </c>
      <c r="C217" s="264" t="s">
        <v>39</v>
      </c>
      <c r="D217" s="331">
        <v>120</v>
      </c>
      <c r="E217" s="881"/>
      <c r="F217" s="722"/>
    </row>
    <row r="218" spans="1:6">
      <c r="A218" s="320"/>
      <c r="B218" s="351" t="s">
        <v>46</v>
      </c>
      <c r="C218" s="276"/>
      <c r="D218" s="333"/>
      <c r="E218" s="865"/>
      <c r="F218" s="707">
        <f>D216*E216</f>
        <v>0</v>
      </c>
    </row>
    <row r="219" spans="1:6">
      <c r="A219" s="320"/>
      <c r="B219" s="352" t="s">
        <v>47</v>
      </c>
      <c r="C219" s="279"/>
      <c r="D219" s="334"/>
      <c r="E219" s="866"/>
      <c r="F219" s="708">
        <f>D217*E217</f>
        <v>0</v>
      </c>
    </row>
    <row r="220" spans="1:6">
      <c r="A220" s="320"/>
      <c r="E220" s="867"/>
    </row>
    <row r="221" spans="1:6" ht="57">
      <c r="A221" s="320" t="s">
        <v>1878</v>
      </c>
      <c r="B221" s="265" t="s">
        <v>4565</v>
      </c>
      <c r="E221" s="867"/>
    </row>
    <row r="222" spans="1:6">
      <c r="A222" s="320"/>
      <c r="B222" s="265" t="s">
        <v>1889</v>
      </c>
      <c r="C222" s="264" t="s">
        <v>39</v>
      </c>
      <c r="D222" s="331">
        <v>320</v>
      </c>
      <c r="E222" s="881"/>
      <c r="F222" s="722"/>
    </row>
    <row r="223" spans="1:6">
      <c r="A223" s="320"/>
      <c r="B223" s="265" t="s">
        <v>1889</v>
      </c>
      <c r="C223" s="264" t="s">
        <v>39</v>
      </c>
      <c r="D223" s="331">
        <v>120</v>
      </c>
      <c r="E223" s="881"/>
      <c r="F223" s="722"/>
    </row>
    <row r="224" spans="1:6">
      <c r="A224" s="320"/>
      <c r="B224" s="351" t="s">
        <v>46</v>
      </c>
      <c r="C224" s="276"/>
      <c r="D224" s="333"/>
      <c r="E224" s="865"/>
      <c r="F224" s="707">
        <f>D222*E222</f>
        <v>0</v>
      </c>
    </row>
    <row r="225" spans="1:6">
      <c r="A225" s="320"/>
      <c r="B225" s="352" t="s">
        <v>47</v>
      </c>
      <c r="C225" s="279"/>
      <c r="D225" s="334"/>
      <c r="E225" s="866"/>
      <c r="F225" s="708">
        <f>D223*E223</f>
        <v>0</v>
      </c>
    </row>
    <row r="226" spans="1:6">
      <c r="A226" s="320"/>
      <c r="C226" s="264"/>
      <c r="D226" s="331"/>
      <c r="E226" s="879"/>
      <c r="F226" s="722"/>
    </row>
    <row r="227" spans="1:6" ht="57">
      <c r="A227" s="320" t="s">
        <v>1878</v>
      </c>
      <c r="B227" s="265" t="s">
        <v>4566</v>
      </c>
      <c r="C227" s="264"/>
      <c r="D227" s="331"/>
      <c r="E227" s="879"/>
      <c r="F227" s="722"/>
    </row>
    <row r="228" spans="1:6">
      <c r="A228" s="320"/>
      <c r="B228" s="265" t="s">
        <v>1889</v>
      </c>
      <c r="C228" s="264" t="s">
        <v>39</v>
      </c>
      <c r="D228" s="331">
        <v>510</v>
      </c>
      <c r="E228" s="881"/>
      <c r="F228" s="722"/>
    </row>
    <row r="229" spans="1:6">
      <c r="A229" s="320"/>
      <c r="B229" s="265" t="s">
        <v>1889</v>
      </c>
      <c r="C229" s="264" t="s">
        <v>39</v>
      </c>
      <c r="D229" s="331">
        <v>950</v>
      </c>
      <c r="E229" s="881"/>
      <c r="F229" s="722"/>
    </row>
    <row r="230" spans="1:6">
      <c r="A230" s="320"/>
      <c r="B230" s="351" t="s">
        <v>46</v>
      </c>
      <c r="C230" s="276"/>
      <c r="D230" s="333"/>
      <c r="E230" s="865"/>
      <c r="F230" s="707">
        <f>D228*E228</f>
        <v>0</v>
      </c>
    </row>
    <row r="231" spans="1:6">
      <c r="A231" s="320"/>
      <c r="B231" s="352" t="s">
        <v>47</v>
      </c>
      <c r="C231" s="279"/>
      <c r="D231" s="334"/>
      <c r="E231" s="866"/>
      <c r="F231" s="708">
        <f>D229*E229</f>
        <v>0</v>
      </c>
    </row>
    <row r="232" spans="1:6">
      <c r="A232" s="320"/>
      <c r="C232" s="264"/>
      <c r="D232" s="331"/>
      <c r="E232" s="879"/>
      <c r="F232" s="722"/>
    </row>
    <row r="233" spans="1:6" ht="57">
      <c r="A233" s="320" t="s">
        <v>1878</v>
      </c>
      <c r="B233" s="265" t="s">
        <v>4567</v>
      </c>
      <c r="C233" s="264"/>
      <c r="D233" s="331"/>
      <c r="E233" s="879"/>
      <c r="F233" s="722"/>
    </row>
    <row r="234" spans="1:6">
      <c r="A234" s="320"/>
      <c r="B234" s="265" t="s">
        <v>1889</v>
      </c>
      <c r="C234" s="264" t="s">
        <v>39</v>
      </c>
      <c r="D234" s="331">
        <v>5800</v>
      </c>
      <c r="E234" s="881"/>
      <c r="F234" s="722"/>
    </row>
    <row r="235" spans="1:6">
      <c r="A235" s="320"/>
      <c r="B235" s="265" t="s">
        <v>1889</v>
      </c>
      <c r="C235" s="264" t="s">
        <v>39</v>
      </c>
      <c r="D235" s="331">
        <v>2540</v>
      </c>
      <c r="E235" s="881"/>
      <c r="F235" s="722"/>
    </row>
    <row r="236" spans="1:6">
      <c r="A236" s="320"/>
      <c r="B236" s="351" t="s">
        <v>46</v>
      </c>
      <c r="C236" s="276"/>
      <c r="D236" s="333"/>
      <c r="E236" s="865"/>
      <c r="F236" s="707">
        <f>D234*E234</f>
        <v>0</v>
      </c>
    </row>
    <row r="237" spans="1:6">
      <c r="A237" s="320"/>
      <c r="B237" s="352" t="s">
        <v>47</v>
      </c>
      <c r="C237" s="279"/>
      <c r="D237" s="334"/>
      <c r="E237" s="866"/>
      <c r="F237" s="708">
        <f>D235*E235</f>
        <v>0</v>
      </c>
    </row>
    <row r="238" spans="1:6">
      <c r="A238" s="320"/>
      <c r="C238" s="264"/>
      <c r="D238" s="331"/>
      <c r="E238" s="879"/>
      <c r="F238" s="722"/>
    </row>
    <row r="239" spans="1:6" ht="57">
      <c r="A239" s="320" t="s">
        <v>1878</v>
      </c>
      <c r="B239" s="265" t="s">
        <v>4568</v>
      </c>
      <c r="E239" s="867"/>
    </row>
    <row r="240" spans="1:6">
      <c r="A240" s="320"/>
      <c r="B240" s="265" t="s">
        <v>1889</v>
      </c>
      <c r="C240" s="259" t="s">
        <v>39</v>
      </c>
      <c r="D240" s="337">
        <v>690</v>
      </c>
      <c r="E240" s="864"/>
      <c r="F240" s="722"/>
    </row>
    <row r="241" spans="1:6">
      <c r="A241" s="320"/>
      <c r="B241" s="265" t="s">
        <v>1889</v>
      </c>
      <c r="C241" s="259" t="s">
        <v>39</v>
      </c>
      <c r="D241" s="337">
        <v>250</v>
      </c>
      <c r="E241" s="864"/>
      <c r="F241" s="722"/>
    </row>
    <row r="242" spans="1:6">
      <c r="A242" s="320"/>
      <c r="B242" s="351" t="s">
        <v>46</v>
      </c>
      <c r="C242" s="276"/>
      <c r="D242" s="333"/>
      <c r="E242" s="865"/>
      <c r="F242" s="707">
        <f>D240*E240</f>
        <v>0</v>
      </c>
    </row>
    <row r="243" spans="1:6">
      <c r="A243" s="320"/>
      <c r="B243" s="352" t="s">
        <v>47</v>
      </c>
      <c r="C243" s="279"/>
      <c r="D243" s="334"/>
      <c r="E243" s="866"/>
      <c r="F243" s="708">
        <f>D241*E241</f>
        <v>0</v>
      </c>
    </row>
    <row r="244" spans="1:6">
      <c r="A244" s="320"/>
      <c r="C244" s="283"/>
      <c r="D244" s="332"/>
      <c r="E244" s="877"/>
      <c r="F244" s="706"/>
    </row>
    <row r="245" spans="1:6" ht="57">
      <c r="A245" s="320" t="s">
        <v>1878</v>
      </c>
      <c r="B245" s="265" t="s">
        <v>4569</v>
      </c>
      <c r="C245" s="264"/>
      <c r="D245" s="331"/>
      <c r="E245" s="879"/>
      <c r="F245" s="722"/>
    </row>
    <row r="246" spans="1:6">
      <c r="A246" s="320"/>
      <c r="B246" s="265" t="s">
        <v>1889</v>
      </c>
      <c r="C246" s="264" t="s">
        <v>39</v>
      </c>
      <c r="D246" s="331">
        <v>4500</v>
      </c>
      <c r="E246" s="881"/>
      <c r="F246" s="722"/>
    </row>
    <row r="247" spans="1:6">
      <c r="A247" s="320"/>
      <c r="B247" s="265" t="s">
        <v>1889</v>
      </c>
      <c r="C247" s="264" t="s">
        <v>39</v>
      </c>
      <c r="D247" s="331">
        <v>1250</v>
      </c>
      <c r="E247" s="881"/>
      <c r="F247" s="722"/>
    </row>
    <row r="248" spans="1:6">
      <c r="A248" s="320"/>
      <c r="B248" s="351" t="s">
        <v>46</v>
      </c>
      <c r="C248" s="276"/>
      <c r="D248" s="333"/>
      <c r="E248" s="865"/>
      <c r="F248" s="707">
        <f>D246*E246</f>
        <v>0</v>
      </c>
    </row>
    <row r="249" spans="1:6">
      <c r="A249" s="320"/>
      <c r="B249" s="352" t="s">
        <v>47</v>
      </c>
      <c r="C249" s="279"/>
      <c r="D249" s="334"/>
      <c r="E249" s="866"/>
      <c r="F249" s="708">
        <f>D247*E247</f>
        <v>0</v>
      </c>
    </row>
    <row r="250" spans="1:6">
      <c r="A250" s="320"/>
      <c r="C250" s="283"/>
      <c r="D250" s="332"/>
      <c r="E250" s="877"/>
      <c r="F250" s="706"/>
    </row>
    <row r="251" spans="1:6" ht="30">
      <c r="A251" s="315" t="s">
        <v>2265</v>
      </c>
      <c r="B251" s="258" t="s">
        <v>2266</v>
      </c>
      <c r="C251" s="264"/>
      <c r="D251" s="331"/>
      <c r="E251" s="879"/>
      <c r="F251" s="722"/>
    </row>
    <row r="252" spans="1:6">
      <c r="A252" s="320"/>
      <c r="C252" s="264"/>
      <c r="D252" s="331"/>
      <c r="E252" s="879"/>
      <c r="F252" s="722"/>
    </row>
    <row r="253" spans="1:6" ht="114">
      <c r="A253" s="320" t="s">
        <v>1878</v>
      </c>
      <c r="B253" s="265" t="s">
        <v>2267</v>
      </c>
      <c r="C253" s="264"/>
      <c r="D253" s="331"/>
      <c r="E253" s="879"/>
      <c r="F253" s="722"/>
    </row>
    <row r="254" spans="1:6">
      <c r="A254" s="320"/>
      <c r="B254" s="265" t="s">
        <v>2001</v>
      </c>
      <c r="C254" s="259" t="s">
        <v>15</v>
      </c>
      <c r="D254" s="337">
        <v>59</v>
      </c>
      <c r="E254" s="864"/>
      <c r="F254" s="722"/>
    </row>
    <row r="255" spans="1:6">
      <c r="A255" s="320"/>
      <c r="B255" s="265" t="s">
        <v>2001</v>
      </c>
      <c r="C255" s="259" t="s">
        <v>15</v>
      </c>
      <c r="D255" s="337">
        <v>12</v>
      </c>
      <c r="E255" s="864"/>
      <c r="F255" s="722"/>
    </row>
    <row r="256" spans="1:6">
      <c r="A256" s="320"/>
      <c r="B256" s="351" t="s">
        <v>46</v>
      </c>
      <c r="C256" s="276"/>
      <c r="D256" s="333"/>
      <c r="E256" s="865"/>
      <c r="F256" s="707">
        <f>D254*E254</f>
        <v>0</v>
      </c>
    </row>
    <row r="257" spans="1:6">
      <c r="A257" s="320"/>
      <c r="B257" s="352" t="s">
        <v>47</v>
      </c>
      <c r="C257" s="279"/>
      <c r="D257" s="334"/>
      <c r="E257" s="866"/>
      <c r="F257" s="708">
        <f>D255*E255</f>
        <v>0</v>
      </c>
    </row>
    <row r="258" spans="1:6">
      <c r="A258" s="320"/>
      <c r="C258" s="283"/>
      <c r="D258" s="332"/>
      <c r="E258" s="877"/>
      <c r="F258" s="706"/>
    </row>
    <row r="259" spans="1:6" ht="114">
      <c r="A259" s="320" t="s">
        <v>1878</v>
      </c>
      <c r="B259" s="265" t="s">
        <v>2268</v>
      </c>
      <c r="C259" s="264"/>
      <c r="D259" s="331"/>
      <c r="E259" s="879"/>
      <c r="F259" s="722"/>
    </row>
    <row r="260" spans="1:6">
      <c r="A260" s="320"/>
      <c r="B260" s="265" t="s">
        <v>2001</v>
      </c>
      <c r="C260" s="264" t="s">
        <v>15</v>
      </c>
      <c r="D260" s="331">
        <v>19</v>
      </c>
      <c r="E260" s="881"/>
      <c r="F260" s="722"/>
    </row>
    <row r="261" spans="1:6">
      <c r="A261" s="320"/>
      <c r="B261" s="265" t="s">
        <v>2001</v>
      </c>
      <c r="C261" s="264" t="s">
        <v>15</v>
      </c>
      <c r="D261" s="331">
        <v>8</v>
      </c>
      <c r="E261" s="881"/>
      <c r="F261" s="722"/>
    </row>
    <row r="262" spans="1:6">
      <c r="A262" s="320"/>
      <c r="B262" s="351" t="s">
        <v>46</v>
      </c>
      <c r="C262" s="276"/>
      <c r="D262" s="333"/>
      <c r="E262" s="865"/>
      <c r="F262" s="707">
        <f>D260*E260</f>
        <v>0</v>
      </c>
    </row>
    <row r="263" spans="1:6">
      <c r="A263" s="320"/>
      <c r="B263" s="352" t="s">
        <v>47</v>
      </c>
      <c r="C263" s="279"/>
      <c r="D263" s="334"/>
      <c r="E263" s="866"/>
      <c r="F263" s="708">
        <f>D261*E261</f>
        <v>0</v>
      </c>
    </row>
    <row r="264" spans="1:6">
      <c r="A264" s="320"/>
      <c r="C264" s="264"/>
      <c r="D264" s="331"/>
      <c r="E264" s="879"/>
      <c r="F264" s="722"/>
    </row>
    <row r="265" spans="1:6" ht="114">
      <c r="A265" s="320" t="s">
        <v>1878</v>
      </c>
      <c r="B265" s="265" t="s">
        <v>4258</v>
      </c>
      <c r="C265" s="264"/>
      <c r="D265" s="331"/>
      <c r="E265" s="879"/>
      <c r="F265" s="722"/>
    </row>
    <row r="266" spans="1:6">
      <c r="A266" s="320"/>
      <c r="B266" s="265" t="s">
        <v>2001</v>
      </c>
      <c r="C266" s="264" t="s">
        <v>15</v>
      </c>
      <c r="D266" s="331">
        <v>12</v>
      </c>
      <c r="E266" s="881"/>
      <c r="F266" s="722"/>
    </row>
    <row r="267" spans="1:6">
      <c r="A267" s="320"/>
      <c r="B267" s="265" t="s">
        <v>2001</v>
      </c>
      <c r="C267" s="264" t="s">
        <v>15</v>
      </c>
      <c r="D267" s="331"/>
      <c r="E267" s="881"/>
      <c r="F267" s="722"/>
    </row>
    <row r="268" spans="1:6">
      <c r="A268" s="320"/>
      <c r="B268" s="351" t="s">
        <v>46</v>
      </c>
      <c r="C268" s="276"/>
      <c r="D268" s="333"/>
      <c r="E268" s="865"/>
      <c r="F268" s="707">
        <f>D266*E266</f>
        <v>0</v>
      </c>
    </row>
    <row r="269" spans="1:6">
      <c r="A269" s="320"/>
      <c r="B269" s="352" t="s">
        <v>47</v>
      </c>
      <c r="C269" s="279"/>
      <c r="D269" s="334"/>
      <c r="E269" s="866"/>
      <c r="F269" s="708">
        <f>D267*E267</f>
        <v>0</v>
      </c>
    </row>
    <row r="270" spans="1:6">
      <c r="A270" s="320"/>
      <c r="E270" s="867"/>
    </row>
    <row r="271" spans="1:6" ht="85.5">
      <c r="A271" s="320" t="s">
        <v>1878</v>
      </c>
      <c r="B271" s="265" t="s">
        <v>4259</v>
      </c>
      <c r="C271" s="264"/>
      <c r="D271" s="331"/>
      <c r="E271" s="879"/>
      <c r="F271" s="722"/>
    </row>
    <row r="272" spans="1:6">
      <c r="A272" s="320"/>
      <c r="B272" s="265" t="s">
        <v>2001</v>
      </c>
      <c r="C272" s="264" t="s">
        <v>15</v>
      </c>
      <c r="D272" s="331">
        <v>37</v>
      </c>
      <c r="E272" s="881"/>
      <c r="F272" s="722"/>
    </row>
    <row r="273" spans="1:6">
      <c r="A273" s="320"/>
      <c r="B273" s="265" t="s">
        <v>2001</v>
      </c>
      <c r="C273" s="264" t="s">
        <v>15</v>
      </c>
      <c r="D273" s="331"/>
      <c r="E273" s="881"/>
      <c r="F273" s="722"/>
    </row>
    <row r="274" spans="1:6">
      <c r="A274" s="320"/>
      <c r="B274" s="351" t="s">
        <v>46</v>
      </c>
      <c r="C274" s="276"/>
      <c r="D274" s="333"/>
      <c r="E274" s="865"/>
      <c r="F274" s="707">
        <f>D272*E272</f>
        <v>0</v>
      </c>
    </row>
    <row r="275" spans="1:6">
      <c r="A275" s="320"/>
      <c r="B275" s="352" t="s">
        <v>47</v>
      </c>
      <c r="C275" s="279"/>
      <c r="D275" s="334"/>
      <c r="E275" s="866"/>
      <c r="F275" s="708">
        <f>D273*E273</f>
        <v>0</v>
      </c>
    </row>
    <row r="276" spans="1:6">
      <c r="A276" s="320"/>
      <c r="E276" s="867"/>
    </row>
    <row r="277" spans="1:6" ht="85.5">
      <c r="A277" s="320" t="s">
        <v>1878</v>
      </c>
      <c r="B277" s="265" t="s">
        <v>4260</v>
      </c>
      <c r="C277" s="264"/>
      <c r="D277" s="331"/>
      <c r="E277" s="879"/>
      <c r="F277" s="722"/>
    </row>
    <row r="278" spans="1:6">
      <c r="A278" s="320"/>
      <c r="B278" s="265" t="s">
        <v>2001</v>
      </c>
      <c r="C278" s="264" t="s">
        <v>15</v>
      </c>
      <c r="D278" s="331">
        <v>38</v>
      </c>
      <c r="E278" s="881"/>
      <c r="F278" s="722"/>
    </row>
    <row r="279" spans="1:6">
      <c r="A279" s="320"/>
      <c r="B279" s="265" t="s">
        <v>2001</v>
      </c>
      <c r="C279" s="264" t="s">
        <v>15</v>
      </c>
      <c r="D279" s="331">
        <v>10</v>
      </c>
      <c r="E279" s="881"/>
      <c r="F279" s="722"/>
    </row>
    <row r="280" spans="1:6">
      <c r="A280" s="320"/>
      <c r="B280" s="351" t="s">
        <v>46</v>
      </c>
      <c r="C280" s="276"/>
      <c r="D280" s="333"/>
      <c r="E280" s="865"/>
      <c r="F280" s="707">
        <f>D278*E278</f>
        <v>0</v>
      </c>
    </row>
    <row r="281" spans="1:6">
      <c r="A281" s="320"/>
      <c r="B281" s="352" t="s">
        <v>47</v>
      </c>
      <c r="C281" s="279"/>
      <c r="D281" s="334"/>
      <c r="E281" s="866"/>
      <c r="F281" s="708">
        <f>D279*E279</f>
        <v>0</v>
      </c>
    </row>
    <row r="282" spans="1:6">
      <c r="A282" s="320"/>
      <c r="E282" s="867"/>
    </row>
    <row r="283" spans="1:6" ht="99.75">
      <c r="A283" s="320" t="s">
        <v>1878</v>
      </c>
      <c r="B283" s="265" t="s">
        <v>2269</v>
      </c>
      <c r="C283" s="264"/>
      <c r="D283" s="331"/>
      <c r="E283" s="879"/>
      <c r="F283" s="722"/>
    </row>
    <row r="284" spans="1:6">
      <c r="A284" s="320"/>
      <c r="B284" s="265" t="s">
        <v>2001</v>
      </c>
      <c r="C284" s="264" t="s">
        <v>15</v>
      </c>
      <c r="D284" s="331">
        <v>84</v>
      </c>
      <c r="E284" s="881"/>
      <c r="F284" s="722"/>
    </row>
    <row r="285" spans="1:6">
      <c r="A285" s="320"/>
      <c r="B285" s="265" t="s">
        <v>2001</v>
      </c>
      <c r="C285" s="264" t="s">
        <v>15</v>
      </c>
      <c r="D285" s="331">
        <v>33</v>
      </c>
      <c r="E285" s="881"/>
      <c r="F285" s="722"/>
    </row>
    <row r="286" spans="1:6">
      <c r="A286" s="320"/>
      <c r="B286" s="351" t="s">
        <v>46</v>
      </c>
      <c r="C286" s="276"/>
      <c r="D286" s="333"/>
      <c r="E286" s="865"/>
      <c r="F286" s="707">
        <f>D284*E284</f>
        <v>0</v>
      </c>
    </row>
    <row r="287" spans="1:6">
      <c r="A287" s="320"/>
      <c r="B287" s="352" t="s">
        <v>47</v>
      </c>
      <c r="C287" s="279"/>
      <c r="D287" s="334"/>
      <c r="E287" s="866"/>
      <c r="F287" s="708">
        <f>D285*E285</f>
        <v>0</v>
      </c>
    </row>
    <row r="288" spans="1:6">
      <c r="A288" s="320"/>
      <c r="E288" s="867"/>
    </row>
    <row r="289" spans="1:6" ht="114">
      <c r="A289" s="320" t="s">
        <v>1878</v>
      </c>
      <c r="B289" s="265" t="s">
        <v>2270</v>
      </c>
      <c r="C289" s="264"/>
      <c r="D289" s="331"/>
      <c r="E289" s="879"/>
      <c r="F289" s="722"/>
    </row>
    <row r="290" spans="1:6">
      <c r="A290" s="320"/>
      <c r="B290" s="265" t="s">
        <v>2001</v>
      </c>
      <c r="C290" s="264" t="s">
        <v>15</v>
      </c>
      <c r="D290" s="331">
        <v>3</v>
      </c>
      <c r="E290" s="881"/>
      <c r="F290" s="722"/>
    </row>
    <row r="291" spans="1:6">
      <c r="A291" s="320"/>
      <c r="B291" s="265" t="s">
        <v>2001</v>
      </c>
      <c r="C291" s="264" t="s">
        <v>15</v>
      </c>
      <c r="D291" s="331">
        <v>1</v>
      </c>
      <c r="E291" s="881"/>
      <c r="F291" s="722"/>
    </row>
    <row r="292" spans="1:6">
      <c r="A292" s="320"/>
      <c r="B292" s="351" t="s">
        <v>46</v>
      </c>
      <c r="C292" s="276"/>
      <c r="D292" s="333"/>
      <c r="E292" s="865"/>
      <c r="F292" s="707">
        <f>D290*E290</f>
        <v>0</v>
      </c>
    </row>
    <row r="293" spans="1:6">
      <c r="A293" s="320"/>
      <c r="B293" s="352" t="s">
        <v>47</v>
      </c>
      <c r="C293" s="279"/>
      <c r="D293" s="334"/>
      <c r="E293" s="866"/>
      <c r="F293" s="708">
        <f>D291*E291</f>
        <v>0</v>
      </c>
    </row>
    <row r="294" spans="1:6">
      <c r="A294" s="320"/>
      <c r="E294" s="867"/>
    </row>
    <row r="295" spans="1:6" ht="114">
      <c r="A295" s="320" t="s">
        <v>1878</v>
      </c>
      <c r="B295" s="265" t="s">
        <v>2271</v>
      </c>
      <c r="C295" s="264"/>
      <c r="D295" s="331"/>
      <c r="E295" s="879"/>
      <c r="F295" s="722"/>
    </row>
    <row r="296" spans="1:6">
      <c r="A296" s="320"/>
      <c r="B296" s="265" t="s">
        <v>2001</v>
      </c>
      <c r="C296" s="264" t="s">
        <v>15</v>
      </c>
      <c r="D296" s="331">
        <v>58</v>
      </c>
      <c r="E296" s="881"/>
      <c r="F296" s="722"/>
    </row>
    <row r="297" spans="1:6">
      <c r="A297" s="320"/>
      <c r="B297" s="265" t="s">
        <v>2001</v>
      </c>
      <c r="C297" s="264" t="s">
        <v>15</v>
      </c>
      <c r="D297" s="331">
        <v>12</v>
      </c>
      <c r="E297" s="881"/>
      <c r="F297" s="722"/>
    </row>
    <row r="298" spans="1:6">
      <c r="A298" s="320"/>
      <c r="B298" s="351" t="s">
        <v>46</v>
      </c>
      <c r="C298" s="276"/>
      <c r="D298" s="333"/>
      <c r="E298" s="865"/>
      <c r="F298" s="707">
        <f>D296*E296</f>
        <v>0</v>
      </c>
    </row>
    <row r="299" spans="1:6">
      <c r="A299" s="320"/>
      <c r="B299" s="352" t="s">
        <v>47</v>
      </c>
      <c r="C299" s="279"/>
      <c r="D299" s="334"/>
      <c r="E299" s="866"/>
      <c r="F299" s="708">
        <f>D297*E297</f>
        <v>0</v>
      </c>
    </row>
    <row r="300" spans="1:6">
      <c r="A300" s="320"/>
      <c r="C300" s="264"/>
      <c r="D300" s="331"/>
      <c r="E300" s="879"/>
      <c r="F300" s="722"/>
    </row>
    <row r="301" spans="1:6" ht="71.25">
      <c r="A301" s="469" t="s">
        <v>1878</v>
      </c>
      <c r="B301" s="470" t="s">
        <v>2272</v>
      </c>
      <c r="C301" s="471"/>
      <c r="D301" s="323"/>
      <c r="E301" s="324"/>
      <c r="F301" s="722"/>
    </row>
    <row r="302" spans="1:6">
      <c r="A302" s="472"/>
      <c r="B302" s="470" t="s">
        <v>2001</v>
      </c>
      <c r="C302" s="471" t="s">
        <v>15</v>
      </c>
      <c r="D302" s="323">
        <v>45</v>
      </c>
      <c r="E302" s="753"/>
      <c r="F302" s="722"/>
    </row>
    <row r="303" spans="1:6">
      <c r="A303" s="472"/>
      <c r="B303" s="470" t="s">
        <v>2001</v>
      </c>
      <c r="C303" s="471" t="s">
        <v>15</v>
      </c>
      <c r="D303" s="323">
        <v>4</v>
      </c>
      <c r="E303" s="753"/>
      <c r="F303" s="722"/>
    </row>
    <row r="304" spans="1:6">
      <c r="A304" s="472"/>
      <c r="B304" s="351" t="s">
        <v>46</v>
      </c>
      <c r="C304" s="276"/>
      <c r="D304" s="333"/>
      <c r="E304" s="865"/>
      <c r="F304" s="707">
        <f>D302*E302</f>
        <v>0</v>
      </c>
    </row>
    <row r="305" spans="1:6">
      <c r="A305" s="472"/>
      <c r="B305" s="352" t="s">
        <v>47</v>
      </c>
      <c r="C305" s="279"/>
      <c r="D305" s="334"/>
      <c r="E305" s="866"/>
      <c r="F305" s="708">
        <f>D303*E303</f>
        <v>0</v>
      </c>
    </row>
    <row r="306" spans="1:6">
      <c r="A306" s="472"/>
      <c r="B306" s="470"/>
      <c r="C306" s="471"/>
      <c r="D306" s="323"/>
      <c r="E306" s="324"/>
      <c r="F306" s="722"/>
    </row>
    <row r="307" spans="1:6" ht="71.25">
      <c r="A307" s="469" t="s">
        <v>1878</v>
      </c>
      <c r="B307" s="470" t="s">
        <v>2273</v>
      </c>
      <c r="C307" s="471"/>
      <c r="D307" s="323"/>
      <c r="E307" s="324"/>
      <c r="F307" s="722"/>
    </row>
    <row r="308" spans="1:6">
      <c r="A308" s="472"/>
      <c r="B308" s="470" t="s">
        <v>2001</v>
      </c>
      <c r="C308" s="471" t="s">
        <v>15</v>
      </c>
      <c r="D308" s="323">
        <v>21</v>
      </c>
      <c r="E308" s="753"/>
      <c r="F308" s="722"/>
    </row>
    <row r="309" spans="1:6">
      <c r="A309" s="472"/>
      <c r="B309" s="470" t="s">
        <v>2001</v>
      </c>
      <c r="C309" s="471" t="s">
        <v>15</v>
      </c>
      <c r="D309" s="323">
        <v>4</v>
      </c>
      <c r="E309" s="753"/>
      <c r="F309" s="722"/>
    </row>
    <row r="310" spans="1:6">
      <c r="A310" s="472"/>
      <c r="B310" s="351" t="s">
        <v>46</v>
      </c>
      <c r="C310" s="276"/>
      <c r="D310" s="333"/>
      <c r="E310" s="865"/>
      <c r="F310" s="707">
        <f>D308*E308</f>
        <v>0</v>
      </c>
    </row>
    <row r="311" spans="1:6">
      <c r="A311" s="472"/>
      <c r="B311" s="352" t="s">
        <v>47</v>
      </c>
      <c r="C311" s="279"/>
      <c r="D311" s="334"/>
      <c r="E311" s="866"/>
      <c r="F311" s="708">
        <f>D309*E309</f>
        <v>0</v>
      </c>
    </row>
    <row r="312" spans="1:6">
      <c r="A312" s="472"/>
      <c r="B312" s="470"/>
      <c r="C312" s="471"/>
      <c r="D312" s="323"/>
      <c r="E312" s="324"/>
      <c r="F312" s="722"/>
    </row>
    <row r="313" spans="1:6" ht="71.25">
      <c r="A313" s="469" t="s">
        <v>1878</v>
      </c>
      <c r="B313" s="470" t="s">
        <v>2274</v>
      </c>
      <c r="C313" s="471"/>
      <c r="D313" s="323"/>
      <c r="E313" s="324"/>
      <c r="F313" s="722"/>
    </row>
    <row r="314" spans="1:6">
      <c r="A314" s="472"/>
      <c r="B314" s="470" t="s">
        <v>2001</v>
      </c>
      <c r="C314" s="471" t="s">
        <v>15</v>
      </c>
      <c r="D314" s="323">
        <v>2</v>
      </c>
      <c r="E314" s="753"/>
      <c r="F314" s="722"/>
    </row>
    <row r="315" spans="1:6">
      <c r="A315" s="472"/>
      <c r="B315" s="470" t="s">
        <v>2001</v>
      </c>
      <c r="C315" s="471" t="s">
        <v>15</v>
      </c>
      <c r="D315" s="323">
        <v>2</v>
      </c>
      <c r="E315" s="753"/>
      <c r="F315" s="722"/>
    </row>
    <row r="316" spans="1:6">
      <c r="A316" s="472"/>
      <c r="B316" s="351" t="s">
        <v>46</v>
      </c>
      <c r="C316" s="276"/>
      <c r="D316" s="333"/>
      <c r="E316" s="865"/>
      <c r="F316" s="707">
        <f>D314*E314</f>
        <v>0</v>
      </c>
    </row>
    <row r="317" spans="1:6">
      <c r="A317" s="472"/>
      <c r="B317" s="352" t="s">
        <v>47</v>
      </c>
      <c r="C317" s="279"/>
      <c r="D317" s="334"/>
      <c r="E317" s="866"/>
      <c r="F317" s="708">
        <f>D315*E315</f>
        <v>0</v>
      </c>
    </row>
    <row r="318" spans="1:6">
      <c r="A318" s="472"/>
      <c r="B318" s="470"/>
      <c r="C318" s="471"/>
      <c r="D318" s="323"/>
      <c r="E318" s="324"/>
      <c r="F318" s="722"/>
    </row>
    <row r="319" spans="1:6" ht="71.25">
      <c r="A319" s="472" t="s">
        <v>1878</v>
      </c>
      <c r="B319" s="265" t="s">
        <v>2275</v>
      </c>
      <c r="C319" s="264"/>
      <c r="D319" s="331"/>
      <c r="E319" s="879"/>
      <c r="F319" s="722"/>
    </row>
    <row r="320" spans="1:6">
      <c r="A320" s="472"/>
      <c r="B320" s="470" t="s">
        <v>2001</v>
      </c>
      <c r="C320" s="471" t="s">
        <v>15</v>
      </c>
      <c r="D320" s="331">
        <f>136-D321</f>
        <v>98</v>
      </c>
      <c r="E320" s="753"/>
      <c r="F320" s="722"/>
    </row>
    <row r="321" spans="1:6">
      <c r="A321" s="472"/>
      <c r="B321" s="470" t="s">
        <v>2001</v>
      </c>
      <c r="C321" s="471" t="s">
        <v>15</v>
      </c>
      <c r="D321" s="331">
        <v>38</v>
      </c>
      <c r="E321" s="753"/>
      <c r="F321" s="722"/>
    </row>
    <row r="322" spans="1:6">
      <c r="A322" s="472"/>
      <c r="B322" s="351" t="s">
        <v>46</v>
      </c>
      <c r="C322" s="276"/>
      <c r="D322" s="333"/>
      <c r="E322" s="865"/>
      <c r="F322" s="707">
        <f>D320*E320</f>
        <v>0</v>
      </c>
    </row>
    <row r="323" spans="1:6">
      <c r="A323" s="472"/>
      <c r="B323" s="352" t="s">
        <v>47</v>
      </c>
      <c r="C323" s="279"/>
      <c r="D323" s="334"/>
      <c r="E323" s="866"/>
      <c r="F323" s="708">
        <f>D321*E321</f>
        <v>0</v>
      </c>
    </row>
    <row r="324" spans="1:6">
      <c r="A324" s="469"/>
      <c r="B324" s="470"/>
      <c r="C324" s="471"/>
      <c r="D324" s="323"/>
      <c r="E324" s="324"/>
      <c r="F324" s="706"/>
    </row>
    <row r="325" spans="1:6" ht="71.25">
      <c r="A325" s="472" t="s">
        <v>1878</v>
      </c>
      <c r="B325" s="470" t="s">
        <v>2276</v>
      </c>
      <c r="C325" s="471"/>
      <c r="D325" s="323"/>
      <c r="E325" s="324"/>
      <c r="F325" s="722"/>
    </row>
    <row r="326" spans="1:6">
      <c r="A326" s="472"/>
      <c r="B326" s="265" t="s">
        <v>2001</v>
      </c>
      <c r="C326" s="264" t="s">
        <v>15</v>
      </c>
      <c r="D326" s="331">
        <v>2</v>
      </c>
      <c r="E326" s="881"/>
      <c r="F326" s="722"/>
    </row>
    <row r="327" spans="1:6">
      <c r="A327" s="472"/>
      <c r="B327" s="265" t="s">
        <v>2001</v>
      </c>
      <c r="C327" s="264" t="s">
        <v>15</v>
      </c>
      <c r="D327" s="331">
        <v>2</v>
      </c>
      <c r="E327" s="881"/>
      <c r="F327" s="722"/>
    </row>
    <row r="328" spans="1:6">
      <c r="A328" s="472"/>
      <c r="B328" s="351" t="s">
        <v>46</v>
      </c>
      <c r="C328" s="276"/>
      <c r="D328" s="333"/>
      <c r="E328" s="865"/>
      <c r="F328" s="707">
        <f>D326*E326</f>
        <v>0</v>
      </c>
    </row>
    <row r="329" spans="1:6">
      <c r="A329" s="472"/>
      <c r="B329" s="352" t="s">
        <v>47</v>
      </c>
      <c r="C329" s="279"/>
      <c r="D329" s="334"/>
      <c r="E329" s="866"/>
      <c r="F329" s="708">
        <f>D327*E327</f>
        <v>0</v>
      </c>
    </row>
    <row r="330" spans="1:6">
      <c r="A330" s="472"/>
      <c r="C330" s="264"/>
      <c r="D330" s="331"/>
      <c r="E330" s="879"/>
      <c r="F330" s="722"/>
    </row>
    <row r="331" spans="1:6" ht="114">
      <c r="A331" s="472" t="s">
        <v>1878</v>
      </c>
      <c r="B331" s="470" t="s">
        <v>2277</v>
      </c>
      <c r="C331" s="471"/>
      <c r="D331" s="323"/>
      <c r="E331" s="324"/>
      <c r="F331" s="722"/>
    </row>
    <row r="332" spans="1:6">
      <c r="A332" s="469"/>
      <c r="B332" s="470" t="s">
        <v>1916</v>
      </c>
      <c r="C332" s="471" t="s">
        <v>15</v>
      </c>
      <c r="D332" s="323">
        <v>12</v>
      </c>
      <c r="E332" s="753"/>
      <c r="F332" s="722"/>
    </row>
    <row r="333" spans="1:6">
      <c r="A333" s="469"/>
      <c r="B333" s="470" t="s">
        <v>1916</v>
      </c>
      <c r="C333" s="471" t="s">
        <v>15</v>
      </c>
      <c r="D333" s="323">
        <v>29</v>
      </c>
      <c r="E333" s="753"/>
      <c r="F333" s="722"/>
    </row>
    <row r="334" spans="1:6">
      <c r="A334" s="469"/>
      <c r="B334" s="351" t="s">
        <v>46</v>
      </c>
      <c r="C334" s="276"/>
      <c r="D334" s="333"/>
      <c r="E334" s="865"/>
      <c r="F334" s="707">
        <f>D332*E332</f>
        <v>0</v>
      </c>
    </row>
    <row r="335" spans="1:6">
      <c r="A335" s="469"/>
      <c r="B335" s="352" t="s">
        <v>47</v>
      </c>
      <c r="C335" s="279"/>
      <c r="D335" s="334"/>
      <c r="E335" s="866"/>
      <c r="F335" s="708">
        <f>D333*E333</f>
        <v>0</v>
      </c>
    </row>
    <row r="336" spans="1:6">
      <c r="A336" s="469"/>
      <c r="B336" s="470"/>
      <c r="C336" s="471"/>
      <c r="D336" s="323"/>
      <c r="E336" s="324"/>
      <c r="F336" s="722"/>
    </row>
    <row r="337" spans="1:6" ht="114">
      <c r="A337" s="472" t="s">
        <v>1878</v>
      </c>
      <c r="B337" s="470" t="s">
        <v>2278</v>
      </c>
      <c r="C337" s="471"/>
      <c r="D337" s="323"/>
      <c r="E337" s="324"/>
      <c r="F337" s="722"/>
    </row>
    <row r="338" spans="1:6">
      <c r="A338" s="469"/>
      <c r="B338" s="470" t="s">
        <v>1916</v>
      </c>
      <c r="C338" s="471" t="s">
        <v>15</v>
      </c>
      <c r="D338" s="323">
        <v>12</v>
      </c>
      <c r="E338" s="753"/>
      <c r="F338" s="722"/>
    </row>
    <row r="339" spans="1:6">
      <c r="A339" s="469"/>
      <c r="B339" s="470" t="s">
        <v>1916</v>
      </c>
      <c r="C339" s="471" t="s">
        <v>15</v>
      </c>
      <c r="D339" s="323">
        <v>23</v>
      </c>
      <c r="E339" s="753"/>
      <c r="F339" s="722"/>
    </row>
    <row r="340" spans="1:6">
      <c r="A340" s="469"/>
      <c r="B340" s="351" t="s">
        <v>46</v>
      </c>
      <c r="C340" s="276"/>
      <c r="D340" s="333"/>
      <c r="E340" s="865"/>
      <c r="F340" s="707">
        <f>D338*E338</f>
        <v>0</v>
      </c>
    </row>
    <row r="341" spans="1:6">
      <c r="A341" s="469"/>
      <c r="B341" s="352" t="s">
        <v>47</v>
      </c>
      <c r="C341" s="279"/>
      <c r="D341" s="334"/>
      <c r="E341" s="866"/>
      <c r="F341" s="708">
        <f>D339*E339</f>
        <v>0</v>
      </c>
    </row>
    <row r="342" spans="1:6" ht="12" customHeight="1">
      <c r="A342" s="469"/>
      <c r="B342" s="470"/>
      <c r="C342" s="471"/>
      <c r="D342" s="323"/>
      <c r="E342" s="324"/>
      <c r="F342" s="722"/>
    </row>
    <row r="343" spans="1:6" ht="85.5">
      <c r="A343" s="472" t="s">
        <v>1878</v>
      </c>
      <c r="B343" s="265" t="s">
        <v>2279</v>
      </c>
      <c r="C343" s="264"/>
      <c r="D343" s="331"/>
      <c r="E343" s="879"/>
      <c r="F343" s="722"/>
    </row>
    <row r="344" spans="1:6">
      <c r="A344" s="472"/>
      <c r="B344" s="265" t="s">
        <v>2001</v>
      </c>
      <c r="C344" s="264" t="s">
        <v>15</v>
      </c>
      <c r="D344" s="331">
        <v>191</v>
      </c>
      <c r="E344" s="881"/>
      <c r="F344" s="722"/>
    </row>
    <row r="345" spans="1:6">
      <c r="A345" s="472"/>
      <c r="B345" s="265" t="s">
        <v>2001</v>
      </c>
      <c r="C345" s="264" t="s">
        <v>15</v>
      </c>
      <c r="D345" s="331">
        <v>34</v>
      </c>
      <c r="E345" s="881"/>
      <c r="F345" s="722"/>
    </row>
    <row r="346" spans="1:6">
      <c r="A346" s="472"/>
      <c r="B346" s="351" t="s">
        <v>46</v>
      </c>
      <c r="C346" s="276"/>
      <c r="D346" s="333"/>
      <c r="E346" s="865"/>
      <c r="F346" s="707">
        <f>D344*E344</f>
        <v>0</v>
      </c>
    </row>
    <row r="347" spans="1:6">
      <c r="A347" s="472"/>
      <c r="B347" s="352" t="s">
        <v>47</v>
      </c>
      <c r="C347" s="279"/>
      <c r="D347" s="334"/>
      <c r="E347" s="866"/>
      <c r="F347" s="708">
        <f>D345*E345</f>
        <v>0</v>
      </c>
    </row>
    <row r="348" spans="1:6">
      <c r="A348" s="472"/>
      <c r="B348" s="470"/>
      <c r="C348" s="471"/>
      <c r="D348" s="323"/>
      <c r="E348" s="324"/>
      <c r="F348" s="706"/>
    </row>
    <row r="349" spans="1:6" ht="85.5">
      <c r="A349" s="469" t="s">
        <v>1878</v>
      </c>
      <c r="B349" s="470" t="s">
        <v>4261</v>
      </c>
      <c r="C349" s="471"/>
      <c r="D349" s="323"/>
      <c r="E349" s="324"/>
      <c r="F349" s="722"/>
    </row>
    <row r="350" spans="1:6">
      <c r="A350" s="472"/>
      <c r="B350" s="470" t="s">
        <v>2001</v>
      </c>
      <c r="C350" s="471" t="s">
        <v>15</v>
      </c>
      <c r="D350" s="323">
        <v>35</v>
      </c>
      <c r="E350" s="753"/>
      <c r="F350" s="722"/>
    </row>
    <row r="351" spans="1:6">
      <c r="A351" s="472"/>
      <c r="B351" s="470" t="s">
        <v>2001</v>
      </c>
      <c r="C351" s="471" t="s">
        <v>15</v>
      </c>
      <c r="D351" s="323">
        <v>9</v>
      </c>
      <c r="E351" s="753"/>
      <c r="F351" s="722"/>
    </row>
    <row r="352" spans="1:6">
      <c r="A352" s="472"/>
      <c r="B352" s="351" t="s">
        <v>46</v>
      </c>
      <c r="C352" s="276"/>
      <c r="D352" s="333"/>
      <c r="E352" s="865"/>
      <c r="F352" s="707">
        <f>D350*E350</f>
        <v>0</v>
      </c>
    </row>
    <row r="353" spans="1:6">
      <c r="A353" s="472"/>
      <c r="B353" s="352" t="s">
        <v>47</v>
      </c>
      <c r="C353" s="279"/>
      <c r="D353" s="334"/>
      <c r="E353" s="866"/>
      <c r="F353" s="708">
        <f>D351*E351</f>
        <v>0</v>
      </c>
    </row>
    <row r="354" spans="1:6" ht="13.5" customHeight="1">
      <c r="A354" s="472"/>
      <c r="C354" s="264"/>
      <c r="D354" s="331"/>
      <c r="E354" s="879"/>
      <c r="F354" s="722"/>
    </row>
    <row r="355" spans="1:6" ht="85.5">
      <c r="A355" s="469" t="s">
        <v>1878</v>
      </c>
      <c r="B355" s="470" t="s">
        <v>4262</v>
      </c>
      <c r="C355" s="471"/>
      <c r="D355" s="323"/>
      <c r="E355" s="324"/>
      <c r="F355" s="722"/>
    </row>
    <row r="356" spans="1:6">
      <c r="A356" s="472"/>
      <c r="B356" s="470" t="s">
        <v>2001</v>
      </c>
      <c r="C356" s="471" t="s">
        <v>15</v>
      </c>
      <c r="D356" s="323">
        <v>6</v>
      </c>
      <c r="E356" s="753"/>
      <c r="F356" s="722"/>
    </row>
    <row r="357" spans="1:6">
      <c r="A357" s="472"/>
      <c r="B357" s="470" t="s">
        <v>2001</v>
      </c>
      <c r="C357" s="471" t="s">
        <v>15</v>
      </c>
      <c r="D357" s="323"/>
      <c r="E357" s="753"/>
      <c r="F357" s="722"/>
    </row>
    <row r="358" spans="1:6">
      <c r="A358" s="472"/>
      <c r="B358" s="351" t="s">
        <v>46</v>
      </c>
      <c r="C358" s="276"/>
      <c r="D358" s="333"/>
      <c r="E358" s="865"/>
      <c r="F358" s="707">
        <f>D356*E356</f>
        <v>0</v>
      </c>
    </row>
    <row r="359" spans="1:6">
      <c r="A359" s="472"/>
      <c r="B359" s="352" t="s">
        <v>47</v>
      </c>
      <c r="C359" s="279"/>
      <c r="D359" s="334"/>
      <c r="E359" s="866"/>
      <c r="F359" s="708">
        <f>D357*E357</f>
        <v>0</v>
      </c>
    </row>
    <row r="360" spans="1:6" ht="13.5" customHeight="1">
      <c r="A360" s="472"/>
      <c r="C360" s="264"/>
      <c r="D360" s="331"/>
      <c r="E360" s="879"/>
      <c r="F360" s="722"/>
    </row>
    <row r="361" spans="1:6" ht="142.5">
      <c r="A361" s="472" t="s">
        <v>1878</v>
      </c>
      <c r="B361" s="265" t="s">
        <v>2280</v>
      </c>
      <c r="C361" s="264"/>
      <c r="D361" s="331"/>
      <c r="E361" s="879"/>
      <c r="F361" s="722"/>
    </row>
    <row r="362" spans="1:6">
      <c r="A362" s="472"/>
      <c r="B362" s="470" t="s">
        <v>2001</v>
      </c>
      <c r="C362" s="471" t="s">
        <v>15</v>
      </c>
      <c r="D362" s="323">
        <v>754</v>
      </c>
      <c r="E362" s="753"/>
      <c r="F362" s="722"/>
    </row>
    <row r="363" spans="1:6">
      <c r="A363" s="472"/>
      <c r="B363" s="470" t="s">
        <v>2001</v>
      </c>
      <c r="C363" s="471" t="s">
        <v>15</v>
      </c>
      <c r="D363" s="323">
        <v>130</v>
      </c>
      <c r="E363" s="753"/>
      <c r="F363" s="722"/>
    </row>
    <row r="364" spans="1:6">
      <c r="A364" s="472"/>
      <c r="B364" s="351" t="s">
        <v>46</v>
      </c>
      <c r="C364" s="276"/>
      <c r="D364" s="333"/>
      <c r="E364" s="865"/>
      <c r="F364" s="707">
        <f>D362*E362</f>
        <v>0</v>
      </c>
    </row>
    <row r="365" spans="1:6">
      <c r="A365" s="472"/>
      <c r="B365" s="352" t="s">
        <v>47</v>
      </c>
      <c r="C365" s="279"/>
      <c r="D365" s="334"/>
      <c r="E365" s="866"/>
      <c r="F365" s="708">
        <f>D363*E363</f>
        <v>0</v>
      </c>
    </row>
    <row r="366" spans="1:6">
      <c r="A366" s="469"/>
      <c r="B366" s="470"/>
      <c r="C366" s="471"/>
      <c r="D366" s="323"/>
      <c r="E366" s="324"/>
      <c r="F366" s="722"/>
    </row>
    <row r="367" spans="1:6" ht="156.75">
      <c r="A367" s="472" t="s">
        <v>1878</v>
      </c>
      <c r="B367" s="470" t="s">
        <v>2281</v>
      </c>
      <c r="C367" s="471"/>
      <c r="D367" s="323"/>
      <c r="E367" s="324"/>
      <c r="F367" s="722"/>
    </row>
    <row r="368" spans="1:6">
      <c r="A368" s="472"/>
      <c r="B368" s="470" t="s">
        <v>2001</v>
      </c>
      <c r="C368" s="471" t="s">
        <v>15</v>
      </c>
      <c r="D368" s="323">
        <v>18</v>
      </c>
      <c r="E368" s="753"/>
      <c r="F368" s="722"/>
    </row>
    <row r="369" spans="1:6">
      <c r="A369" s="472"/>
      <c r="B369" s="470" t="s">
        <v>2001</v>
      </c>
      <c r="C369" s="471" t="s">
        <v>15</v>
      </c>
      <c r="D369" s="323">
        <v>64</v>
      </c>
      <c r="E369" s="753"/>
      <c r="F369" s="722"/>
    </row>
    <row r="370" spans="1:6">
      <c r="A370" s="472"/>
      <c r="B370" s="351" t="s">
        <v>46</v>
      </c>
      <c r="C370" s="276"/>
      <c r="D370" s="333"/>
      <c r="E370" s="865"/>
      <c r="F370" s="707">
        <f>D368*E368</f>
        <v>0</v>
      </c>
    </row>
    <row r="371" spans="1:6">
      <c r="A371" s="469"/>
      <c r="B371" s="352" t="s">
        <v>47</v>
      </c>
      <c r="C371" s="279"/>
      <c r="D371" s="334"/>
      <c r="E371" s="866"/>
      <c r="F371" s="708">
        <f>D369*E369</f>
        <v>0</v>
      </c>
    </row>
    <row r="372" spans="1:6">
      <c r="A372" s="469"/>
      <c r="B372" s="470"/>
      <c r="C372" s="471"/>
      <c r="D372" s="323"/>
      <c r="E372" s="324"/>
      <c r="F372" s="722"/>
    </row>
    <row r="373" spans="1:6" ht="156.75">
      <c r="A373" s="472" t="s">
        <v>1878</v>
      </c>
      <c r="B373" s="470" t="s">
        <v>4263</v>
      </c>
      <c r="C373" s="471"/>
      <c r="D373" s="323"/>
      <c r="E373" s="324"/>
      <c r="F373" s="722"/>
    </row>
    <row r="374" spans="1:6">
      <c r="A374" s="472"/>
      <c r="B374" s="470" t="s">
        <v>2001</v>
      </c>
      <c r="C374" s="471" t="s">
        <v>15</v>
      </c>
      <c r="D374" s="323">
        <v>390</v>
      </c>
      <c r="E374" s="753"/>
      <c r="F374" s="722"/>
    </row>
    <row r="375" spans="1:6">
      <c r="A375" s="472"/>
      <c r="B375" s="470" t="s">
        <v>2001</v>
      </c>
      <c r="C375" s="471" t="s">
        <v>15</v>
      </c>
      <c r="D375" s="323">
        <v>92</v>
      </c>
      <c r="E375" s="753"/>
      <c r="F375" s="722"/>
    </row>
    <row r="376" spans="1:6">
      <c r="A376" s="472"/>
      <c r="B376" s="351" t="s">
        <v>46</v>
      </c>
      <c r="C376" s="276"/>
      <c r="D376" s="333"/>
      <c r="E376" s="865"/>
      <c r="F376" s="707">
        <f>D374*E374</f>
        <v>0</v>
      </c>
    </row>
    <row r="377" spans="1:6">
      <c r="A377" s="469"/>
      <c r="B377" s="352" t="s">
        <v>47</v>
      </c>
      <c r="C377" s="279"/>
      <c r="D377" s="334"/>
      <c r="E377" s="866"/>
      <c r="F377" s="708">
        <f>D375*E375</f>
        <v>0</v>
      </c>
    </row>
    <row r="378" spans="1:6">
      <c r="A378" s="469"/>
      <c r="B378" s="470"/>
      <c r="C378" s="471"/>
      <c r="D378" s="323"/>
      <c r="E378" s="324"/>
      <c r="F378" s="722"/>
    </row>
    <row r="379" spans="1:6" ht="142.5">
      <c r="A379" s="472" t="s">
        <v>1878</v>
      </c>
      <c r="B379" s="470" t="s">
        <v>2282</v>
      </c>
      <c r="C379" s="471"/>
      <c r="D379" s="323"/>
      <c r="E379" s="324"/>
      <c r="F379" s="722"/>
    </row>
    <row r="380" spans="1:6">
      <c r="A380" s="472"/>
      <c r="B380" s="470" t="s">
        <v>2001</v>
      </c>
      <c r="C380" s="471" t="s">
        <v>15</v>
      </c>
      <c r="D380" s="323">
        <v>35</v>
      </c>
      <c r="E380" s="753"/>
      <c r="F380" s="722"/>
    </row>
    <row r="381" spans="1:6">
      <c r="A381" s="472"/>
      <c r="B381" s="470" t="s">
        <v>2001</v>
      </c>
      <c r="C381" s="471" t="s">
        <v>15</v>
      </c>
      <c r="D381" s="323">
        <v>3</v>
      </c>
      <c r="E381" s="753"/>
      <c r="F381" s="722"/>
    </row>
    <row r="382" spans="1:6">
      <c r="A382" s="469"/>
      <c r="B382" s="351" t="s">
        <v>46</v>
      </c>
      <c r="C382" s="276"/>
      <c r="D382" s="333"/>
      <c r="E382" s="865"/>
      <c r="F382" s="707">
        <f>D380*E380</f>
        <v>0</v>
      </c>
    </row>
    <row r="383" spans="1:6">
      <c r="A383" s="469"/>
      <c r="B383" s="352" t="s">
        <v>47</v>
      </c>
      <c r="C383" s="279"/>
      <c r="D383" s="334"/>
      <c r="E383" s="866"/>
      <c r="F383" s="708">
        <f>D381*E381</f>
        <v>0</v>
      </c>
    </row>
    <row r="384" spans="1:6">
      <c r="A384" s="469"/>
      <c r="B384" s="470"/>
      <c r="C384" s="471"/>
      <c r="D384" s="323"/>
      <c r="E384" s="324"/>
      <c r="F384" s="722"/>
    </row>
    <row r="385" spans="1:6" ht="85.5">
      <c r="A385" s="469" t="s">
        <v>1878</v>
      </c>
      <c r="B385" s="470" t="s">
        <v>2283</v>
      </c>
      <c r="C385" s="471"/>
      <c r="D385" s="323"/>
      <c r="E385" s="324"/>
      <c r="F385" s="722"/>
    </row>
    <row r="386" spans="1:6">
      <c r="A386" s="472"/>
      <c r="B386" s="470" t="s">
        <v>2001</v>
      </c>
      <c r="C386" s="471" t="s">
        <v>15</v>
      </c>
      <c r="D386" s="323">
        <v>28</v>
      </c>
      <c r="E386" s="753"/>
      <c r="F386" s="722"/>
    </row>
    <row r="387" spans="1:6">
      <c r="A387" s="469"/>
      <c r="B387" s="351" t="s">
        <v>46</v>
      </c>
      <c r="C387" s="276"/>
      <c r="D387" s="333"/>
      <c r="E387" s="865"/>
      <c r="F387" s="707">
        <f>D386*E386</f>
        <v>0</v>
      </c>
    </row>
    <row r="388" spans="1:6">
      <c r="A388" s="320"/>
      <c r="C388" s="283"/>
      <c r="D388" s="332"/>
      <c r="E388" s="877"/>
      <c r="F388" s="706"/>
    </row>
    <row r="389" spans="1:6" ht="99.75">
      <c r="A389" s="320" t="s">
        <v>1878</v>
      </c>
      <c r="B389" s="265" t="s">
        <v>2284</v>
      </c>
      <c r="C389" s="283"/>
      <c r="D389" s="332"/>
      <c r="E389" s="877"/>
      <c r="F389" s="706"/>
    </row>
    <row r="390" spans="1:6">
      <c r="A390" s="320"/>
      <c r="B390" s="265" t="s">
        <v>2001</v>
      </c>
      <c r="C390" s="264" t="s">
        <v>15</v>
      </c>
      <c r="D390" s="331">
        <v>73</v>
      </c>
      <c r="E390" s="881"/>
      <c r="F390" s="722"/>
    </row>
    <row r="391" spans="1:6">
      <c r="A391" s="320"/>
      <c r="B391" s="265" t="s">
        <v>2001</v>
      </c>
      <c r="C391" s="264" t="s">
        <v>15</v>
      </c>
      <c r="D391" s="331">
        <v>24</v>
      </c>
      <c r="E391" s="881"/>
      <c r="F391" s="706"/>
    </row>
    <row r="392" spans="1:6">
      <c r="A392" s="320"/>
      <c r="B392" s="351" t="s">
        <v>46</v>
      </c>
      <c r="C392" s="276"/>
      <c r="D392" s="333"/>
      <c r="E392" s="865"/>
      <c r="F392" s="707">
        <f>D390*E390</f>
        <v>0</v>
      </c>
    </row>
    <row r="393" spans="1:6">
      <c r="A393" s="320"/>
      <c r="B393" s="352" t="s">
        <v>47</v>
      </c>
      <c r="C393" s="279"/>
      <c r="D393" s="334"/>
      <c r="E393" s="866"/>
      <c r="F393" s="708">
        <f>D391*E391</f>
        <v>0</v>
      </c>
    </row>
    <row r="394" spans="1:6">
      <c r="A394" s="320"/>
      <c r="E394" s="867"/>
    </row>
    <row r="395" spans="1:6" ht="114">
      <c r="A395" s="320" t="s">
        <v>1878</v>
      </c>
      <c r="B395" s="265" t="s">
        <v>2285</v>
      </c>
      <c r="C395" s="283"/>
      <c r="D395" s="332"/>
      <c r="E395" s="877"/>
      <c r="F395" s="706"/>
    </row>
    <row r="396" spans="1:6">
      <c r="A396" s="320"/>
      <c r="B396" s="265" t="s">
        <v>2001</v>
      </c>
      <c r="C396" s="264" t="s">
        <v>15</v>
      </c>
      <c r="D396" s="331">
        <v>113</v>
      </c>
      <c r="E396" s="881"/>
      <c r="F396" s="722"/>
    </row>
    <row r="397" spans="1:6">
      <c r="A397" s="320"/>
      <c r="B397" s="265" t="s">
        <v>2001</v>
      </c>
      <c r="C397" s="264" t="s">
        <v>15</v>
      </c>
      <c r="D397" s="331">
        <v>37</v>
      </c>
      <c r="E397" s="881"/>
      <c r="F397" s="722"/>
    </row>
    <row r="398" spans="1:6">
      <c r="A398" s="320"/>
      <c r="B398" s="351" t="s">
        <v>46</v>
      </c>
      <c r="C398" s="276"/>
      <c r="D398" s="333"/>
      <c r="E398" s="865"/>
      <c r="F398" s="707">
        <f>D396*E396</f>
        <v>0</v>
      </c>
    </row>
    <row r="399" spans="1:6">
      <c r="A399" s="320"/>
      <c r="B399" s="352" t="s">
        <v>47</v>
      </c>
      <c r="C399" s="279"/>
      <c r="D399" s="334"/>
      <c r="E399" s="866"/>
      <c r="F399" s="708">
        <f>D397*E397</f>
        <v>0</v>
      </c>
    </row>
    <row r="400" spans="1:6">
      <c r="A400" s="320"/>
      <c r="E400" s="867"/>
    </row>
    <row r="401" spans="1:6" ht="71.25">
      <c r="A401" s="320" t="s">
        <v>1878</v>
      </c>
      <c r="B401" s="265" t="s">
        <v>4264</v>
      </c>
      <c r="C401" s="264"/>
      <c r="D401" s="331"/>
      <c r="E401" s="879"/>
      <c r="F401" s="722"/>
    </row>
    <row r="402" spans="1:6">
      <c r="A402" s="320"/>
      <c r="B402" s="265" t="s">
        <v>2001</v>
      </c>
      <c r="C402" s="259" t="s">
        <v>15</v>
      </c>
      <c r="D402" s="337">
        <v>2</v>
      </c>
      <c r="E402" s="864"/>
      <c r="F402" s="722"/>
    </row>
    <row r="403" spans="1:6">
      <c r="A403" s="320"/>
      <c r="B403" s="352" t="s">
        <v>47</v>
      </c>
      <c r="C403" s="279"/>
      <c r="D403" s="334"/>
      <c r="E403" s="866"/>
      <c r="F403" s="708">
        <f>D402*E402</f>
        <v>0</v>
      </c>
    </row>
    <row r="404" spans="1:6">
      <c r="A404" s="320"/>
      <c r="C404" s="283"/>
      <c r="D404" s="332"/>
      <c r="E404" s="877"/>
      <c r="F404" s="706"/>
    </row>
    <row r="405" spans="1:6" ht="15">
      <c r="A405" s="315" t="s">
        <v>2286</v>
      </c>
      <c r="B405" s="258" t="s">
        <v>2287</v>
      </c>
      <c r="E405" s="867"/>
    </row>
    <row r="406" spans="1:6">
      <c r="A406" s="320"/>
      <c r="C406" s="264"/>
      <c r="D406" s="331"/>
      <c r="E406" s="879"/>
      <c r="F406" s="722"/>
    </row>
    <row r="407" spans="1:6" s="319" customFormat="1" ht="15">
      <c r="A407" s="315" t="s">
        <v>1878</v>
      </c>
      <c r="B407" s="258" t="s">
        <v>2288</v>
      </c>
      <c r="C407" s="257"/>
      <c r="D407" s="484"/>
      <c r="E407" s="890"/>
      <c r="F407" s="733"/>
    </row>
    <row r="408" spans="1:6" s="319" customFormat="1" ht="75">
      <c r="A408" s="315"/>
      <c r="B408" s="480" t="s">
        <v>4172</v>
      </c>
      <c r="C408" s="257"/>
      <c r="D408" s="484"/>
      <c r="E408" s="890"/>
      <c r="F408" s="733"/>
    </row>
    <row r="409" spans="1:6" s="319" customFormat="1" ht="15">
      <c r="A409" s="315"/>
      <c r="B409" s="258"/>
      <c r="C409" s="257"/>
      <c r="D409" s="484"/>
      <c r="E409" s="890"/>
      <c r="F409" s="733"/>
    </row>
    <row r="410" spans="1:6" ht="152.25" customHeight="1">
      <c r="A410" s="320"/>
      <c r="B410" s="281" t="s">
        <v>4265</v>
      </c>
      <c r="C410" s="264"/>
      <c r="D410" s="331"/>
      <c r="E410" s="879"/>
      <c r="F410" s="722"/>
    </row>
    <row r="411" spans="1:6">
      <c r="A411" s="320"/>
      <c r="B411" s="265" t="s">
        <v>1879</v>
      </c>
      <c r="C411" s="259" t="s">
        <v>7</v>
      </c>
      <c r="D411" s="337">
        <v>1</v>
      </c>
      <c r="E411" s="864"/>
    </row>
    <row r="412" spans="1:6">
      <c r="A412" s="320"/>
      <c r="B412" s="351" t="s">
        <v>46</v>
      </c>
      <c r="C412" s="276"/>
      <c r="D412" s="333"/>
      <c r="E412" s="865"/>
      <c r="F412" s="707">
        <f>D411*E411*$C$8</f>
        <v>0</v>
      </c>
    </row>
    <row r="413" spans="1:6">
      <c r="A413" s="320"/>
      <c r="B413" s="352" t="s">
        <v>47</v>
      </c>
      <c r="C413" s="279"/>
      <c r="D413" s="334"/>
      <c r="E413" s="866"/>
      <c r="F413" s="708">
        <f>D411*E411*$C$9</f>
        <v>0</v>
      </c>
    </row>
    <row r="414" spans="1:6">
      <c r="A414" s="320"/>
      <c r="B414" s="281"/>
      <c r="C414" s="264"/>
      <c r="D414" s="331"/>
      <c r="E414" s="879"/>
      <c r="F414" s="722"/>
    </row>
    <row r="415" spans="1:6">
      <c r="A415" s="320"/>
      <c r="B415" s="281"/>
      <c r="C415" s="264"/>
      <c r="D415" s="331"/>
      <c r="E415" s="879"/>
      <c r="F415" s="722"/>
    </row>
    <row r="416" spans="1:6" ht="32.25" customHeight="1">
      <c r="A416" s="320"/>
      <c r="B416" s="281" t="s">
        <v>4266</v>
      </c>
      <c r="C416" s="264"/>
      <c r="D416" s="331"/>
      <c r="E416" s="879"/>
      <c r="F416" s="722"/>
    </row>
    <row r="417" spans="1:6">
      <c r="A417" s="320"/>
      <c r="B417" s="265" t="s">
        <v>1916</v>
      </c>
      <c r="C417" s="259" t="s">
        <v>15</v>
      </c>
      <c r="D417" s="337">
        <v>1</v>
      </c>
      <c r="E417" s="864"/>
    </row>
    <row r="418" spans="1:6">
      <c r="A418" s="320"/>
      <c r="B418" s="351" t="s">
        <v>46</v>
      </c>
      <c r="C418" s="276"/>
      <c r="D418" s="333"/>
      <c r="E418" s="865"/>
      <c r="F418" s="707">
        <f>D417*E417*$C$8</f>
        <v>0</v>
      </c>
    </row>
    <row r="419" spans="1:6">
      <c r="A419" s="320"/>
      <c r="B419" s="352" t="s">
        <v>47</v>
      </c>
      <c r="C419" s="279"/>
      <c r="D419" s="334"/>
      <c r="E419" s="866"/>
      <c r="F419" s="708">
        <f>D417*E417*$C$9</f>
        <v>0</v>
      </c>
    </row>
    <row r="420" spans="1:6">
      <c r="A420" s="320"/>
      <c r="B420" s="281"/>
      <c r="C420" s="264"/>
      <c r="D420" s="331"/>
      <c r="E420" s="879"/>
      <c r="F420" s="722"/>
    </row>
    <row r="421" spans="1:6" ht="32.25" customHeight="1">
      <c r="A421" s="320"/>
      <c r="B421" s="281" t="s">
        <v>4267</v>
      </c>
      <c r="C421" s="264"/>
      <c r="D421" s="331"/>
      <c r="E421" s="879"/>
      <c r="F421" s="722"/>
    </row>
    <row r="422" spans="1:6">
      <c r="A422" s="320"/>
      <c r="B422" s="265" t="s">
        <v>1916</v>
      </c>
      <c r="C422" s="259" t="s">
        <v>15</v>
      </c>
      <c r="D422" s="337">
        <v>1</v>
      </c>
      <c r="E422" s="864"/>
    </row>
    <row r="423" spans="1:6">
      <c r="A423" s="320"/>
      <c r="B423" s="351" t="s">
        <v>46</v>
      </c>
      <c r="C423" s="276"/>
      <c r="D423" s="333"/>
      <c r="E423" s="865"/>
      <c r="F423" s="707">
        <f>D422*E422*$C$8</f>
        <v>0</v>
      </c>
    </row>
    <row r="424" spans="1:6">
      <c r="A424" s="320"/>
      <c r="B424" s="352" t="s">
        <v>47</v>
      </c>
      <c r="C424" s="279"/>
      <c r="D424" s="334"/>
      <c r="E424" s="866"/>
      <c r="F424" s="708">
        <f>D422*E422*$C$9</f>
        <v>0</v>
      </c>
    </row>
    <row r="425" spans="1:6">
      <c r="A425" s="320"/>
      <c r="B425" s="281"/>
      <c r="C425" s="264"/>
      <c r="D425" s="331"/>
      <c r="E425" s="879"/>
      <c r="F425" s="722"/>
    </row>
    <row r="426" spans="1:6" ht="32.25" customHeight="1">
      <c r="A426" s="320"/>
      <c r="B426" s="281" t="s">
        <v>4268</v>
      </c>
      <c r="C426" s="264"/>
      <c r="D426" s="331"/>
      <c r="E426" s="879"/>
      <c r="F426" s="722"/>
    </row>
    <row r="427" spans="1:6">
      <c r="A427" s="320"/>
      <c r="B427" s="265" t="s">
        <v>1916</v>
      </c>
      <c r="C427" s="259" t="s">
        <v>15</v>
      </c>
      <c r="D427" s="337">
        <v>4</v>
      </c>
      <c r="E427" s="864"/>
    </row>
    <row r="428" spans="1:6">
      <c r="A428" s="320"/>
      <c r="B428" s="351" t="s">
        <v>46</v>
      </c>
      <c r="C428" s="276"/>
      <c r="D428" s="333"/>
      <c r="E428" s="865"/>
      <c r="F428" s="707">
        <f>D427*E427*$C$8</f>
        <v>0</v>
      </c>
    </row>
    <row r="429" spans="1:6">
      <c r="A429" s="320"/>
      <c r="B429" s="352" t="s">
        <v>47</v>
      </c>
      <c r="C429" s="279"/>
      <c r="D429" s="334"/>
      <c r="E429" s="866"/>
      <c r="F429" s="708">
        <f>D427*E427*$C$9</f>
        <v>0</v>
      </c>
    </row>
    <row r="430" spans="1:6">
      <c r="A430" s="320"/>
      <c r="B430" s="281"/>
      <c r="C430" s="264"/>
      <c r="D430" s="331"/>
      <c r="E430" s="879"/>
      <c r="F430" s="722"/>
    </row>
    <row r="431" spans="1:6" ht="32.25" customHeight="1">
      <c r="A431" s="320"/>
      <c r="B431" s="281" t="s">
        <v>4269</v>
      </c>
      <c r="C431" s="264"/>
      <c r="D431" s="331"/>
      <c r="E431" s="879"/>
      <c r="F431" s="722"/>
    </row>
    <row r="432" spans="1:6">
      <c r="A432" s="320"/>
      <c r="B432" s="265" t="s">
        <v>1916</v>
      </c>
      <c r="C432" s="259" t="s">
        <v>15</v>
      </c>
      <c r="D432" s="337">
        <v>13</v>
      </c>
      <c r="E432" s="864"/>
    </row>
    <row r="433" spans="1:6">
      <c r="A433" s="320"/>
      <c r="B433" s="351" t="s">
        <v>46</v>
      </c>
      <c r="C433" s="276"/>
      <c r="D433" s="333"/>
      <c r="E433" s="865"/>
      <c r="F433" s="707">
        <f>D432*E432*$C$8</f>
        <v>0</v>
      </c>
    </row>
    <row r="434" spans="1:6">
      <c r="A434" s="320"/>
      <c r="B434" s="352" t="s">
        <v>47</v>
      </c>
      <c r="C434" s="279"/>
      <c r="D434" s="334"/>
      <c r="E434" s="866"/>
      <c r="F434" s="708">
        <f>D432*E432*$C$9</f>
        <v>0</v>
      </c>
    </row>
    <row r="435" spans="1:6">
      <c r="A435" s="320"/>
      <c r="B435" s="281"/>
      <c r="C435" s="264"/>
      <c r="D435" s="331"/>
      <c r="E435" s="879"/>
      <c r="F435" s="722"/>
    </row>
    <row r="436" spans="1:6" ht="32.25" customHeight="1">
      <c r="A436" s="320"/>
      <c r="B436" s="281" t="s">
        <v>4270</v>
      </c>
      <c r="C436" s="264"/>
      <c r="D436" s="331"/>
      <c r="E436" s="879"/>
      <c r="F436" s="722"/>
    </row>
    <row r="437" spans="1:6">
      <c r="A437" s="320"/>
      <c r="B437" s="265" t="s">
        <v>1916</v>
      </c>
      <c r="C437" s="259" t="s">
        <v>15</v>
      </c>
      <c r="D437" s="337">
        <v>1</v>
      </c>
      <c r="E437" s="864"/>
    </row>
    <row r="438" spans="1:6">
      <c r="A438" s="320"/>
      <c r="B438" s="351" t="s">
        <v>46</v>
      </c>
      <c r="C438" s="276"/>
      <c r="D438" s="333"/>
      <c r="E438" s="865"/>
      <c r="F438" s="707">
        <f>D437*E437*$C$8</f>
        <v>0</v>
      </c>
    </row>
    <row r="439" spans="1:6">
      <c r="A439" s="320"/>
      <c r="B439" s="352" t="s">
        <v>47</v>
      </c>
      <c r="C439" s="279"/>
      <c r="D439" s="334"/>
      <c r="E439" s="866"/>
      <c r="F439" s="708">
        <f>D437*E437*$C$9</f>
        <v>0</v>
      </c>
    </row>
    <row r="440" spans="1:6">
      <c r="A440" s="320"/>
      <c r="B440" s="281"/>
      <c r="C440" s="264"/>
      <c r="D440" s="331"/>
      <c r="E440" s="879"/>
      <c r="F440" s="722"/>
    </row>
    <row r="441" spans="1:6" ht="32.25" customHeight="1">
      <c r="A441" s="320"/>
      <c r="B441" s="281" t="s">
        <v>4271</v>
      </c>
      <c r="C441" s="264"/>
      <c r="D441" s="331"/>
      <c r="E441" s="879"/>
      <c r="F441" s="722"/>
    </row>
    <row r="442" spans="1:6">
      <c r="A442" s="320"/>
      <c r="B442" s="265" t="s">
        <v>1916</v>
      </c>
      <c r="C442" s="259" t="s">
        <v>15</v>
      </c>
      <c r="D442" s="337">
        <v>2</v>
      </c>
      <c r="E442" s="864"/>
    </row>
    <row r="443" spans="1:6">
      <c r="A443" s="320"/>
      <c r="B443" s="351" t="s">
        <v>46</v>
      </c>
      <c r="C443" s="276"/>
      <c r="D443" s="333"/>
      <c r="E443" s="865"/>
      <c r="F443" s="707">
        <f>D442*E442*$C$8</f>
        <v>0</v>
      </c>
    </row>
    <row r="444" spans="1:6">
      <c r="A444" s="320"/>
      <c r="B444" s="352" t="s">
        <v>47</v>
      </c>
      <c r="C444" s="279"/>
      <c r="D444" s="334"/>
      <c r="E444" s="866"/>
      <c r="F444" s="708">
        <f>D442*E442*$C$9</f>
        <v>0</v>
      </c>
    </row>
    <row r="445" spans="1:6">
      <c r="A445" s="320"/>
      <c r="B445" s="281"/>
      <c r="C445" s="264"/>
      <c r="D445" s="331"/>
      <c r="E445" s="879"/>
      <c r="F445" s="722"/>
    </row>
    <row r="446" spans="1:6" ht="32.25" customHeight="1">
      <c r="A446" s="320"/>
      <c r="B446" s="281" t="s">
        <v>4272</v>
      </c>
      <c r="C446" s="264"/>
      <c r="D446" s="331"/>
      <c r="E446" s="879"/>
      <c r="F446" s="722"/>
    </row>
    <row r="447" spans="1:6">
      <c r="A447" s="320"/>
      <c r="B447" s="265" t="s">
        <v>1916</v>
      </c>
      <c r="C447" s="259" t="s">
        <v>15</v>
      </c>
      <c r="D447" s="337">
        <v>1</v>
      </c>
      <c r="E447" s="864"/>
    </row>
    <row r="448" spans="1:6">
      <c r="A448" s="320"/>
      <c r="B448" s="351" t="s">
        <v>46</v>
      </c>
      <c r="C448" s="276"/>
      <c r="D448" s="333"/>
      <c r="E448" s="865"/>
      <c r="F448" s="707">
        <f>D447*E447*$C$8</f>
        <v>0</v>
      </c>
    </row>
    <row r="449" spans="1:6">
      <c r="A449" s="320"/>
      <c r="B449" s="352" t="s">
        <v>47</v>
      </c>
      <c r="C449" s="279"/>
      <c r="D449" s="334"/>
      <c r="E449" s="866"/>
      <c r="F449" s="708">
        <f>D447*E447*$C$9</f>
        <v>0</v>
      </c>
    </row>
    <row r="450" spans="1:6">
      <c r="A450" s="320"/>
      <c r="B450" s="281"/>
      <c r="C450" s="264"/>
      <c r="D450" s="331"/>
      <c r="E450" s="879"/>
      <c r="F450" s="722"/>
    </row>
    <row r="451" spans="1:6" ht="32.25" customHeight="1">
      <c r="A451" s="320"/>
      <c r="B451" s="281" t="s">
        <v>4273</v>
      </c>
      <c r="C451" s="264"/>
      <c r="D451" s="331"/>
      <c r="E451" s="879"/>
      <c r="F451" s="722"/>
    </row>
    <row r="452" spans="1:6">
      <c r="A452" s="320"/>
      <c r="B452" s="265" t="s">
        <v>1916</v>
      </c>
      <c r="C452" s="259" t="s">
        <v>15</v>
      </c>
      <c r="D452" s="337">
        <v>15</v>
      </c>
      <c r="E452" s="864"/>
    </row>
    <row r="453" spans="1:6">
      <c r="A453" s="320"/>
      <c r="B453" s="351" t="s">
        <v>46</v>
      </c>
      <c r="C453" s="276"/>
      <c r="D453" s="333"/>
      <c r="E453" s="865"/>
      <c r="F453" s="707">
        <f>D452*E452*$C$8</f>
        <v>0</v>
      </c>
    </row>
    <row r="454" spans="1:6">
      <c r="A454" s="320"/>
      <c r="B454" s="352" t="s">
        <v>47</v>
      </c>
      <c r="C454" s="279"/>
      <c r="D454" s="334"/>
      <c r="E454" s="866"/>
      <c r="F454" s="708">
        <f>D452*E452*$C$9</f>
        <v>0</v>
      </c>
    </row>
    <row r="455" spans="1:6">
      <c r="A455" s="320"/>
      <c r="B455" s="281"/>
      <c r="C455" s="264"/>
      <c r="D455" s="331"/>
      <c r="E455" s="879"/>
      <c r="F455" s="722"/>
    </row>
    <row r="456" spans="1:6" ht="32.25" customHeight="1">
      <c r="A456" s="320"/>
      <c r="B456" s="281" t="s">
        <v>4274</v>
      </c>
      <c r="C456" s="264"/>
      <c r="D456" s="331"/>
      <c r="E456" s="879"/>
      <c r="F456" s="722"/>
    </row>
    <row r="457" spans="1:6">
      <c r="A457" s="320"/>
      <c r="B457" s="265" t="s">
        <v>1916</v>
      </c>
      <c r="C457" s="259" t="s">
        <v>15</v>
      </c>
      <c r="D457" s="337">
        <v>3</v>
      </c>
      <c r="E457" s="864"/>
    </row>
    <row r="458" spans="1:6">
      <c r="A458" s="320"/>
      <c r="B458" s="351" t="s">
        <v>46</v>
      </c>
      <c r="C458" s="276"/>
      <c r="D458" s="333"/>
      <c r="E458" s="865"/>
      <c r="F458" s="707">
        <f>D457*E457*$C$8</f>
        <v>0</v>
      </c>
    </row>
    <row r="459" spans="1:6">
      <c r="A459" s="320"/>
      <c r="B459" s="352" t="s">
        <v>47</v>
      </c>
      <c r="C459" s="279"/>
      <c r="D459" s="334"/>
      <c r="E459" s="866"/>
      <c r="F459" s="708">
        <f>D457*E457*$C$9</f>
        <v>0</v>
      </c>
    </row>
    <row r="460" spans="1:6">
      <c r="A460" s="320"/>
      <c r="B460" s="281"/>
      <c r="C460" s="264"/>
      <c r="D460" s="331"/>
      <c r="E460" s="879"/>
      <c r="F460" s="722"/>
    </row>
    <row r="461" spans="1:6" ht="32.25" customHeight="1">
      <c r="A461" s="320"/>
      <c r="B461" s="281" t="s">
        <v>4275</v>
      </c>
      <c r="C461" s="264"/>
      <c r="D461" s="331"/>
      <c r="E461" s="879"/>
      <c r="F461" s="722"/>
    </row>
    <row r="462" spans="1:6">
      <c r="A462" s="320"/>
      <c r="B462" s="265" t="s">
        <v>1916</v>
      </c>
      <c r="C462" s="259" t="s">
        <v>15</v>
      </c>
      <c r="D462" s="337">
        <v>9</v>
      </c>
      <c r="E462" s="864"/>
    </row>
    <row r="463" spans="1:6">
      <c r="A463" s="320"/>
      <c r="B463" s="351" t="s">
        <v>46</v>
      </c>
      <c r="C463" s="276"/>
      <c r="D463" s="333"/>
      <c r="E463" s="865"/>
      <c r="F463" s="707">
        <f>D462*E462*$C$8</f>
        <v>0</v>
      </c>
    </row>
    <row r="464" spans="1:6">
      <c r="A464" s="320"/>
      <c r="B464" s="352" t="s">
        <v>47</v>
      </c>
      <c r="C464" s="279"/>
      <c r="D464" s="334"/>
      <c r="E464" s="866"/>
      <c r="F464" s="708">
        <f>D462*E462*$C$9</f>
        <v>0</v>
      </c>
    </row>
    <row r="465" spans="1:6">
      <c r="A465" s="320"/>
      <c r="B465" s="281"/>
      <c r="C465" s="264"/>
      <c r="D465" s="331"/>
      <c r="E465" s="879"/>
      <c r="F465" s="722"/>
    </row>
    <row r="466" spans="1:6" ht="33" customHeight="1">
      <c r="A466" s="320"/>
      <c r="B466" s="281" t="s">
        <v>4276</v>
      </c>
      <c r="C466" s="264"/>
      <c r="D466" s="331"/>
      <c r="E466" s="879"/>
      <c r="F466" s="722"/>
    </row>
    <row r="467" spans="1:6">
      <c r="A467" s="320"/>
      <c r="B467" s="265" t="s">
        <v>1916</v>
      </c>
      <c r="C467" s="259" t="s">
        <v>15</v>
      </c>
      <c r="D467" s="337">
        <v>36</v>
      </c>
      <c r="E467" s="864"/>
    </row>
    <row r="468" spans="1:6">
      <c r="A468" s="320"/>
      <c r="B468" s="351" t="s">
        <v>46</v>
      </c>
      <c r="C468" s="276"/>
      <c r="D468" s="333"/>
      <c r="E468" s="865"/>
      <c r="F468" s="707">
        <f>D467*E467*$C$8</f>
        <v>0</v>
      </c>
    </row>
    <row r="469" spans="1:6">
      <c r="A469" s="320"/>
      <c r="B469" s="352" t="s">
        <v>47</v>
      </c>
      <c r="C469" s="279"/>
      <c r="D469" s="334"/>
      <c r="E469" s="866"/>
      <c r="F469" s="708">
        <f>D467*E467*$C$9</f>
        <v>0</v>
      </c>
    </row>
    <row r="470" spans="1:6">
      <c r="A470" s="320"/>
      <c r="B470" s="281"/>
      <c r="C470" s="264"/>
      <c r="D470" s="331"/>
      <c r="E470" s="879"/>
      <c r="F470" s="722"/>
    </row>
    <row r="471" spans="1:6" ht="28.5">
      <c r="A471" s="320"/>
      <c r="B471" s="281" t="s">
        <v>4277</v>
      </c>
      <c r="C471" s="264"/>
      <c r="D471" s="331"/>
      <c r="E471" s="879"/>
      <c r="F471" s="722"/>
    </row>
    <row r="472" spans="1:6">
      <c r="A472" s="320"/>
      <c r="B472" s="265" t="s">
        <v>1879</v>
      </c>
      <c r="C472" s="259" t="s">
        <v>7</v>
      </c>
      <c r="D472" s="337">
        <v>1</v>
      </c>
      <c r="E472" s="864"/>
    </row>
    <row r="473" spans="1:6">
      <c r="A473" s="320"/>
      <c r="B473" s="351" t="s">
        <v>46</v>
      </c>
      <c r="C473" s="276"/>
      <c r="D473" s="333"/>
      <c r="E473" s="865"/>
      <c r="F473" s="707">
        <f>D472*E472*$C$8</f>
        <v>0</v>
      </c>
    </row>
    <row r="474" spans="1:6">
      <c r="A474" s="320"/>
      <c r="B474" s="352" t="s">
        <v>47</v>
      </c>
      <c r="C474" s="279"/>
      <c r="D474" s="334"/>
      <c r="E474" s="866"/>
      <c r="F474" s="708">
        <f>D472*E472*$C$9</f>
        <v>0</v>
      </c>
    </row>
    <row r="475" spans="1:6">
      <c r="A475" s="320"/>
      <c r="B475" s="281"/>
      <c r="C475" s="264"/>
      <c r="D475" s="331"/>
      <c r="E475" s="879"/>
      <c r="F475" s="722"/>
    </row>
    <row r="476" spans="1:6" ht="42.75">
      <c r="A476" s="320"/>
      <c r="B476" s="281" t="s">
        <v>4278</v>
      </c>
      <c r="C476" s="264"/>
      <c r="D476" s="331"/>
      <c r="E476" s="879"/>
      <c r="F476" s="722"/>
    </row>
    <row r="477" spans="1:6">
      <c r="A477" s="320"/>
      <c r="B477" s="265" t="s">
        <v>1879</v>
      </c>
      <c r="C477" s="259" t="s">
        <v>7</v>
      </c>
      <c r="D477" s="337">
        <v>17</v>
      </c>
      <c r="E477" s="864"/>
    </row>
    <row r="478" spans="1:6">
      <c r="A478" s="320"/>
      <c r="B478" s="351" t="s">
        <v>46</v>
      </c>
      <c r="C478" s="276"/>
      <c r="D478" s="333"/>
      <c r="E478" s="865"/>
      <c r="F478" s="707">
        <f>D477*E477*$C$8</f>
        <v>0</v>
      </c>
    </row>
    <row r="479" spans="1:6">
      <c r="A479" s="320"/>
      <c r="B479" s="352" t="s">
        <v>47</v>
      </c>
      <c r="C479" s="279"/>
      <c r="D479" s="334"/>
      <c r="E479" s="866"/>
      <c r="F479" s="708">
        <f>D477*E477*$C$9</f>
        <v>0</v>
      </c>
    </row>
    <row r="480" spans="1:6">
      <c r="A480" s="320"/>
      <c r="B480" s="281"/>
      <c r="C480" s="264"/>
      <c r="D480" s="331"/>
      <c r="E480" s="879"/>
      <c r="F480" s="722"/>
    </row>
    <row r="481" spans="1:6" ht="45">
      <c r="A481" s="320" t="s">
        <v>1878</v>
      </c>
      <c r="B481" s="265" t="s">
        <v>4729</v>
      </c>
      <c r="C481" s="264"/>
      <c r="D481" s="331"/>
      <c r="E481" s="879"/>
      <c r="F481" s="722"/>
    </row>
    <row r="482" spans="1:6" ht="28.5">
      <c r="A482" s="320"/>
      <c r="B482" s="443"/>
      <c r="C482" s="444" t="s">
        <v>7</v>
      </c>
      <c r="D482" s="273"/>
      <c r="E482" s="763" t="s">
        <v>4689</v>
      </c>
    </row>
    <row r="483" spans="1:6">
      <c r="A483" s="320"/>
      <c r="B483" s="351" t="s">
        <v>46</v>
      </c>
      <c r="C483" s="276"/>
      <c r="D483" s="333"/>
      <c r="E483" s="865"/>
      <c r="F483" s="707"/>
    </row>
    <row r="484" spans="1:6">
      <c r="A484" s="320"/>
      <c r="B484" s="352" t="s">
        <v>47</v>
      </c>
      <c r="C484" s="279"/>
      <c r="D484" s="334"/>
      <c r="E484" s="866"/>
      <c r="F484" s="708"/>
    </row>
    <row r="485" spans="1:6">
      <c r="A485" s="320"/>
      <c r="B485" s="281"/>
      <c r="C485" s="264"/>
      <c r="D485" s="331"/>
      <c r="E485" s="879"/>
      <c r="F485" s="722"/>
    </row>
    <row r="486" spans="1:6">
      <c r="A486" s="320"/>
      <c r="B486" s="281"/>
      <c r="C486" s="264"/>
      <c r="D486" s="331"/>
      <c r="E486" s="879"/>
      <c r="F486" s="722"/>
    </row>
    <row r="487" spans="1:6" ht="15">
      <c r="A487" s="320" t="s">
        <v>1878</v>
      </c>
      <c r="B487" s="258" t="s">
        <v>2289</v>
      </c>
      <c r="C487" s="264"/>
      <c r="D487" s="331"/>
      <c r="E487" s="879"/>
      <c r="F487" s="722"/>
    </row>
    <row r="488" spans="1:6" ht="75">
      <c r="A488" s="320"/>
      <c r="B488" s="480" t="s">
        <v>4172</v>
      </c>
      <c r="C488" s="264"/>
      <c r="D488" s="331"/>
      <c r="E488" s="879"/>
      <c r="F488" s="722"/>
    </row>
    <row r="489" spans="1:6">
      <c r="A489" s="320"/>
      <c r="C489" s="264"/>
      <c r="D489" s="331"/>
      <c r="E489" s="879"/>
      <c r="F489" s="722"/>
    </row>
    <row r="490" spans="1:6" ht="142.5">
      <c r="A490" s="320"/>
      <c r="B490" s="281" t="s">
        <v>4279</v>
      </c>
      <c r="C490" s="264"/>
      <c r="D490" s="331"/>
      <c r="E490" s="879"/>
      <c r="F490" s="722"/>
    </row>
    <row r="491" spans="1:6">
      <c r="A491" s="320"/>
      <c r="B491" s="265" t="s">
        <v>1879</v>
      </c>
      <c r="C491" s="259" t="s">
        <v>7</v>
      </c>
      <c r="D491" s="337">
        <v>1</v>
      </c>
      <c r="E491" s="864"/>
    </row>
    <row r="492" spans="1:6">
      <c r="A492" s="320"/>
      <c r="B492" s="351" t="s">
        <v>46</v>
      </c>
      <c r="C492" s="276"/>
      <c r="D492" s="333"/>
      <c r="E492" s="865"/>
      <c r="F492" s="707">
        <f>D490*E490*$C$8</f>
        <v>0</v>
      </c>
    </row>
    <row r="493" spans="1:6">
      <c r="A493" s="320"/>
      <c r="B493" s="352" t="s">
        <v>47</v>
      </c>
      <c r="C493" s="279"/>
      <c r="D493" s="334"/>
      <c r="E493" s="866"/>
      <c r="F493" s="708">
        <f>D490*E490*$C$9</f>
        <v>0</v>
      </c>
    </row>
    <row r="494" spans="1:6">
      <c r="A494" s="320"/>
      <c r="C494" s="264"/>
      <c r="D494" s="331"/>
      <c r="E494" s="879"/>
      <c r="F494" s="722"/>
    </row>
    <row r="495" spans="1:6">
      <c r="A495" s="320"/>
      <c r="B495" s="281"/>
      <c r="C495" s="264"/>
      <c r="D495" s="331"/>
      <c r="E495" s="879"/>
      <c r="F495" s="722"/>
    </row>
    <row r="496" spans="1:6" ht="28.5">
      <c r="A496" s="320"/>
      <c r="B496" s="281" t="s">
        <v>4280</v>
      </c>
      <c r="C496" s="264"/>
      <c r="D496" s="331"/>
      <c r="E496" s="879"/>
      <c r="F496" s="722"/>
    </row>
    <row r="497" spans="1:6">
      <c r="A497" s="320"/>
      <c r="B497" s="265" t="s">
        <v>1916</v>
      </c>
      <c r="C497" s="259" t="s">
        <v>15</v>
      </c>
      <c r="D497" s="337">
        <v>1</v>
      </c>
      <c r="E497" s="864"/>
    </row>
    <row r="498" spans="1:6">
      <c r="A498" s="320"/>
      <c r="B498" s="351" t="s">
        <v>46</v>
      </c>
      <c r="C498" s="276"/>
      <c r="D498" s="333"/>
      <c r="E498" s="865"/>
      <c r="F498" s="707">
        <f>D497*E497*$C$8</f>
        <v>0</v>
      </c>
    </row>
    <row r="499" spans="1:6">
      <c r="A499" s="320"/>
      <c r="B499" s="352" t="s">
        <v>47</v>
      </c>
      <c r="C499" s="279"/>
      <c r="D499" s="334"/>
      <c r="E499" s="866"/>
      <c r="F499" s="708">
        <f>D497*E497*$C$9</f>
        <v>0</v>
      </c>
    </row>
    <row r="500" spans="1:6">
      <c r="A500" s="320"/>
      <c r="C500" s="264"/>
      <c r="D500" s="331"/>
      <c r="E500" s="879"/>
      <c r="F500" s="722"/>
    </row>
    <row r="501" spans="1:6" ht="42.75">
      <c r="A501" s="320"/>
      <c r="B501" s="281" t="s">
        <v>4281</v>
      </c>
      <c r="C501" s="264"/>
      <c r="D501" s="331"/>
      <c r="E501" s="879"/>
      <c r="F501" s="722"/>
    </row>
    <row r="502" spans="1:6">
      <c r="A502" s="320"/>
      <c r="B502" s="265" t="s">
        <v>1916</v>
      </c>
      <c r="C502" s="259" t="s">
        <v>15</v>
      </c>
      <c r="D502" s="337">
        <v>8</v>
      </c>
      <c r="E502" s="864"/>
    </row>
    <row r="503" spans="1:6">
      <c r="A503" s="320"/>
      <c r="B503" s="351" t="s">
        <v>46</v>
      </c>
      <c r="C503" s="276"/>
      <c r="D503" s="333"/>
      <c r="E503" s="865"/>
      <c r="F503" s="707">
        <f>D502*E502*$C$8</f>
        <v>0</v>
      </c>
    </row>
    <row r="504" spans="1:6">
      <c r="A504" s="320"/>
      <c r="B504" s="352" t="s">
        <v>47</v>
      </c>
      <c r="C504" s="279"/>
      <c r="D504" s="334"/>
      <c r="E504" s="866"/>
      <c r="F504" s="708">
        <f>D502*E502*$C$9</f>
        <v>0</v>
      </c>
    </row>
    <row r="505" spans="1:6">
      <c r="A505" s="320"/>
      <c r="C505" s="264"/>
      <c r="D505" s="331"/>
      <c r="E505" s="879"/>
      <c r="F505" s="722"/>
    </row>
    <row r="506" spans="1:6" ht="28.5">
      <c r="A506" s="320"/>
      <c r="B506" s="281" t="s">
        <v>4282</v>
      </c>
      <c r="C506" s="264"/>
      <c r="D506" s="331"/>
      <c r="E506" s="879"/>
      <c r="F506" s="722"/>
    </row>
    <row r="507" spans="1:6">
      <c r="A507" s="320"/>
      <c r="B507" s="265" t="s">
        <v>1916</v>
      </c>
      <c r="C507" s="259" t="s">
        <v>15</v>
      </c>
      <c r="D507" s="337">
        <v>1</v>
      </c>
      <c r="E507" s="864"/>
    </row>
    <row r="508" spans="1:6">
      <c r="A508" s="320"/>
      <c r="B508" s="351" t="s">
        <v>46</v>
      </c>
      <c r="C508" s="276"/>
      <c r="D508" s="333"/>
      <c r="E508" s="865"/>
      <c r="F508" s="707">
        <f>D507*E507*$C$8</f>
        <v>0</v>
      </c>
    </row>
    <row r="509" spans="1:6">
      <c r="A509" s="320"/>
      <c r="B509" s="352" t="s">
        <v>47</v>
      </c>
      <c r="C509" s="279"/>
      <c r="D509" s="334"/>
      <c r="E509" s="866"/>
      <c r="F509" s="708">
        <f>D507*E507*$C$9</f>
        <v>0</v>
      </c>
    </row>
    <row r="510" spans="1:6">
      <c r="A510" s="320"/>
      <c r="C510" s="264"/>
      <c r="D510" s="331"/>
      <c r="E510" s="879"/>
      <c r="F510" s="722"/>
    </row>
    <row r="511" spans="1:6" ht="28.5">
      <c r="A511" s="320"/>
      <c r="B511" s="281" t="s">
        <v>4283</v>
      </c>
      <c r="C511" s="264"/>
      <c r="D511" s="331"/>
      <c r="E511" s="879"/>
      <c r="F511" s="722"/>
    </row>
    <row r="512" spans="1:6">
      <c r="A512" s="320"/>
      <c r="B512" s="265" t="s">
        <v>1916</v>
      </c>
      <c r="C512" s="259" t="s">
        <v>15</v>
      </c>
      <c r="D512" s="337">
        <v>2</v>
      </c>
      <c r="E512" s="864"/>
    </row>
    <row r="513" spans="1:6">
      <c r="A513" s="320"/>
      <c r="B513" s="351" t="s">
        <v>46</v>
      </c>
      <c r="C513" s="276"/>
      <c r="D513" s="333"/>
      <c r="E513" s="865"/>
      <c r="F513" s="707">
        <f>D512*E512*$C$8</f>
        <v>0</v>
      </c>
    </row>
    <row r="514" spans="1:6">
      <c r="A514" s="320"/>
      <c r="B514" s="352" t="s">
        <v>47</v>
      </c>
      <c r="C514" s="279"/>
      <c r="D514" s="334"/>
      <c r="E514" s="866"/>
      <c r="F514" s="708">
        <f>D512*E512*$C$9</f>
        <v>0</v>
      </c>
    </row>
    <row r="515" spans="1:6">
      <c r="A515" s="320"/>
      <c r="C515" s="264"/>
      <c r="D515" s="331"/>
      <c r="E515" s="879"/>
      <c r="F515" s="722"/>
    </row>
    <row r="516" spans="1:6" ht="42.75">
      <c r="A516" s="320"/>
      <c r="B516" s="281" t="s">
        <v>4284</v>
      </c>
      <c r="C516" s="264"/>
      <c r="D516" s="331"/>
      <c r="E516" s="879"/>
      <c r="F516" s="722"/>
    </row>
    <row r="517" spans="1:6">
      <c r="A517" s="320"/>
      <c r="B517" s="265" t="s">
        <v>1916</v>
      </c>
      <c r="C517" s="259" t="s">
        <v>15</v>
      </c>
      <c r="D517" s="337">
        <v>1</v>
      </c>
      <c r="E517" s="864"/>
    </row>
    <row r="518" spans="1:6">
      <c r="A518" s="320"/>
      <c r="B518" s="351" t="s">
        <v>46</v>
      </c>
      <c r="C518" s="276"/>
      <c r="D518" s="333"/>
      <c r="E518" s="865"/>
      <c r="F518" s="707">
        <f>D517*E517*$C$8</f>
        <v>0</v>
      </c>
    </row>
    <row r="519" spans="1:6">
      <c r="A519" s="320"/>
      <c r="B519" s="352" t="s">
        <v>47</v>
      </c>
      <c r="C519" s="279"/>
      <c r="D519" s="334"/>
      <c r="E519" s="866"/>
      <c r="F519" s="708">
        <f>D517*E517*$C$9</f>
        <v>0</v>
      </c>
    </row>
    <row r="520" spans="1:6">
      <c r="A520" s="320"/>
      <c r="C520" s="264"/>
      <c r="D520" s="331"/>
      <c r="E520" s="879"/>
      <c r="F520" s="722"/>
    </row>
    <row r="521" spans="1:6" ht="28.5">
      <c r="A521" s="320"/>
      <c r="B521" s="281" t="s">
        <v>4285</v>
      </c>
      <c r="C521" s="264"/>
      <c r="D521" s="331"/>
      <c r="E521" s="879"/>
      <c r="F521" s="722"/>
    </row>
    <row r="522" spans="1:6">
      <c r="A522" s="320"/>
      <c r="B522" s="265" t="s">
        <v>1916</v>
      </c>
      <c r="C522" s="259" t="s">
        <v>15</v>
      </c>
      <c r="D522" s="337">
        <v>1</v>
      </c>
      <c r="E522" s="864"/>
    </row>
    <row r="523" spans="1:6">
      <c r="A523" s="320"/>
      <c r="B523" s="351" t="s">
        <v>46</v>
      </c>
      <c r="C523" s="276"/>
      <c r="D523" s="333"/>
      <c r="E523" s="865"/>
      <c r="F523" s="707">
        <f>D522*E522*$C$8</f>
        <v>0</v>
      </c>
    </row>
    <row r="524" spans="1:6">
      <c r="A524" s="320"/>
      <c r="B524" s="352" t="s">
        <v>47</v>
      </c>
      <c r="C524" s="279"/>
      <c r="D524" s="334"/>
      <c r="E524" s="866"/>
      <c r="F524" s="708">
        <f>D522*E522*$C$9</f>
        <v>0</v>
      </c>
    </row>
    <row r="525" spans="1:6">
      <c r="A525" s="320"/>
      <c r="C525" s="264"/>
      <c r="D525" s="331"/>
      <c r="E525" s="879"/>
      <c r="F525" s="722"/>
    </row>
    <row r="526" spans="1:6" ht="42.75">
      <c r="A526" s="320"/>
      <c r="B526" s="281" t="s">
        <v>4286</v>
      </c>
      <c r="C526" s="264"/>
      <c r="D526" s="331"/>
      <c r="E526" s="879"/>
      <c r="F526" s="722"/>
    </row>
    <row r="527" spans="1:6">
      <c r="A527" s="320"/>
      <c r="B527" s="265" t="s">
        <v>1916</v>
      </c>
      <c r="C527" s="259" t="s">
        <v>15</v>
      </c>
      <c r="D527" s="337">
        <v>3</v>
      </c>
      <c r="E527" s="864"/>
    </row>
    <row r="528" spans="1:6">
      <c r="A528" s="320"/>
      <c r="B528" s="351" t="s">
        <v>46</v>
      </c>
      <c r="C528" s="276"/>
      <c r="D528" s="333"/>
      <c r="E528" s="865"/>
      <c r="F528" s="707">
        <f>D527*E527*$C$8</f>
        <v>0</v>
      </c>
    </row>
    <row r="529" spans="1:6">
      <c r="A529" s="320"/>
      <c r="B529" s="352" t="s">
        <v>47</v>
      </c>
      <c r="C529" s="279"/>
      <c r="D529" s="334"/>
      <c r="E529" s="866"/>
      <c r="F529" s="708">
        <f>D527*E527*$C$9</f>
        <v>0</v>
      </c>
    </row>
    <row r="530" spans="1:6">
      <c r="A530" s="320"/>
      <c r="C530" s="264"/>
      <c r="D530" s="331"/>
      <c r="E530" s="879"/>
      <c r="F530" s="722"/>
    </row>
    <row r="531" spans="1:6" ht="28.5">
      <c r="A531" s="320"/>
      <c r="B531" s="281" t="s">
        <v>4287</v>
      </c>
      <c r="C531" s="264"/>
      <c r="D531" s="331"/>
      <c r="E531" s="879"/>
      <c r="F531" s="722"/>
    </row>
    <row r="532" spans="1:6">
      <c r="A532" s="320"/>
      <c r="B532" s="265" t="s">
        <v>1879</v>
      </c>
      <c r="C532" s="259" t="s">
        <v>7</v>
      </c>
      <c r="D532" s="337">
        <v>1</v>
      </c>
      <c r="E532" s="864"/>
    </row>
    <row r="533" spans="1:6">
      <c r="A533" s="320"/>
      <c r="B533" s="351" t="s">
        <v>46</v>
      </c>
      <c r="C533" s="276"/>
      <c r="D533" s="333"/>
      <c r="E533" s="865"/>
      <c r="F533" s="707">
        <f>D532*E532*$C$8</f>
        <v>0</v>
      </c>
    </row>
    <row r="534" spans="1:6">
      <c r="A534" s="320"/>
      <c r="B534" s="352" t="s">
        <v>47</v>
      </c>
      <c r="C534" s="279"/>
      <c r="D534" s="334"/>
      <c r="E534" s="866"/>
      <c r="F534" s="708">
        <f>D532*E532*$C$9</f>
        <v>0</v>
      </c>
    </row>
    <row r="535" spans="1:6">
      <c r="A535" s="320"/>
      <c r="C535" s="264"/>
      <c r="D535" s="331"/>
      <c r="E535" s="879"/>
      <c r="F535" s="722"/>
    </row>
    <row r="536" spans="1:6" ht="42.75">
      <c r="A536" s="320"/>
      <c r="B536" s="281" t="s">
        <v>4288</v>
      </c>
      <c r="C536" s="264"/>
      <c r="D536" s="331"/>
      <c r="E536" s="879"/>
      <c r="F536" s="722"/>
    </row>
    <row r="537" spans="1:6">
      <c r="A537" s="320"/>
      <c r="B537" s="265" t="s">
        <v>1879</v>
      </c>
      <c r="C537" s="259" t="s">
        <v>7</v>
      </c>
      <c r="D537" s="337">
        <v>6</v>
      </c>
      <c r="E537" s="864"/>
    </row>
    <row r="538" spans="1:6">
      <c r="A538" s="320"/>
      <c r="B538" s="351" t="s">
        <v>46</v>
      </c>
      <c r="C538" s="276"/>
      <c r="D538" s="333"/>
      <c r="E538" s="865"/>
      <c r="F538" s="707">
        <f>D537*E537*$C$8</f>
        <v>0</v>
      </c>
    </row>
    <row r="539" spans="1:6">
      <c r="A539" s="320"/>
      <c r="B539" s="352" t="s">
        <v>47</v>
      </c>
      <c r="C539" s="279"/>
      <c r="D539" s="334"/>
      <c r="E539" s="866"/>
      <c r="F539" s="708">
        <f>D537*E537*$C$9</f>
        <v>0</v>
      </c>
    </row>
    <row r="540" spans="1:6">
      <c r="A540" s="320"/>
      <c r="C540" s="264"/>
      <c r="D540" s="331"/>
      <c r="E540" s="879"/>
      <c r="F540" s="722"/>
    </row>
    <row r="541" spans="1:6" ht="45">
      <c r="A541" s="320" t="s">
        <v>1878</v>
      </c>
      <c r="B541" s="265" t="s">
        <v>4729</v>
      </c>
      <c r="C541" s="264"/>
      <c r="D541" s="331"/>
      <c r="E541" s="879"/>
      <c r="F541" s="722"/>
    </row>
    <row r="542" spans="1:6" ht="28.5">
      <c r="A542" s="320"/>
      <c r="B542" s="443"/>
      <c r="C542" s="444" t="s">
        <v>7</v>
      </c>
      <c r="D542" s="273"/>
      <c r="E542" s="763" t="s">
        <v>4689</v>
      </c>
    </row>
    <row r="543" spans="1:6">
      <c r="A543" s="320"/>
      <c r="B543" s="351" t="s">
        <v>46</v>
      </c>
      <c r="C543" s="276"/>
      <c r="D543" s="333"/>
      <c r="E543" s="865"/>
      <c r="F543" s="707"/>
    </row>
    <row r="544" spans="1:6">
      <c r="A544" s="320"/>
      <c r="B544" s="352" t="s">
        <v>47</v>
      </c>
      <c r="C544" s="279"/>
      <c r="D544" s="334"/>
      <c r="E544" s="866"/>
      <c r="F544" s="708"/>
    </row>
    <row r="545" spans="1:6">
      <c r="A545" s="320"/>
      <c r="B545" s="281"/>
      <c r="C545" s="264"/>
      <c r="D545" s="331"/>
      <c r="E545" s="879"/>
      <c r="F545" s="722"/>
    </row>
    <row r="546" spans="1:6">
      <c r="A546" s="320"/>
      <c r="B546" s="281"/>
      <c r="C546" s="264"/>
      <c r="D546" s="331"/>
      <c r="E546" s="879"/>
      <c r="F546" s="722"/>
    </row>
    <row r="547" spans="1:6" ht="15">
      <c r="A547" s="320" t="s">
        <v>1878</v>
      </c>
      <c r="B547" s="258" t="s">
        <v>4290</v>
      </c>
      <c r="C547" s="264"/>
      <c r="D547" s="331"/>
      <c r="E547" s="879"/>
      <c r="F547" s="722"/>
    </row>
    <row r="548" spans="1:6" ht="75">
      <c r="A548" s="320"/>
      <c r="B548" s="480" t="s">
        <v>4172</v>
      </c>
      <c r="C548" s="264"/>
      <c r="D548" s="331"/>
      <c r="E548" s="879"/>
      <c r="F548" s="722"/>
    </row>
    <row r="549" spans="1:6" ht="15">
      <c r="A549" s="320"/>
      <c r="B549" s="480"/>
      <c r="C549" s="264"/>
      <c r="D549" s="331"/>
      <c r="E549" s="879"/>
      <c r="F549" s="722"/>
    </row>
    <row r="550" spans="1:6" ht="185.25">
      <c r="A550" s="320"/>
      <c r="B550" s="281" t="s">
        <v>4291</v>
      </c>
      <c r="C550" s="264"/>
      <c r="D550" s="331"/>
      <c r="E550" s="879"/>
      <c r="F550" s="722"/>
    </row>
    <row r="551" spans="1:6">
      <c r="A551" s="320"/>
      <c r="B551" s="265" t="s">
        <v>1879</v>
      </c>
      <c r="C551" s="259" t="s">
        <v>7</v>
      </c>
      <c r="D551" s="337">
        <v>1</v>
      </c>
      <c r="E551" s="864"/>
    </row>
    <row r="552" spans="1:6">
      <c r="A552" s="320"/>
      <c r="B552" s="351" t="s">
        <v>46</v>
      </c>
      <c r="C552" s="276"/>
      <c r="D552" s="333"/>
      <c r="E552" s="865"/>
      <c r="F552" s="707">
        <f>D551*E551*$C$8</f>
        <v>0</v>
      </c>
    </row>
    <row r="553" spans="1:6">
      <c r="A553" s="320"/>
      <c r="B553" s="352" t="s">
        <v>47</v>
      </c>
      <c r="C553" s="279"/>
      <c r="D553" s="334"/>
      <c r="E553" s="866"/>
      <c r="F553" s="708">
        <f>D551*E551*$C$9</f>
        <v>0</v>
      </c>
    </row>
    <row r="554" spans="1:6">
      <c r="A554" s="320"/>
      <c r="C554" s="264"/>
      <c r="D554" s="331"/>
      <c r="E554" s="879"/>
      <c r="F554" s="722"/>
    </row>
    <row r="555" spans="1:6" ht="28.5">
      <c r="A555" s="320"/>
      <c r="B555" s="281" t="s">
        <v>4292</v>
      </c>
      <c r="C555" s="264"/>
      <c r="D555" s="331"/>
      <c r="E555" s="879"/>
      <c r="F555" s="722"/>
    </row>
    <row r="556" spans="1:6">
      <c r="A556" s="320"/>
      <c r="B556" s="265" t="s">
        <v>1916</v>
      </c>
      <c r="C556" s="259" t="s">
        <v>15</v>
      </c>
      <c r="D556" s="337">
        <v>1</v>
      </c>
      <c r="E556" s="864"/>
    </row>
    <row r="557" spans="1:6">
      <c r="A557" s="320"/>
      <c r="B557" s="351" t="s">
        <v>46</v>
      </c>
      <c r="C557" s="276"/>
      <c r="D557" s="333"/>
      <c r="E557" s="865"/>
      <c r="F557" s="707">
        <f>D556*E556*$C$8</f>
        <v>0</v>
      </c>
    </row>
    <row r="558" spans="1:6">
      <c r="A558" s="320"/>
      <c r="B558" s="352" t="s">
        <v>47</v>
      </c>
      <c r="C558" s="279"/>
      <c r="D558" s="334"/>
      <c r="E558" s="866"/>
      <c r="F558" s="708">
        <f>D556*E556*$C$9</f>
        <v>0</v>
      </c>
    </row>
    <row r="559" spans="1:6">
      <c r="A559" s="320"/>
      <c r="C559" s="264"/>
      <c r="D559" s="331"/>
      <c r="E559" s="879"/>
      <c r="F559" s="722"/>
    </row>
    <row r="560" spans="1:6" ht="42.75">
      <c r="A560" s="320"/>
      <c r="B560" s="281" t="s">
        <v>4293</v>
      </c>
      <c r="C560" s="264"/>
      <c r="D560" s="331"/>
      <c r="E560" s="879"/>
      <c r="F560" s="722"/>
    </row>
    <row r="561" spans="1:6">
      <c r="A561" s="320"/>
      <c r="B561" s="265" t="s">
        <v>1916</v>
      </c>
      <c r="C561" s="259" t="s">
        <v>15</v>
      </c>
      <c r="D561" s="337">
        <v>1</v>
      </c>
      <c r="E561" s="864"/>
    </row>
    <row r="562" spans="1:6">
      <c r="A562" s="320"/>
      <c r="B562" s="351" t="s">
        <v>46</v>
      </c>
      <c r="C562" s="276"/>
      <c r="D562" s="333"/>
      <c r="E562" s="865"/>
      <c r="F562" s="707">
        <f>D561*E561*$C$8</f>
        <v>0</v>
      </c>
    </row>
    <row r="563" spans="1:6">
      <c r="A563" s="320"/>
      <c r="B563" s="352" t="s">
        <v>47</v>
      </c>
      <c r="C563" s="279"/>
      <c r="D563" s="334"/>
      <c r="E563" s="866"/>
      <c r="F563" s="708">
        <f>D561*E561*$C$9</f>
        <v>0</v>
      </c>
    </row>
    <row r="564" spans="1:6">
      <c r="A564" s="320"/>
      <c r="C564" s="264"/>
      <c r="D564" s="331"/>
      <c r="E564" s="879"/>
      <c r="F564" s="722"/>
    </row>
    <row r="565" spans="1:6" ht="42.75">
      <c r="A565" s="320"/>
      <c r="B565" s="281" t="s">
        <v>4294</v>
      </c>
      <c r="C565" s="264"/>
      <c r="D565" s="331"/>
      <c r="E565" s="879"/>
      <c r="F565" s="722"/>
    </row>
    <row r="566" spans="1:6">
      <c r="A566" s="320"/>
      <c r="B566" s="265" t="s">
        <v>1916</v>
      </c>
      <c r="C566" s="259" t="s">
        <v>15</v>
      </c>
      <c r="D566" s="337">
        <v>1</v>
      </c>
      <c r="E566" s="864"/>
    </row>
    <row r="567" spans="1:6">
      <c r="A567" s="320"/>
      <c r="B567" s="351" t="s">
        <v>46</v>
      </c>
      <c r="C567" s="276"/>
      <c r="D567" s="333"/>
      <c r="E567" s="865"/>
      <c r="F567" s="707">
        <f>D566*E566*$C$8</f>
        <v>0</v>
      </c>
    </row>
    <row r="568" spans="1:6">
      <c r="A568" s="320"/>
      <c r="B568" s="352" t="s">
        <v>47</v>
      </c>
      <c r="C568" s="279"/>
      <c r="D568" s="334"/>
      <c r="E568" s="866"/>
      <c r="F568" s="708">
        <f>D566*E566*$C$9</f>
        <v>0</v>
      </c>
    </row>
    <row r="569" spans="1:6">
      <c r="A569" s="320"/>
      <c r="C569" s="264"/>
      <c r="D569" s="331"/>
      <c r="E569" s="879"/>
      <c r="F569" s="722"/>
    </row>
    <row r="570" spans="1:6" ht="42.75">
      <c r="A570" s="320"/>
      <c r="B570" s="281" t="s">
        <v>4295</v>
      </c>
      <c r="C570" s="264"/>
      <c r="D570" s="331"/>
      <c r="E570" s="879"/>
      <c r="F570" s="722"/>
    </row>
    <row r="571" spans="1:6">
      <c r="A571" s="320"/>
      <c r="B571" s="265" t="s">
        <v>1916</v>
      </c>
      <c r="C571" s="259" t="s">
        <v>15</v>
      </c>
      <c r="D571" s="337">
        <v>6</v>
      </c>
      <c r="E571" s="864"/>
    </row>
    <row r="572" spans="1:6">
      <c r="A572" s="320"/>
      <c r="B572" s="351" t="s">
        <v>46</v>
      </c>
      <c r="C572" s="276"/>
      <c r="D572" s="333"/>
      <c r="E572" s="865"/>
      <c r="F572" s="707">
        <f>D571*E571*$C$8</f>
        <v>0</v>
      </c>
    </row>
    <row r="573" spans="1:6">
      <c r="A573" s="320"/>
      <c r="B573" s="352" t="s">
        <v>47</v>
      </c>
      <c r="C573" s="279"/>
      <c r="D573" s="334"/>
      <c r="E573" s="866"/>
      <c r="F573" s="708">
        <f>D571*E571*$C$9</f>
        <v>0</v>
      </c>
    </row>
    <row r="574" spans="1:6">
      <c r="A574" s="320"/>
      <c r="C574" s="264"/>
      <c r="D574" s="331"/>
      <c r="E574" s="879"/>
      <c r="F574" s="722"/>
    </row>
    <row r="575" spans="1:6" ht="42.75">
      <c r="A575" s="320"/>
      <c r="B575" s="281" t="s">
        <v>4296</v>
      </c>
      <c r="C575" s="264"/>
      <c r="D575" s="331"/>
      <c r="E575" s="879"/>
      <c r="F575" s="722"/>
    </row>
    <row r="576" spans="1:6">
      <c r="A576" s="320"/>
      <c r="B576" s="265" t="s">
        <v>1916</v>
      </c>
      <c r="C576" s="259" t="s">
        <v>15</v>
      </c>
      <c r="D576" s="337">
        <v>1</v>
      </c>
      <c r="E576" s="864"/>
    </row>
    <row r="577" spans="1:6">
      <c r="A577" s="320"/>
      <c r="B577" s="351" t="s">
        <v>46</v>
      </c>
      <c r="C577" s="276"/>
      <c r="D577" s="333"/>
      <c r="E577" s="865"/>
      <c r="F577" s="707">
        <f>D576*E576*$C$8</f>
        <v>0</v>
      </c>
    </row>
    <row r="578" spans="1:6">
      <c r="A578" s="320"/>
      <c r="B578" s="352" t="s">
        <v>47</v>
      </c>
      <c r="C578" s="279"/>
      <c r="D578" s="334"/>
      <c r="E578" s="866"/>
      <c r="F578" s="708">
        <f>D576*E576*$C$9</f>
        <v>0</v>
      </c>
    </row>
    <row r="579" spans="1:6">
      <c r="A579" s="320"/>
      <c r="C579" s="264"/>
      <c r="D579" s="331"/>
      <c r="E579" s="879"/>
      <c r="F579" s="722"/>
    </row>
    <row r="580" spans="1:6" ht="42.75">
      <c r="A580" s="320"/>
      <c r="B580" s="281" t="s">
        <v>4297</v>
      </c>
      <c r="C580" s="264"/>
      <c r="D580" s="331"/>
      <c r="E580" s="879"/>
      <c r="F580" s="722"/>
    </row>
    <row r="581" spans="1:6">
      <c r="A581" s="320"/>
      <c r="B581" s="265" t="s">
        <v>1916</v>
      </c>
      <c r="C581" s="259" t="s">
        <v>15</v>
      </c>
      <c r="D581" s="337">
        <v>9</v>
      </c>
      <c r="E581" s="864"/>
    </row>
    <row r="582" spans="1:6">
      <c r="A582" s="320"/>
      <c r="B582" s="351" t="s">
        <v>46</v>
      </c>
      <c r="C582" s="276"/>
      <c r="D582" s="333"/>
      <c r="E582" s="865"/>
      <c r="F582" s="707">
        <f>D581*E581*$C$8</f>
        <v>0</v>
      </c>
    </row>
    <row r="583" spans="1:6">
      <c r="A583" s="320"/>
      <c r="B583" s="352" t="s">
        <v>47</v>
      </c>
      <c r="C583" s="279"/>
      <c r="D583" s="334"/>
      <c r="E583" s="866"/>
      <c r="F583" s="708">
        <f>D581*E581*$C$9</f>
        <v>0</v>
      </c>
    </row>
    <row r="584" spans="1:6">
      <c r="A584" s="320"/>
      <c r="C584" s="264"/>
      <c r="D584" s="331"/>
      <c r="E584" s="879"/>
      <c r="F584" s="722"/>
    </row>
    <row r="585" spans="1:6" ht="42.75">
      <c r="A585" s="320"/>
      <c r="B585" s="281" t="s">
        <v>4298</v>
      </c>
      <c r="C585" s="264"/>
      <c r="D585" s="331"/>
      <c r="E585" s="879"/>
      <c r="F585" s="722"/>
    </row>
    <row r="586" spans="1:6">
      <c r="A586" s="320"/>
      <c r="B586" s="265" t="s">
        <v>1916</v>
      </c>
      <c r="C586" s="259" t="s">
        <v>15</v>
      </c>
      <c r="D586" s="337">
        <v>2</v>
      </c>
      <c r="E586" s="864"/>
    </row>
    <row r="587" spans="1:6">
      <c r="A587" s="320"/>
      <c r="B587" s="351" t="s">
        <v>46</v>
      </c>
      <c r="C587" s="276"/>
      <c r="D587" s="333"/>
      <c r="E587" s="865"/>
      <c r="F587" s="707">
        <f>D586*E586*$C$8</f>
        <v>0</v>
      </c>
    </row>
    <row r="588" spans="1:6">
      <c r="A588" s="320"/>
      <c r="B588" s="352" t="s">
        <v>47</v>
      </c>
      <c r="C588" s="279"/>
      <c r="D588" s="334"/>
      <c r="E588" s="866"/>
      <c r="F588" s="708">
        <f>D586*E586*$C$9</f>
        <v>0</v>
      </c>
    </row>
    <row r="589" spans="1:6">
      <c r="A589" s="320"/>
      <c r="C589" s="264"/>
      <c r="D589" s="331"/>
      <c r="E589" s="879"/>
      <c r="F589" s="722"/>
    </row>
    <row r="590" spans="1:6" ht="42.75">
      <c r="A590" s="320"/>
      <c r="B590" s="281" t="s">
        <v>4299</v>
      </c>
      <c r="C590" s="264"/>
      <c r="D590" s="331"/>
      <c r="E590" s="879"/>
      <c r="F590" s="722"/>
    </row>
    <row r="591" spans="1:6">
      <c r="A591" s="320"/>
      <c r="B591" s="265" t="s">
        <v>1916</v>
      </c>
      <c r="C591" s="259" t="s">
        <v>15</v>
      </c>
      <c r="D591" s="337">
        <v>2</v>
      </c>
      <c r="E591" s="864"/>
    </row>
    <row r="592" spans="1:6">
      <c r="A592" s="320"/>
      <c r="B592" s="351" t="s">
        <v>46</v>
      </c>
      <c r="C592" s="276"/>
      <c r="D592" s="333"/>
      <c r="E592" s="865"/>
      <c r="F592" s="707">
        <f>D591*E591*$C$8</f>
        <v>0</v>
      </c>
    </row>
    <row r="593" spans="1:6">
      <c r="A593" s="320"/>
      <c r="B593" s="352" t="s">
        <v>47</v>
      </c>
      <c r="C593" s="279"/>
      <c r="D593" s="334"/>
      <c r="E593" s="866"/>
      <c r="F593" s="708">
        <f>D591*E591*$C$9</f>
        <v>0</v>
      </c>
    </row>
    <row r="594" spans="1:6">
      <c r="A594" s="320"/>
      <c r="C594" s="264"/>
      <c r="D594" s="331"/>
      <c r="E594" s="879"/>
      <c r="F594" s="722"/>
    </row>
    <row r="595" spans="1:6">
      <c r="A595" s="320"/>
      <c r="B595" s="281" t="s">
        <v>4300</v>
      </c>
      <c r="C595" s="264"/>
      <c r="D595" s="331"/>
      <c r="E595" s="879"/>
      <c r="F595" s="722"/>
    </row>
    <row r="596" spans="1:6">
      <c r="A596" s="320"/>
      <c r="B596" s="265" t="s">
        <v>1879</v>
      </c>
      <c r="C596" s="259" t="s">
        <v>7</v>
      </c>
      <c r="D596" s="337">
        <v>2</v>
      </c>
      <c r="E596" s="864"/>
    </row>
    <row r="597" spans="1:6">
      <c r="A597" s="320"/>
      <c r="B597" s="351" t="s">
        <v>46</v>
      </c>
      <c r="C597" s="276"/>
      <c r="D597" s="333"/>
      <c r="E597" s="865"/>
      <c r="F597" s="707">
        <f>D596*E596*$C$8</f>
        <v>0</v>
      </c>
    </row>
    <row r="598" spans="1:6">
      <c r="A598" s="320"/>
      <c r="B598" s="352" t="s">
        <v>47</v>
      </c>
      <c r="C598" s="279"/>
      <c r="D598" s="334"/>
      <c r="E598" s="866"/>
      <c r="F598" s="708">
        <f>D596*E596*$C$9</f>
        <v>0</v>
      </c>
    </row>
    <row r="599" spans="1:6">
      <c r="A599" s="320"/>
      <c r="C599" s="264"/>
      <c r="D599" s="331"/>
      <c r="E599" s="879"/>
      <c r="F599" s="722"/>
    </row>
    <row r="600" spans="1:6" ht="42.75">
      <c r="A600" s="320"/>
      <c r="B600" s="281" t="s">
        <v>4301</v>
      </c>
      <c r="C600" s="264"/>
      <c r="D600" s="331"/>
      <c r="E600" s="879"/>
      <c r="F600" s="722"/>
    </row>
    <row r="601" spans="1:6">
      <c r="A601" s="320"/>
      <c r="B601" s="265" t="s">
        <v>1879</v>
      </c>
      <c r="C601" s="259" t="s">
        <v>7</v>
      </c>
      <c r="D601" s="337">
        <v>3</v>
      </c>
      <c r="E601" s="864"/>
    </row>
    <row r="602" spans="1:6">
      <c r="A602" s="320"/>
      <c r="B602" s="351" t="s">
        <v>46</v>
      </c>
      <c r="C602" s="276"/>
      <c r="D602" s="333"/>
      <c r="E602" s="865"/>
      <c r="F602" s="707">
        <f>D601*E601*$C$8</f>
        <v>0</v>
      </c>
    </row>
    <row r="603" spans="1:6">
      <c r="A603" s="320"/>
      <c r="B603" s="352" t="s">
        <v>47</v>
      </c>
      <c r="C603" s="279"/>
      <c r="D603" s="334"/>
      <c r="E603" s="866"/>
      <c r="F603" s="708">
        <f>D601*E601*$C$9</f>
        <v>0</v>
      </c>
    </row>
    <row r="604" spans="1:6">
      <c r="A604" s="320"/>
      <c r="C604" s="264"/>
      <c r="D604" s="331"/>
      <c r="E604" s="879"/>
      <c r="F604" s="722"/>
    </row>
    <row r="605" spans="1:6" ht="28.5">
      <c r="A605" s="320"/>
      <c r="B605" s="281" t="s">
        <v>4289</v>
      </c>
      <c r="C605" s="264"/>
      <c r="D605" s="331"/>
      <c r="E605" s="879"/>
      <c r="F605" s="722"/>
    </row>
    <row r="606" spans="1:6">
      <c r="A606" s="320"/>
      <c r="B606" s="265" t="s">
        <v>1879</v>
      </c>
      <c r="C606" s="259" t="s">
        <v>7</v>
      </c>
      <c r="D606" s="337">
        <v>1</v>
      </c>
      <c r="E606" s="864"/>
    </row>
    <row r="607" spans="1:6">
      <c r="A607" s="320"/>
      <c r="B607" s="351" t="s">
        <v>46</v>
      </c>
      <c r="C607" s="276"/>
      <c r="D607" s="333"/>
      <c r="E607" s="865"/>
      <c r="F607" s="707">
        <f>D606*E606*$C$8</f>
        <v>0</v>
      </c>
    </row>
    <row r="608" spans="1:6">
      <c r="A608" s="320"/>
      <c r="B608" s="352" t="s">
        <v>47</v>
      </c>
      <c r="C608" s="279"/>
      <c r="D608" s="334"/>
      <c r="E608" s="866"/>
      <c r="F608" s="708">
        <f>D606*E606*$C$9</f>
        <v>0</v>
      </c>
    </row>
    <row r="609" spans="1:6">
      <c r="A609" s="320"/>
      <c r="C609" s="264"/>
      <c r="D609" s="331"/>
      <c r="E609" s="879"/>
      <c r="F609" s="722"/>
    </row>
    <row r="610" spans="1:6">
      <c r="A610" s="320"/>
      <c r="C610" s="264"/>
      <c r="D610" s="331"/>
      <c r="E610" s="879"/>
      <c r="F610" s="722"/>
    </row>
    <row r="611" spans="1:6" ht="15">
      <c r="A611" s="320" t="s">
        <v>1878</v>
      </c>
      <c r="B611" s="258" t="s">
        <v>2290</v>
      </c>
      <c r="C611" s="264"/>
      <c r="D611" s="331"/>
      <c r="E611" s="879"/>
      <c r="F611" s="722"/>
    </row>
    <row r="612" spans="1:6" ht="75">
      <c r="A612" s="320"/>
      <c r="B612" s="480" t="s">
        <v>4172</v>
      </c>
      <c r="C612" s="264"/>
      <c r="D612" s="331"/>
      <c r="E612" s="879"/>
      <c r="F612" s="722"/>
    </row>
    <row r="613" spans="1:6" ht="15">
      <c r="A613" s="320"/>
      <c r="B613" s="480"/>
      <c r="C613" s="264"/>
      <c r="D613" s="331"/>
      <c r="E613" s="879"/>
      <c r="F613" s="722"/>
    </row>
    <row r="614" spans="1:6" ht="185.25">
      <c r="A614" s="320"/>
      <c r="B614" s="281" t="s">
        <v>4291</v>
      </c>
      <c r="C614" s="264"/>
      <c r="D614" s="331"/>
      <c r="E614" s="879"/>
      <c r="F614" s="722"/>
    </row>
    <row r="615" spans="1:6">
      <c r="A615" s="320"/>
      <c r="B615" s="265" t="s">
        <v>1879</v>
      </c>
      <c r="C615" s="259" t="s">
        <v>7</v>
      </c>
      <c r="D615" s="337">
        <v>1</v>
      </c>
      <c r="E615" s="864"/>
    </row>
    <row r="616" spans="1:6">
      <c r="A616" s="320"/>
      <c r="B616" s="351" t="s">
        <v>46</v>
      </c>
      <c r="C616" s="276"/>
      <c r="D616" s="333"/>
      <c r="E616" s="865"/>
      <c r="F616" s="707">
        <f>D615*E615*$C$8</f>
        <v>0</v>
      </c>
    </row>
    <row r="617" spans="1:6">
      <c r="A617" s="320"/>
      <c r="B617" s="352" t="s">
        <v>47</v>
      </c>
      <c r="C617" s="279"/>
      <c r="D617" s="334"/>
      <c r="E617" s="866"/>
      <c r="F617" s="708">
        <f>D615*E615*$C$9</f>
        <v>0</v>
      </c>
    </row>
    <row r="618" spans="1:6">
      <c r="A618" s="320"/>
      <c r="C618" s="264"/>
      <c r="D618" s="331"/>
      <c r="E618" s="879"/>
      <c r="F618" s="722"/>
    </row>
    <row r="619" spans="1:6" ht="28.5">
      <c r="A619" s="320"/>
      <c r="B619" s="281" t="s">
        <v>4302</v>
      </c>
      <c r="C619" s="264"/>
      <c r="D619" s="331"/>
      <c r="E619" s="879"/>
      <c r="F619" s="722"/>
    </row>
    <row r="620" spans="1:6">
      <c r="A620" s="320"/>
      <c r="B620" s="265" t="s">
        <v>1916</v>
      </c>
      <c r="C620" s="259" t="s">
        <v>15</v>
      </c>
      <c r="D620" s="337">
        <v>1</v>
      </c>
      <c r="E620" s="864"/>
    </row>
    <row r="621" spans="1:6">
      <c r="A621" s="320"/>
      <c r="B621" s="351" t="s">
        <v>46</v>
      </c>
      <c r="C621" s="276"/>
      <c r="D621" s="333"/>
      <c r="E621" s="865"/>
      <c r="F621" s="707">
        <f>D620*E620*$C$8</f>
        <v>0</v>
      </c>
    </row>
    <row r="622" spans="1:6">
      <c r="A622" s="320"/>
      <c r="B622" s="352" t="s">
        <v>47</v>
      </c>
      <c r="C622" s="279"/>
      <c r="D622" s="334"/>
      <c r="E622" s="866"/>
      <c r="F622" s="708">
        <f>D620*E620*$C$9</f>
        <v>0</v>
      </c>
    </row>
    <row r="623" spans="1:6">
      <c r="A623" s="320"/>
      <c r="C623" s="264"/>
      <c r="D623" s="331"/>
      <c r="E623" s="879"/>
      <c r="F623" s="722"/>
    </row>
    <row r="624" spans="1:6" ht="57">
      <c r="A624" s="320"/>
      <c r="B624" s="281" t="s">
        <v>4303</v>
      </c>
      <c r="C624" s="264"/>
      <c r="D624" s="331"/>
      <c r="E624" s="879"/>
      <c r="F624" s="722"/>
    </row>
    <row r="625" spans="1:6">
      <c r="A625" s="320"/>
      <c r="B625" s="265" t="s">
        <v>1879</v>
      </c>
      <c r="C625" s="259" t="s">
        <v>7</v>
      </c>
      <c r="D625" s="337">
        <v>1</v>
      </c>
      <c r="E625" s="864"/>
    </row>
    <row r="626" spans="1:6">
      <c r="A626" s="320"/>
      <c r="B626" s="351" t="s">
        <v>46</v>
      </c>
      <c r="C626" s="276"/>
      <c r="D626" s="333"/>
      <c r="E626" s="865"/>
      <c r="F626" s="707">
        <f>D625*E625*$C$8</f>
        <v>0</v>
      </c>
    </row>
    <row r="627" spans="1:6">
      <c r="A627" s="320"/>
      <c r="B627" s="352" t="s">
        <v>47</v>
      </c>
      <c r="C627" s="279"/>
      <c r="D627" s="334"/>
      <c r="E627" s="866"/>
      <c r="F627" s="708">
        <f>D625*E625*$C$9</f>
        <v>0</v>
      </c>
    </row>
    <row r="628" spans="1:6">
      <c r="A628" s="320"/>
      <c r="C628" s="264"/>
      <c r="D628" s="331"/>
      <c r="E628" s="879"/>
      <c r="F628" s="722"/>
    </row>
    <row r="629" spans="1:6" ht="28.5">
      <c r="A629" s="320"/>
      <c r="B629" s="281" t="s">
        <v>4304</v>
      </c>
      <c r="C629" s="264"/>
      <c r="D629" s="331"/>
      <c r="E629" s="879"/>
      <c r="F629" s="722"/>
    </row>
    <row r="630" spans="1:6">
      <c r="A630" s="320"/>
      <c r="B630" s="265" t="s">
        <v>1916</v>
      </c>
      <c r="C630" s="259" t="s">
        <v>15</v>
      </c>
      <c r="D630" s="337">
        <v>1</v>
      </c>
      <c r="E630" s="864"/>
    </row>
    <row r="631" spans="1:6">
      <c r="A631" s="320"/>
      <c r="B631" s="351" t="s">
        <v>46</v>
      </c>
      <c r="C631" s="276"/>
      <c r="D631" s="333"/>
      <c r="E631" s="865"/>
      <c r="F631" s="707">
        <f>D630*E630*$C$8</f>
        <v>0</v>
      </c>
    </row>
    <row r="632" spans="1:6">
      <c r="A632" s="320"/>
      <c r="B632" s="352" t="s">
        <v>47</v>
      </c>
      <c r="C632" s="279"/>
      <c r="D632" s="334"/>
      <c r="E632" s="866"/>
      <c r="F632" s="708">
        <f>D630*E630*$C$9</f>
        <v>0</v>
      </c>
    </row>
    <row r="633" spans="1:6">
      <c r="A633" s="320"/>
      <c r="C633" s="264"/>
      <c r="D633" s="331"/>
      <c r="E633" s="879"/>
      <c r="F633" s="722"/>
    </row>
    <row r="634" spans="1:6" ht="42.75">
      <c r="A634" s="320"/>
      <c r="B634" s="281" t="s">
        <v>4305</v>
      </c>
      <c r="C634" s="264"/>
      <c r="D634" s="331"/>
      <c r="E634" s="879"/>
      <c r="F634" s="722"/>
    </row>
    <row r="635" spans="1:6">
      <c r="A635" s="320"/>
      <c r="B635" s="265" t="s">
        <v>1916</v>
      </c>
      <c r="C635" s="259" t="s">
        <v>15</v>
      </c>
      <c r="D635" s="337">
        <v>1</v>
      </c>
      <c r="E635" s="864"/>
    </row>
    <row r="636" spans="1:6">
      <c r="A636" s="320"/>
      <c r="B636" s="351" t="s">
        <v>46</v>
      </c>
      <c r="C636" s="276"/>
      <c r="D636" s="333"/>
      <c r="E636" s="865"/>
      <c r="F636" s="707">
        <f>D635*E635*$C$8</f>
        <v>0</v>
      </c>
    </row>
    <row r="637" spans="1:6">
      <c r="A637" s="320"/>
      <c r="B637" s="352" t="s">
        <v>47</v>
      </c>
      <c r="C637" s="279"/>
      <c r="D637" s="334"/>
      <c r="E637" s="866"/>
      <c r="F637" s="708">
        <f>D635*E635*$C$9</f>
        <v>0</v>
      </c>
    </row>
    <row r="638" spans="1:6">
      <c r="A638" s="320"/>
      <c r="C638" s="264"/>
      <c r="D638" s="331"/>
      <c r="E638" s="879"/>
      <c r="F638" s="722"/>
    </row>
    <row r="639" spans="1:6" ht="42.75">
      <c r="A639" s="320"/>
      <c r="B639" s="281" t="s">
        <v>4297</v>
      </c>
      <c r="C639" s="264"/>
      <c r="D639" s="331"/>
      <c r="E639" s="879"/>
      <c r="F639" s="722"/>
    </row>
    <row r="640" spans="1:6">
      <c r="A640" s="320"/>
      <c r="B640" s="265" t="s">
        <v>1916</v>
      </c>
      <c r="C640" s="259" t="s">
        <v>15</v>
      </c>
      <c r="D640" s="337">
        <v>10</v>
      </c>
      <c r="E640" s="864"/>
    </row>
    <row r="641" spans="1:6">
      <c r="A641" s="320"/>
      <c r="B641" s="351" t="s">
        <v>46</v>
      </c>
      <c r="C641" s="276"/>
      <c r="D641" s="333"/>
      <c r="E641" s="865"/>
      <c r="F641" s="707">
        <f>D640*E640*$C$8</f>
        <v>0</v>
      </c>
    </row>
    <row r="642" spans="1:6">
      <c r="A642" s="320"/>
      <c r="B642" s="352" t="s">
        <v>47</v>
      </c>
      <c r="C642" s="279"/>
      <c r="D642" s="334"/>
      <c r="E642" s="866"/>
      <c r="F642" s="708">
        <f>D640*E640*$C$9</f>
        <v>0</v>
      </c>
    </row>
    <row r="643" spans="1:6">
      <c r="A643" s="320"/>
      <c r="C643" s="264"/>
      <c r="D643" s="331"/>
      <c r="E643" s="879"/>
      <c r="F643" s="722"/>
    </row>
    <row r="644" spans="1:6" ht="42.75">
      <c r="A644" s="320"/>
      <c r="B644" s="281" t="s">
        <v>4298</v>
      </c>
      <c r="C644" s="264"/>
      <c r="D644" s="331"/>
      <c r="E644" s="879"/>
      <c r="F644" s="722"/>
    </row>
    <row r="645" spans="1:6">
      <c r="A645" s="320"/>
      <c r="B645" s="265" t="s">
        <v>1916</v>
      </c>
      <c r="C645" s="259" t="s">
        <v>15</v>
      </c>
      <c r="D645" s="337">
        <v>1</v>
      </c>
      <c r="E645" s="864"/>
    </row>
    <row r="646" spans="1:6">
      <c r="A646" s="320"/>
      <c r="B646" s="351" t="s">
        <v>46</v>
      </c>
      <c r="C646" s="276"/>
      <c r="D646" s="333"/>
      <c r="E646" s="865"/>
      <c r="F646" s="707">
        <f>D645*E645*$C$8</f>
        <v>0</v>
      </c>
    </row>
    <row r="647" spans="1:6">
      <c r="A647" s="320"/>
      <c r="B647" s="352" t="s">
        <v>47</v>
      </c>
      <c r="C647" s="279"/>
      <c r="D647" s="334"/>
      <c r="E647" s="866"/>
      <c r="F647" s="708">
        <f>D645*E645*$C$9</f>
        <v>0</v>
      </c>
    </row>
    <row r="648" spans="1:6">
      <c r="A648" s="320"/>
      <c r="C648" s="264"/>
      <c r="D648" s="331"/>
      <c r="E648" s="879"/>
      <c r="F648" s="722"/>
    </row>
    <row r="649" spans="1:6" ht="42.75">
      <c r="A649" s="320"/>
      <c r="B649" s="281" t="s">
        <v>4299</v>
      </c>
      <c r="C649" s="264"/>
      <c r="D649" s="331"/>
      <c r="E649" s="879"/>
      <c r="F649" s="722"/>
    </row>
    <row r="650" spans="1:6">
      <c r="A650" s="320"/>
      <c r="B650" s="265" t="s">
        <v>1916</v>
      </c>
      <c r="C650" s="259" t="s">
        <v>15</v>
      </c>
      <c r="D650" s="337">
        <v>1</v>
      </c>
      <c r="E650" s="864"/>
    </row>
    <row r="651" spans="1:6">
      <c r="A651" s="320"/>
      <c r="B651" s="351" t="s">
        <v>46</v>
      </c>
      <c r="C651" s="276"/>
      <c r="D651" s="333"/>
      <c r="E651" s="865"/>
      <c r="F651" s="707">
        <f>D650*E650*$C$8</f>
        <v>0</v>
      </c>
    </row>
    <row r="652" spans="1:6">
      <c r="A652" s="320"/>
      <c r="B652" s="352" t="s">
        <v>47</v>
      </c>
      <c r="C652" s="279"/>
      <c r="D652" s="334"/>
      <c r="E652" s="866"/>
      <c r="F652" s="708">
        <f>D650*E650*$C$9</f>
        <v>0</v>
      </c>
    </row>
    <row r="653" spans="1:6">
      <c r="A653" s="320"/>
      <c r="C653" s="264"/>
      <c r="D653" s="331"/>
      <c r="E653" s="879"/>
      <c r="F653" s="722"/>
    </row>
    <row r="654" spans="1:6" ht="28.5">
      <c r="A654" s="320"/>
      <c r="B654" s="281" t="s">
        <v>4287</v>
      </c>
      <c r="C654" s="264"/>
      <c r="D654" s="331"/>
      <c r="E654" s="879"/>
      <c r="F654" s="722"/>
    </row>
    <row r="655" spans="1:6">
      <c r="A655" s="320"/>
      <c r="B655" s="265" t="s">
        <v>1879</v>
      </c>
      <c r="C655" s="259" t="s">
        <v>7</v>
      </c>
      <c r="D655" s="337">
        <v>1</v>
      </c>
      <c r="E655" s="864"/>
    </row>
    <row r="656" spans="1:6">
      <c r="A656" s="320"/>
      <c r="B656" s="351" t="s">
        <v>46</v>
      </c>
      <c r="C656" s="276"/>
      <c r="D656" s="333"/>
      <c r="E656" s="865"/>
      <c r="F656" s="707">
        <f>D655*E655*$C$8</f>
        <v>0</v>
      </c>
    </row>
    <row r="657" spans="1:6">
      <c r="A657" s="320"/>
      <c r="B657" s="352" t="s">
        <v>47</v>
      </c>
      <c r="C657" s="279"/>
      <c r="D657" s="334"/>
      <c r="E657" s="866"/>
      <c r="F657" s="708">
        <f>D655*E655*$C$9</f>
        <v>0</v>
      </c>
    </row>
    <row r="658" spans="1:6">
      <c r="A658" s="320"/>
      <c r="C658" s="264"/>
      <c r="D658" s="331"/>
      <c r="E658" s="879"/>
      <c r="F658" s="722"/>
    </row>
    <row r="659" spans="1:6" ht="45">
      <c r="A659" s="320" t="s">
        <v>1878</v>
      </c>
      <c r="B659" s="265" t="s">
        <v>4729</v>
      </c>
      <c r="C659" s="264"/>
      <c r="D659" s="331"/>
      <c r="E659" s="879"/>
      <c r="F659" s="722"/>
    </row>
    <row r="660" spans="1:6" ht="28.5">
      <c r="A660" s="320"/>
      <c r="B660" s="443"/>
      <c r="C660" s="444" t="s">
        <v>7</v>
      </c>
      <c r="D660" s="273"/>
      <c r="E660" s="763" t="s">
        <v>4689</v>
      </c>
    </row>
    <row r="661" spans="1:6">
      <c r="A661" s="320"/>
      <c r="B661" s="351" t="s">
        <v>46</v>
      </c>
      <c r="C661" s="276"/>
      <c r="D661" s="333"/>
      <c r="E661" s="865"/>
      <c r="F661" s="707"/>
    </row>
    <row r="662" spans="1:6">
      <c r="A662" s="320"/>
      <c r="B662" s="352" t="s">
        <v>47</v>
      </c>
      <c r="C662" s="279"/>
      <c r="D662" s="334"/>
      <c r="E662" s="866"/>
      <c r="F662" s="708"/>
    </row>
    <row r="663" spans="1:6">
      <c r="A663" s="320"/>
      <c r="C663" s="264"/>
      <c r="D663" s="331"/>
      <c r="E663" s="879"/>
      <c r="F663" s="722"/>
    </row>
    <row r="664" spans="1:6">
      <c r="A664" s="320"/>
      <c r="C664" s="264"/>
      <c r="D664" s="331"/>
      <c r="E664" s="879"/>
      <c r="F664" s="722"/>
    </row>
    <row r="665" spans="1:6" ht="15">
      <c r="A665" s="320" t="s">
        <v>1878</v>
      </c>
      <c r="B665" s="258" t="s">
        <v>2291</v>
      </c>
      <c r="C665" s="264"/>
      <c r="D665" s="331"/>
      <c r="E665" s="879"/>
      <c r="F665" s="722"/>
    </row>
    <row r="666" spans="1:6" ht="75">
      <c r="A666" s="320"/>
      <c r="B666" s="480" t="s">
        <v>4172</v>
      </c>
      <c r="C666" s="264"/>
      <c r="D666" s="331"/>
      <c r="E666" s="879"/>
      <c r="F666" s="722"/>
    </row>
    <row r="667" spans="1:6" ht="185.25">
      <c r="A667" s="320"/>
      <c r="B667" s="281" t="s">
        <v>4291</v>
      </c>
      <c r="C667" s="264"/>
      <c r="D667" s="331"/>
      <c r="E667" s="879"/>
      <c r="F667" s="722"/>
    </row>
    <row r="668" spans="1:6">
      <c r="A668" s="320"/>
      <c r="B668" s="265" t="s">
        <v>1879</v>
      </c>
      <c r="C668" s="259" t="s">
        <v>7</v>
      </c>
      <c r="D668" s="337">
        <v>1</v>
      </c>
      <c r="E668" s="864"/>
    </row>
    <row r="669" spans="1:6">
      <c r="A669" s="320"/>
      <c r="B669" s="351" t="s">
        <v>46</v>
      </c>
      <c r="C669" s="276"/>
      <c r="D669" s="333"/>
      <c r="E669" s="865"/>
      <c r="F669" s="707">
        <f>D668*E668*$C$8</f>
        <v>0</v>
      </c>
    </row>
    <row r="670" spans="1:6">
      <c r="A670" s="320"/>
      <c r="B670" s="352" t="s">
        <v>47</v>
      </c>
      <c r="C670" s="279"/>
      <c r="D670" s="334"/>
      <c r="E670" s="866"/>
      <c r="F670" s="708">
        <f>D668*E668*$C$9</f>
        <v>0</v>
      </c>
    </row>
    <row r="671" spans="1:6">
      <c r="A671" s="320"/>
      <c r="C671" s="264"/>
      <c r="D671" s="331"/>
      <c r="E671" s="879"/>
      <c r="F671" s="722"/>
    </row>
    <row r="672" spans="1:6" ht="28.5">
      <c r="A672" s="320" t="s">
        <v>441</v>
      </c>
      <c r="B672" s="281" t="s">
        <v>4307</v>
      </c>
      <c r="C672" s="264"/>
      <c r="D672" s="331"/>
      <c r="E672" s="879"/>
      <c r="F672" s="722"/>
    </row>
    <row r="673" spans="1:6">
      <c r="A673" s="320"/>
      <c r="B673" s="265" t="s">
        <v>1916</v>
      </c>
      <c r="C673" s="259" t="s">
        <v>15</v>
      </c>
      <c r="D673" s="337">
        <v>1</v>
      </c>
      <c r="E673" s="864"/>
    </row>
    <row r="674" spans="1:6">
      <c r="A674" s="320"/>
      <c r="B674" s="351" t="s">
        <v>46</v>
      </c>
      <c r="C674" s="276"/>
      <c r="D674" s="333"/>
      <c r="E674" s="865"/>
      <c r="F674" s="707">
        <f>D673*E673*$C$8</f>
        <v>0</v>
      </c>
    </row>
    <row r="675" spans="1:6">
      <c r="A675" s="320"/>
      <c r="B675" s="352" t="s">
        <v>47</v>
      </c>
      <c r="C675" s="279"/>
      <c r="D675" s="334"/>
      <c r="E675" s="866"/>
      <c r="F675" s="708">
        <f>D673*E673*$C$9</f>
        <v>0</v>
      </c>
    </row>
    <row r="676" spans="1:6">
      <c r="A676" s="320"/>
      <c r="C676" s="264"/>
      <c r="D676" s="331"/>
      <c r="E676" s="879"/>
      <c r="F676" s="722"/>
    </row>
    <row r="677" spans="1:6" ht="57">
      <c r="A677" s="320" t="s">
        <v>441</v>
      </c>
      <c r="B677" s="281" t="s">
        <v>4308</v>
      </c>
      <c r="C677" s="264"/>
      <c r="D677" s="331"/>
      <c r="E677" s="879"/>
      <c r="F677" s="722"/>
    </row>
    <row r="678" spans="1:6">
      <c r="A678" s="320"/>
      <c r="B678" s="265" t="s">
        <v>1879</v>
      </c>
      <c r="C678" s="259" t="s">
        <v>7</v>
      </c>
      <c r="D678" s="337">
        <v>1</v>
      </c>
      <c r="E678" s="864"/>
    </row>
    <row r="679" spans="1:6">
      <c r="A679" s="320"/>
      <c r="B679" s="351" t="s">
        <v>46</v>
      </c>
      <c r="C679" s="276"/>
      <c r="D679" s="333"/>
      <c r="E679" s="865"/>
      <c r="F679" s="707">
        <f>D678*E678*$C$8</f>
        <v>0</v>
      </c>
    </row>
    <row r="680" spans="1:6">
      <c r="A680" s="320"/>
      <c r="B680" s="352" t="s">
        <v>47</v>
      </c>
      <c r="C680" s="279"/>
      <c r="D680" s="334"/>
      <c r="E680" s="866"/>
      <c r="F680" s="708">
        <f>D678*E678*$C$9</f>
        <v>0</v>
      </c>
    </row>
    <row r="681" spans="1:6">
      <c r="A681" s="320"/>
      <c r="C681" s="264"/>
      <c r="D681" s="331"/>
      <c r="E681" s="879"/>
      <c r="F681" s="722"/>
    </row>
    <row r="682" spans="1:6" ht="28.5">
      <c r="A682" s="320" t="s">
        <v>441</v>
      </c>
      <c r="B682" s="281" t="s">
        <v>4282</v>
      </c>
      <c r="C682" s="264"/>
      <c r="D682" s="331"/>
      <c r="E682" s="879"/>
      <c r="F682" s="722"/>
    </row>
    <row r="683" spans="1:6">
      <c r="A683" s="320"/>
      <c r="B683" s="265" t="s">
        <v>1916</v>
      </c>
      <c r="C683" s="259" t="s">
        <v>15</v>
      </c>
      <c r="D683" s="337">
        <v>1</v>
      </c>
      <c r="E683" s="864"/>
    </row>
    <row r="684" spans="1:6">
      <c r="A684" s="320"/>
      <c r="B684" s="351" t="s">
        <v>46</v>
      </c>
      <c r="C684" s="276"/>
      <c r="D684" s="333"/>
      <c r="E684" s="865"/>
      <c r="F684" s="707">
        <f>D683*E683*$C$8</f>
        <v>0</v>
      </c>
    </row>
    <row r="685" spans="1:6">
      <c r="A685" s="320"/>
      <c r="B685" s="352" t="s">
        <v>47</v>
      </c>
      <c r="C685" s="279"/>
      <c r="D685" s="334"/>
      <c r="E685" s="866"/>
      <c r="F685" s="708">
        <f>D683*E683*$C$9</f>
        <v>0</v>
      </c>
    </row>
    <row r="686" spans="1:6">
      <c r="A686" s="320"/>
      <c r="C686" s="264"/>
      <c r="D686" s="331"/>
      <c r="E686" s="879"/>
      <c r="F686" s="722"/>
    </row>
    <row r="687" spans="1:6" ht="42.75">
      <c r="A687" s="320" t="s">
        <v>441</v>
      </c>
      <c r="B687" s="281" t="s">
        <v>4309</v>
      </c>
      <c r="C687" s="264"/>
      <c r="D687" s="331"/>
      <c r="E687" s="879"/>
      <c r="F687" s="722"/>
    </row>
    <row r="688" spans="1:6">
      <c r="A688" s="320"/>
      <c r="B688" s="265" t="s">
        <v>1916</v>
      </c>
      <c r="C688" s="259" t="s">
        <v>15</v>
      </c>
      <c r="D688" s="337">
        <v>9</v>
      </c>
      <c r="E688" s="864"/>
    </row>
    <row r="689" spans="1:6">
      <c r="A689" s="320"/>
      <c r="B689" s="351" t="s">
        <v>46</v>
      </c>
      <c r="C689" s="276"/>
      <c r="D689" s="333"/>
      <c r="E689" s="865"/>
      <c r="F689" s="707">
        <f>D688*E688*$C$8</f>
        <v>0</v>
      </c>
    </row>
    <row r="690" spans="1:6">
      <c r="A690" s="320"/>
      <c r="B690" s="352" t="s">
        <v>47</v>
      </c>
      <c r="C690" s="279"/>
      <c r="D690" s="334"/>
      <c r="E690" s="866"/>
      <c r="F690" s="708">
        <f>D688*E688*$C$9</f>
        <v>0</v>
      </c>
    </row>
    <row r="691" spans="1:6">
      <c r="A691" s="320"/>
      <c r="C691" s="264"/>
      <c r="D691" s="331"/>
      <c r="E691" s="879"/>
      <c r="F691" s="722"/>
    </row>
    <row r="692" spans="1:6" ht="42.75">
      <c r="A692" s="320" t="s">
        <v>441</v>
      </c>
      <c r="B692" s="281" t="s">
        <v>4310</v>
      </c>
      <c r="C692" s="264"/>
      <c r="D692" s="331"/>
      <c r="E692" s="879"/>
      <c r="F692" s="722"/>
    </row>
    <row r="693" spans="1:6">
      <c r="A693" s="320"/>
      <c r="B693" s="265" t="s">
        <v>1916</v>
      </c>
      <c r="C693" s="259" t="s">
        <v>15</v>
      </c>
      <c r="D693" s="337">
        <v>1</v>
      </c>
      <c r="E693" s="864"/>
    </row>
    <row r="694" spans="1:6">
      <c r="A694" s="320"/>
      <c r="B694" s="351" t="s">
        <v>46</v>
      </c>
      <c r="C694" s="276"/>
      <c r="D694" s="333"/>
      <c r="E694" s="865"/>
      <c r="F694" s="707">
        <f>D693*E693*$C$8</f>
        <v>0</v>
      </c>
    </row>
    <row r="695" spans="1:6">
      <c r="A695" s="320"/>
      <c r="B695" s="352" t="s">
        <v>47</v>
      </c>
      <c r="C695" s="279"/>
      <c r="D695" s="334"/>
      <c r="E695" s="866"/>
      <c r="F695" s="708">
        <f>D693*E693*$C$9</f>
        <v>0</v>
      </c>
    </row>
    <row r="696" spans="1:6">
      <c r="A696" s="320"/>
      <c r="C696" s="264"/>
      <c r="D696" s="331"/>
      <c r="E696" s="879"/>
      <c r="F696" s="722"/>
    </row>
    <row r="697" spans="1:6" ht="42.75">
      <c r="A697" s="320" t="s">
        <v>441</v>
      </c>
      <c r="B697" s="281" t="s">
        <v>4311</v>
      </c>
      <c r="C697" s="264"/>
      <c r="D697" s="331"/>
      <c r="E697" s="879"/>
      <c r="F697" s="722"/>
    </row>
    <row r="698" spans="1:6">
      <c r="A698" s="320"/>
      <c r="B698" s="265" t="s">
        <v>1916</v>
      </c>
      <c r="C698" s="259" t="s">
        <v>15</v>
      </c>
      <c r="D698" s="337">
        <v>2</v>
      </c>
      <c r="E698" s="864"/>
    </row>
    <row r="699" spans="1:6">
      <c r="A699" s="320"/>
      <c r="B699" s="351" t="s">
        <v>46</v>
      </c>
      <c r="C699" s="276"/>
      <c r="D699" s="333"/>
      <c r="E699" s="865"/>
      <c r="F699" s="707">
        <f>D698*E698*$C$8</f>
        <v>0</v>
      </c>
    </row>
    <row r="700" spans="1:6">
      <c r="A700" s="320"/>
      <c r="B700" s="352" t="s">
        <v>47</v>
      </c>
      <c r="C700" s="279"/>
      <c r="D700" s="334"/>
      <c r="E700" s="866"/>
      <c r="F700" s="708">
        <f>D698*E698*$C$9</f>
        <v>0</v>
      </c>
    </row>
    <row r="701" spans="1:6">
      <c r="A701" s="320"/>
      <c r="C701" s="264"/>
      <c r="D701" s="331"/>
      <c r="E701" s="879"/>
      <c r="F701" s="722"/>
    </row>
    <row r="702" spans="1:6" ht="28.5">
      <c r="A702" s="320" t="s">
        <v>441</v>
      </c>
      <c r="B702" s="281" t="s">
        <v>4306</v>
      </c>
      <c r="C702" s="264"/>
      <c r="D702" s="331"/>
      <c r="E702" s="879"/>
      <c r="F702" s="722"/>
    </row>
    <row r="703" spans="1:6">
      <c r="A703" s="320"/>
      <c r="B703" s="265" t="s">
        <v>1879</v>
      </c>
      <c r="C703" s="259" t="s">
        <v>7</v>
      </c>
      <c r="D703" s="337">
        <v>1</v>
      </c>
      <c r="E703" s="864"/>
    </row>
    <row r="704" spans="1:6">
      <c r="A704" s="320"/>
      <c r="B704" s="351" t="s">
        <v>46</v>
      </c>
      <c r="C704" s="276"/>
      <c r="D704" s="333"/>
      <c r="E704" s="865"/>
      <c r="F704" s="707">
        <f>D703*E703*$C$8</f>
        <v>0</v>
      </c>
    </row>
    <row r="705" spans="1:6">
      <c r="A705" s="320"/>
      <c r="B705" s="352" t="s">
        <v>47</v>
      </c>
      <c r="C705" s="279"/>
      <c r="D705" s="334"/>
      <c r="E705" s="866"/>
      <c r="F705" s="708">
        <f>D703*E703*$C$9</f>
        <v>0</v>
      </c>
    </row>
    <row r="706" spans="1:6">
      <c r="A706" s="320"/>
      <c r="C706" s="264"/>
      <c r="D706" s="331"/>
      <c r="E706" s="879"/>
      <c r="F706" s="722"/>
    </row>
    <row r="707" spans="1:6">
      <c r="A707" s="320"/>
      <c r="C707" s="264"/>
      <c r="D707" s="331"/>
      <c r="E707" s="879"/>
      <c r="F707" s="722"/>
    </row>
    <row r="708" spans="1:6" ht="15">
      <c r="A708" s="320" t="s">
        <v>1878</v>
      </c>
      <c r="B708" s="258" t="s">
        <v>2292</v>
      </c>
      <c r="C708" s="264"/>
      <c r="D708" s="331"/>
      <c r="E708" s="879"/>
      <c r="F708" s="722"/>
    </row>
    <row r="709" spans="1:6" ht="75">
      <c r="A709" s="320"/>
      <c r="B709" s="480" t="s">
        <v>4172</v>
      </c>
      <c r="C709" s="264"/>
      <c r="D709" s="331"/>
      <c r="E709" s="879"/>
      <c r="F709" s="722"/>
    </row>
    <row r="710" spans="1:6" ht="185.25">
      <c r="A710" s="320"/>
      <c r="B710" s="281" t="s">
        <v>4291</v>
      </c>
      <c r="C710" s="264"/>
      <c r="D710" s="331"/>
      <c r="E710" s="879"/>
      <c r="F710" s="722"/>
    </row>
    <row r="711" spans="1:6">
      <c r="A711" s="320"/>
      <c r="B711" s="265" t="s">
        <v>1879</v>
      </c>
      <c r="C711" s="259" t="s">
        <v>7</v>
      </c>
      <c r="D711" s="337">
        <v>1</v>
      </c>
      <c r="E711" s="864"/>
    </row>
    <row r="712" spans="1:6">
      <c r="A712" s="320"/>
      <c r="B712" s="351" t="s">
        <v>46</v>
      </c>
      <c r="C712" s="276"/>
      <c r="D712" s="333"/>
      <c r="E712" s="865"/>
      <c r="F712" s="707">
        <f>D711*E711*$C$8</f>
        <v>0</v>
      </c>
    </row>
    <row r="713" spans="1:6">
      <c r="A713" s="320"/>
      <c r="B713" s="352" t="s">
        <v>47</v>
      </c>
      <c r="C713" s="279"/>
      <c r="D713" s="334"/>
      <c r="E713" s="866"/>
      <c r="F713" s="708">
        <f>D711*E711*$C$9</f>
        <v>0</v>
      </c>
    </row>
    <row r="714" spans="1:6">
      <c r="A714" s="320"/>
      <c r="C714" s="264"/>
      <c r="D714" s="331"/>
      <c r="E714" s="879"/>
      <c r="F714" s="722"/>
    </row>
    <row r="715" spans="1:6" ht="28.5">
      <c r="A715" s="320" t="s">
        <v>441</v>
      </c>
      <c r="B715" s="281" t="s">
        <v>4307</v>
      </c>
      <c r="C715" s="264"/>
      <c r="D715" s="331"/>
      <c r="E715" s="879"/>
      <c r="F715" s="722"/>
    </row>
    <row r="716" spans="1:6">
      <c r="A716" s="320"/>
      <c r="B716" s="265" t="s">
        <v>1916</v>
      </c>
      <c r="C716" s="259" t="s">
        <v>15</v>
      </c>
      <c r="D716" s="337">
        <v>1</v>
      </c>
      <c r="E716" s="864"/>
    </row>
    <row r="717" spans="1:6">
      <c r="A717" s="320"/>
      <c r="B717" s="351" t="s">
        <v>46</v>
      </c>
      <c r="C717" s="276"/>
      <c r="D717" s="333"/>
      <c r="E717" s="865"/>
      <c r="F717" s="707">
        <f>D716*E716*$C$8</f>
        <v>0</v>
      </c>
    </row>
    <row r="718" spans="1:6">
      <c r="A718" s="320"/>
      <c r="B718" s="352" t="s">
        <v>47</v>
      </c>
      <c r="C718" s="279"/>
      <c r="D718" s="334"/>
      <c r="E718" s="866"/>
      <c r="F718" s="708">
        <f>D716*E716*$C$9</f>
        <v>0</v>
      </c>
    </row>
    <row r="719" spans="1:6">
      <c r="A719" s="320"/>
      <c r="C719" s="264"/>
      <c r="D719" s="331"/>
      <c r="E719" s="879"/>
      <c r="F719" s="722"/>
    </row>
    <row r="720" spans="1:6" ht="57">
      <c r="A720" s="320" t="s">
        <v>441</v>
      </c>
      <c r="B720" s="281" t="s">
        <v>4308</v>
      </c>
      <c r="C720" s="264"/>
      <c r="D720" s="331"/>
      <c r="E720" s="879"/>
      <c r="F720" s="722"/>
    </row>
    <row r="721" spans="1:6">
      <c r="A721" s="320"/>
      <c r="B721" s="265" t="s">
        <v>1879</v>
      </c>
      <c r="C721" s="259" t="s">
        <v>7</v>
      </c>
      <c r="D721" s="337">
        <v>1</v>
      </c>
      <c r="E721" s="864"/>
    </row>
    <row r="722" spans="1:6">
      <c r="A722" s="320"/>
      <c r="B722" s="351" t="s">
        <v>46</v>
      </c>
      <c r="C722" s="276"/>
      <c r="D722" s="333"/>
      <c r="E722" s="865"/>
      <c r="F722" s="707">
        <f>D721*E721*$C$8</f>
        <v>0</v>
      </c>
    </row>
    <row r="723" spans="1:6">
      <c r="A723" s="320"/>
      <c r="B723" s="352" t="s">
        <v>47</v>
      </c>
      <c r="C723" s="279"/>
      <c r="D723" s="334"/>
      <c r="E723" s="866"/>
      <c r="F723" s="708">
        <f>D721*E721*$C$9</f>
        <v>0</v>
      </c>
    </row>
    <row r="724" spans="1:6">
      <c r="A724" s="320"/>
      <c r="C724" s="264"/>
      <c r="D724" s="331"/>
      <c r="E724" s="879"/>
      <c r="F724" s="722"/>
    </row>
    <row r="725" spans="1:6" ht="28.5">
      <c r="A725" s="320" t="s">
        <v>441</v>
      </c>
      <c r="B725" s="281" t="s">
        <v>4282</v>
      </c>
      <c r="C725" s="264"/>
      <c r="D725" s="331"/>
      <c r="E725" s="879"/>
      <c r="F725" s="722"/>
    </row>
    <row r="726" spans="1:6">
      <c r="A726" s="320"/>
      <c r="B726" s="265" t="s">
        <v>1916</v>
      </c>
      <c r="C726" s="259" t="s">
        <v>15</v>
      </c>
      <c r="D726" s="337">
        <v>1</v>
      </c>
      <c r="E726" s="864"/>
    </row>
    <row r="727" spans="1:6">
      <c r="A727" s="320"/>
      <c r="B727" s="351" t="s">
        <v>46</v>
      </c>
      <c r="C727" s="276"/>
      <c r="D727" s="333"/>
      <c r="E727" s="865"/>
      <c r="F727" s="707">
        <f>D726*E726*$C$8</f>
        <v>0</v>
      </c>
    </row>
    <row r="728" spans="1:6">
      <c r="A728" s="320"/>
      <c r="B728" s="352" t="s">
        <v>47</v>
      </c>
      <c r="C728" s="279"/>
      <c r="D728" s="334"/>
      <c r="E728" s="866"/>
      <c r="F728" s="708">
        <f>D726*E726*$C$9</f>
        <v>0</v>
      </c>
    </row>
    <row r="729" spans="1:6">
      <c r="A729" s="320"/>
      <c r="C729" s="264"/>
      <c r="D729" s="331"/>
      <c r="E729" s="879"/>
      <c r="F729" s="722"/>
    </row>
    <row r="730" spans="1:6" ht="42.75">
      <c r="A730" s="320" t="s">
        <v>441</v>
      </c>
      <c r="B730" s="281" t="s">
        <v>4312</v>
      </c>
      <c r="C730" s="264"/>
      <c r="D730" s="331"/>
      <c r="E730" s="879"/>
      <c r="F730" s="722"/>
    </row>
    <row r="731" spans="1:6">
      <c r="A731" s="320"/>
      <c r="B731" s="265" t="s">
        <v>1916</v>
      </c>
      <c r="C731" s="259" t="s">
        <v>15</v>
      </c>
      <c r="D731" s="337">
        <v>1</v>
      </c>
      <c r="E731" s="864"/>
    </row>
    <row r="732" spans="1:6">
      <c r="A732" s="320"/>
      <c r="B732" s="351" t="s">
        <v>46</v>
      </c>
      <c r="C732" s="276"/>
      <c r="D732" s="333"/>
      <c r="E732" s="865"/>
      <c r="F732" s="707">
        <f>D731*E731*$C$8</f>
        <v>0</v>
      </c>
    </row>
    <row r="733" spans="1:6">
      <c r="A733" s="320"/>
      <c r="B733" s="352" t="s">
        <v>47</v>
      </c>
      <c r="C733" s="279"/>
      <c r="D733" s="334"/>
      <c r="E733" s="866"/>
      <c r="F733" s="708">
        <f>D731*E731*$C$9</f>
        <v>0</v>
      </c>
    </row>
    <row r="734" spans="1:6">
      <c r="A734" s="320"/>
      <c r="C734" s="264"/>
      <c r="D734" s="331"/>
      <c r="E734" s="879"/>
      <c r="F734" s="722"/>
    </row>
    <row r="735" spans="1:6" ht="42.75">
      <c r="A735" s="320" t="s">
        <v>441</v>
      </c>
      <c r="B735" s="281" t="s">
        <v>4309</v>
      </c>
      <c r="C735" s="264"/>
      <c r="D735" s="331"/>
      <c r="E735" s="879"/>
      <c r="F735" s="722"/>
    </row>
    <row r="736" spans="1:6">
      <c r="A736" s="320"/>
      <c r="B736" s="265" t="s">
        <v>1916</v>
      </c>
      <c r="C736" s="259" t="s">
        <v>15</v>
      </c>
      <c r="D736" s="337">
        <v>3</v>
      </c>
      <c r="E736" s="864"/>
    </row>
    <row r="737" spans="1:6">
      <c r="A737" s="320"/>
      <c r="B737" s="351" t="s">
        <v>46</v>
      </c>
      <c r="C737" s="276"/>
      <c r="D737" s="333"/>
      <c r="E737" s="865"/>
      <c r="F737" s="707">
        <f>D736*E736*$C$8</f>
        <v>0</v>
      </c>
    </row>
    <row r="738" spans="1:6">
      <c r="A738" s="320"/>
      <c r="B738" s="352" t="s">
        <v>47</v>
      </c>
      <c r="C738" s="279"/>
      <c r="D738" s="334"/>
      <c r="E738" s="866"/>
      <c r="F738" s="708">
        <f>D736*E736*$C$9</f>
        <v>0</v>
      </c>
    </row>
    <row r="739" spans="1:6">
      <c r="A739" s="320"/>
      <c r="C739" s="264"/>
      <c r="D739" s="331"/>
      <c r="E739" s="879"/>
      <c r="F739" s="722"/>
    </row>
    <row r="740" spans="1:6" ht="42.75">
      <c r="A740" s="320" t="s">
        <v>441</v>
      </c>
      <c r="B740" s="281" t="s">
        <v>4310</v>
      </c>
      <c r="C740" s="264"/>
      <c r="D740" s="331"/>
      <c r="E740" s="879"/>
      <c r="F740" s="722"/>
    </row>
    <row r="741" spans="1:6">
      <c r="A741" s="320"/>
      <c r="B741" s="265" t="s">
        <v>1916</v>
      </c>
      <c r="C741" s="259" t="s">
        <v>15</v>
      </c>
      <c r="D741" s="337">
        <v>3</v>
      </c>
      <c r="E741" s="864"/>
    </row>
    <row r="742" spans="1:6">
      <c r="A742" s="320"/>
      <c r="B742" s="351" t="s">
        <v>46</v>
      </c>
      <c r="C742" s="276"/>
      <c r="D742" s="333"/>
      <c r="E742" s="865"/>
      <c r="F742" s="707">
        <f>D741*E741*$C$8</f>
        <v>0</v>
      </c>
    </row>
    <row r="743" spans="1:6">
      <c r="A743" s="320"/>
      <c r="B743" s="352" t="s">
        <v>47</v>
      </c>
      <c r="C743" s="279"/>
      <c r="D743" s="334"/>
      <c r="E743" s="866"/>
      <c r="F743" s="708">
        <f>D741*E741*$C$9</f>
        <v>0</v>
      </c>
    </row>
    <row r="744" spans="1:6">
      <c r="A744" s="320"/>
      <c r="C744" s="264"/>
      <c r="D744" s="331"/>
      <c r="E744" s="879"/>
      <c r="F744" s="722"/>
    </row>
    <row r="745" spans="1:6" ht="42.75">
      <c r="A745" s="320" t="s">
        <v>441</v>
      </c>
      <c r="B745" s="281" t="s">
        <v>4311</v>
      </c>
      <c r="C745" s="264"/>
      <c r="D745" s="331"/>
      <c r="E745" s="879"/>
      <c r="F745" s="722"/>
    </row>
    <row r="746" spans="1:6">
      <c r="A746" s="320"/>
      <c r="B746" s="265" t="s">
        <v>1916</v>
      </c>
      <c r="C746" s="259" t="s">
        <v>15</v>
      </c>
      <c r="D746" s="337">
        <v>5</v>
      </c>
      <c r="E746" s="864"/>
    </row>
    <row r="747" spans="1:6">
      <c r="A747" s="320"/>
      <c r="B747" s="351" t="s">
        <v>46</v>
      </c>
      <c r="C747" s="276"/>
      <c r="D747" s="333"/>
      <c r="E747" s="865"/>
      <c r="F747" s="707">
        <f>D746*E746*$C$8</f>
        <v>0</v>
      </c>
    </row>
    <row r="748" spans="1:6">
      <c r="A748" s="320"/>
      <c r="B748" s="352" t="s">
        <v>47</v>
      </c>
      <c r="C748" s="279"/>
      <c r="D748" s="334"/>
      <c r="E748" s="866"/>
      <c r="F748" s="708">
        <f>D746*E746*$C$9</f>
        <v>0</v>
      </c>
    </row>
    <row r="749" spans="1:6">
      <c r="A749" s="320"/>
      <c r="C749" s="264"/>
      <c r="D749" s="331"/>
      <c r="E749" s="879"/>
      <c r="F749" s="722"/>
    </row>
    <row r="750" spans="1:6" ht="28.5">
      <c r="A750" s="320" t="s">
        <v>441</v>
      </c>
      <c r="B750" s="281" t="s">
        <v>4306</v>
      </c>
      <c r="C750" s="264"/>
      <c r="D750" s="331"/>
      <c r="E750" s="879"/>
      <c r="F750" s="722"/>
    </row>
    <row r="751" spans="1:6">
      <c r="A751" s="320"/>
      <c r="B751" s="265" t="s">
        <v>1879</v>
      </c>
      <c r="C751" s="259" t="s">
        <v>7</v>
      </c>
      <c r="D751" s="337">
        <v>1</v>
      </c>
      <c r="E751" s="864"/>
    </row>
    <row r="752" spans="1:6">
      <c r="A752" s="320"/>
      <c r="B752" s="351" t="s">
        <v>46</v>
      </c>
      <c r="C752" s="276"/>
      <c r="D752" s="333"/>
      <c r="E752" s="865"/>
      <c r="F752" s="707">
        <f>D751*E751*$C$8</f>
        <v>0</v>
      </c>
    </row>
    <row r="753" spans="1:6">
      <c r="A753" s="320"/>
      <c r="B753" s="352" t="s">
        <v>47</v>
      </c>
      <c r="C753" s="279"/>
      <c r="D753" s="334"/>
      <c r="E753" s="866"/>
      <c r="F753" s="708">
        <f>D751*E751*$C$9</f>
        <v>0</v>
      </c>
    </row>
    <row r="754" spans="1:6">
      <c r="A754" s="320"/>
      <c r="C754" s="264"/>
      <c r="D754" s="331"/>
      <c r="E754" s="879"/>
      <c r="F754" s="722"/>
    </row>
    <row r="755" spans="1:6">
      <c r="A755" s="320"/>
      <c r="C755" s="264"/>
      <c r="D755" s="331"/>
      <c r="E755" s="879"/>
      <c r="F755" s="722"/>
    </row>
    <row r="756" spans="1:6" ht="15">
      <c r="A756" s="320" t="s">
        <v>1878</v>
      </c>
      <c r="B756" s="258" t="s">
        <v>2293</v>
      </c>
      <c r="C756" s="264"/>
      <c r="D756" s="331"/>
      <c r="E756" s="879"/>
      <c r="F756" s="722"/>
    </row>
    <row r="757" spans="1:6" ht="75">
      <c r="A757" s="320"/>
      <c r="B757" s="480" t="s">
        <v>4172</v>
      </c>
      <c r="C757" s="264"/>
      <c r="D757" s="331"/>
      <c r="E757" s="879"/>
      <c r="F757" s="722"/>
    </row>
    <row r="758" spans="1:6" ht="185.25">
      <c r="A758" s="320"/>
      <c r="B758" s="281" t="s">
        <v>4291</v>
      </c>
      <c r="C758" s="264"/>
      <c r="D758" s="331"/>
      <c r="E758" s="879"/>
      <c r="F758" s="722"/>
    </row>
    <row r="759" spans="1:6">
      <c r="A759" s="320"/>
      <c r="B759" s="265" t="s">
        <v>1879</v>
      </c>
      <c r="C759" s="259" t="s">
        <v>7</v>
      </c>
      <c r="D759" s="337">
        <v>1</v>
      </c>
      <c r="E759" s="864"/>
    </row>
    <row r="760" spans="1:6">
      <c r="A760" s="320"/>
      <c r="B760" s="351" t="s">
        <v>46</v>
      </c>
      <c r="C760" s="276"/>
      <c r="D760" s="333"/>
      <c r="E760" s="865"/>
      <c r="F760" s="707">
        <f>D759*E759</f>
        <v>0</v>
      </c>
    </row>
    <row r="761" spans="1:6">
      <c r="A761" s="320"/>
      <c r="B761" s="483"/>
      <c r="C761" s="468"/>
      <c r="D761" s="323"/>
      <c r="E761" s="324"/>
    </row>
    <row r="762" spans="1:6">
      <c r="A762" s="320"/>
      <c r="C762" s="264"/>
      <c r="D762" s="331"/>
      <c r="E762" s="879"/>
      <c r="F762" s="722"/>
    </row>
    <row r="763" spans="1:6" ht="28.5">
      <c r="A763" s="320"/>
      <c r="B763" s="281" t="s">
        <v>4313</v>
      </c>
      <c r="C763" s="264"/>
      <c r="D763" s="331"/>
      <c r="E763" s="879"/>
      <c r="F763" s="722"/>
    </row>
    <row r="764" spans="1:6">
      <c r="A764" s="320"/>
      <c r="B764" s="265" t="s">
        <v>1916</v>
      </c>
      <c r="C764" s="259" t="s">
        <v>15</v>
      </c>
      <c r="D764" s="337">
        <v>1</v>
      </c>
      <c r="E764" s="864"/>
    </row>
    <row r="765" spans="1:6">
      <c r="A765" s="320"/>
      <c r="B765" s="351" t="s">
        <v>46</v>
      </c>
      <c r="C765" s="276"/>
      <c r="D765" s="333"/>
      <c r="E765" s="865"/>
      <c r="F765" s="707">
        <f>D764*E764</f>
        <v>0</v>
      </c>
    </row>
    <row r="766" spans="1:6">
      <c r="A766" s="320"/>
      <c r="B766" s="483"/>
      <c r="C766" s="468"/>
      <c r="D766" s="323"/>
      <c r="E766" s="324"/>
    </row>
    <row r="767" spans="1:6" ht="42.75">
      <c r="A767" s="320"/>
      <c r="B767" s="281" t="s">
        <v>4314</v>
      </c>
      <c r="C767" s="264"/>
      <c r="D767" s="331"/>
      <c r="E767" s="879"/>
      <c r="F767" s="722"/>
    </row>
    <row r="768" spans="1:6">
      <c r="A768" s="320"/>
      <c r="B768" s="265" t="s">
        <v>1916</v>
      </c>
      <c r="C768" s="259" t="s">
        <v>15</v>
      </c>
      <c r="D768" s="337">
        <v>2</v>
      </c>
      <c r="E768" s="864"/>
    </row>
    <row r="769" spans="1:6">
      <c r="A769" s="320"/>
      <c r="B769" s="351" t="s">
        <v>46</v>
      </c>
      <c r="C769" s="276"/>
      <c r="D769" s="333"/>
      <c r="E769" s="865"/>
      <c r="F769" s="707">
        <f>D768*E768</f>
        <v>0</v>
      </c>
    </row>
    <row r="770" spans="1:6">
      <c r="A770" s="320"/>
      <c r="B770" s="483"/>
      <c r="C770" s="468"/>
      <c r="D770" s="323"/>
      <c r="E770" s="324"/>
    </row>
    <row r="771" spans="1:6" ht="28.5">
      <c r="A771" s="320"/>
      <c r="B771" s="281" t="s">
        <v>4315</v>
      </c>
      <c r="C771" s="264"/>
      <c r="D771" s="331"/>
      <c r="E771" s="879"/>
      <c r="F771" s="722"/>
    </row>
    <row r="772" spans="1:6">
      <c r="A772" s="320"/>
      <c r="B772" s="265" t="s">
        <v>1916</v>
      </c>
      <c r="C772" s="259" t="s">
        <v>15</v>
      </c>
      <c r="D772" s="337">
        <v>1</v>
      </c>
      <c r="E772" s="864"/>
    </row>
    <row r="773" spans="1:6">
      <c r="A773" s="320"/>
      <c r="B773" s="351" t="s">
        <v>46</v>
      </c>
      <c r="C773" s="276"/>
      <c r="D773" s="333"/>
      <c r="E773" s="865"/>
      <c r="F773" s="707">
        <f>D772*E772</f>
        <v>0</v>
      </c>
    </row>
    <row r="774" spans="1:6">
      <c r="A774" s="320"/>
      <c r="B774" s="483"/>
      <c r="C774" s="468"/>
      <c r="D774" s="323"/>
      <c r="E774" s="324"/>
    </row>
    <row r="775" spans="1:6" ht="42.75">
      <c r="A775" s="320"/>
      <c r="B775" s="281" t="s">
        <v>4316</v>
      </c>
      <c r="C775" s="264"/>
      <c r="D775" s="331"/>
      <c r="E775" s="879"/>
      <c r="F775" s="722"/>
    </row>
    <row r="776" spans="1:6">
      <c r="A776" s="320"/>
      <c r="B776" s="265" t="s">
        <v>1916</v>
      </c>
      <c r="C776" s="259" t="s">
        <v>15</v>
      </c>
      <c r="D776" s="337">
        <v>4</v>
      </c>
      <c r="E776" s="864"/>
    </row>
    <row r="777" spans="1:6">
      <c r="A777" s="320"/>
      <c r="B777" s="351" t="s">
        <v>46</v>
      </c>
      <c r="C777" s="276"/>
      <c r="D777" s="333"/>
      <c r="E777" s="865"/>
      <c r="F777" s="707">
        <f>D776*E776</f>
        <v>0</v>
      </c>
    </row>
    <row r="778" spans="1:6">
      <c r="A778" s="320"/>
      <c r="B778" s="483"/>
      <c r="C778" s="468"/>
      <c r="D778" s="323"/>
      <c r="E778" s="324"/>
    </row>
    <row r="779" spans="1:6" ht="42.75">
      <c r="A779" s="320"/>
      <c r="B779" s="281" t="s">
        <v>4317</v>
      </c>
      <c r="C779" s="264"/>
      <c r="D779" s="331"/>
      <c r="E779" s="879"/>
      <c r="F779" s="722"/>
    </row>
    <row r="780" spans="1:6">
      <c r="A780" s="320"/>
      <c r="B780" s="265" t="s">
        <v>1916</v>
      </c>
      <c r="C780" s="259" t="s">
        <v>15</v>
      </c>
      <c r="D780" s="337">
        <v>1</v>
      </c>
      <c r="E780" s="864"/>
    </row>
    <row r="781" spans="1:6">
      <c r="A781" s="320"/>
      <c r="B781" s="351" t="s">
        <v>46</v>
      </c>
      <c r="C781" s="276"/>
      <c r="D781" s="333"/>
      <c r="E781" s="865"/>
      <c r="F781" s="707">
        <f>D780*E780</f>
        <v>0</v>
      </c>
    </row>
    <row r="782" spans="1:6">
      <c r="A782" s="320"/>
      <c r="B782" s="483"/>
      <c r="C782" s="468"/>
      <c r="D782" s="323"/>
      <c r="E782" s="324"/>
    </row>
    <row r="783" spans="1:6" ht="42.75">
      <c r="A783" s="320"/>
      <c r="B783" s="281" t="s">
        <v>4318</v>
      </c>
      <c r="C783" s="264"/>
      <c r="D783" s="331"/>
      <c r="E783" s="879"/>
      <c r="F783" s="722"/>
    </row>
    <row r="784" spans="1:6">
      <c r="A784" s="320"/>
      <c r="B784" s="265" t="s">
        <v>1916</v>
      </c>
      <c r="C784" s="259" t="s">
        <v>15</v>
      </c>
      <c r="D784" s="337">
        <v>6</v>
      </c>
      <c r="E784" s="864"/>
    </row>
    <row r="785" spans="1:6">
      <c r="A785" s="320"/>
      <c r="B785" s="351" t="s">
        <v>46</v>
      </c>
      <c r="C785" s="276"/>
      <c r="D785" s="333"/>
      <c r="E785" s="865"/>
      <c r="F785" s="707">
        <f>D784*E784</f>
        <v>0</v>
      </c>
    </row>
    <row r="786" spans="1:6">
      <c r="A786" s="320"/>
      <c r="B786" s="483"/>
      <c r="C786" s="468"/>
      <c r="D786" s="323"/>
      <c r="E786" s="324"/>
    </row>
    <row r="787" spans="1:6" ht="42.75">
      <c r="A787" s="320"/>
      <c r="B787" s="281" t="s">
        <v>4319</v>
      </c>
      <c r="C787" s="264"/>
      <c r="D787" s="331"/>
      <c r="E787" s="879"/>
      <c r="F787" s="722"/>
    </row>
    <row r="788" spans="1:6">
      <c r="A788" s="320"/>
      <c r="B788" s="265" t="s">
        <v>1916</v>
      </c>
      <c r="C788" s="259" t="s">
        <v>15</v>
      </c>
      <c r="D788" s="337">
        <v>7</v>
      </c>
      <c r="E788" s="864"/>
    </row>
    <row r="789" spans="1:6">
      <c r="A789" s="320"/>
      <c r="B789" s="351" t="s">
        <v>46</v>
      </c>
      <c r="C789" s="276"/>
      <c r="D789" s="333"/>
      <c r="E789" s="865"/>
      <c r="F789" s="707">
        <f>D788*E788</f>
        <v>0</v>
      </c>
    </row>
    <row r="790" spans="1:6">
      <c r="A790" s="320"/>
      <c r="B790" s="483"/>
      <c r="C790" s="468"/>
      <c r="D790" s="323"/>
      <c r="E790" s="324"/>
    </row>
    <row r="791" spans="1:6" ht="42.75">
      <c r="A791" s="320"/>
      <c r="B791" s="281" t="s">
        <v>4320</v>
      </c>
      <c r="C791" s="264"/>
      <c r="D791" s="331"/>
      <c r="E791" s="879"/>
      <c r="F791" s="722"/>
    </row>
    <row r="792" spans="1:6">
      <c r="A792" s="320"/>
      <c r="B792" s="265" t="s">
        <v>1916</v>
      </c>
      <c r="C792" s="259" t="s">
        <v>15</v>
      </c>
      <c r="D792" s="337">
        <v>6</v>
      </c>
      <c r="E792" s="864"/>
    </row>
    <row r="793" spans="1:6">
      <c r="A793" s="320"/>
      <c r="B793" s="351" t="s">
        <v>46</v>
      </c>
      <c r="C793" s="276"/>
      <c r="D793" s="333"/>
      <c r="E793" s="865"/>
      <c r="F793" s="707">
        <f>D792*E792</f>
        <v>0</v>
      </c>
    </row>
    <row r="794" spans="1:6">
      <c r="A794" s="320"/>
      <c r="B794" s="483"/>
      <c r="C794" s="468"/>
      <c r="D794" s="323"/>
      <c r="E794" s="324"/>
    </row>
    <row r="795" spans="1:6" ht="28.5">
      <c r="A795" s="320"/>
      <c r="B795" s="281" t="s">
        <v>4321</v>
      </c>
      <c r="C795" s="264"/>
      <c r="D795" s="331"/>
      <c r="E795" s="879"/>
      <c r="F795" s="722"/>
    </row>
    <row r="796" spans="1:6">
      <c r="A796" s="320"/>
      <c r="B796" s="265" t="s">
        <v>1879</v>
      </c>
      <c r="C796" s="259" t="s">
        <v>7</v>
      </c>
      <c r="D796" s="337">
        <v>1</v>
      </c>
      <c r="E796" s="864"/>
    </row>
    <row r="797" spans="1:6">
      <c r="A797" s="320"/>
      <c r="B797" s="351" t="s">
        <v>46</v>
      </c>
      <c r="C797" s="276"/>
      <c r="D797" s="333"/>
      <c r="E797" s="865"/>
      <c r="F797" s="707">
        <f>D796*E796</f>
        <v>0</v>
      </c>
    </row>
    <row r="798" spans="1:6">
      <c r="A798" s="320"/>
      <c r="B798" s="483"/>
      <c r="C798" s="468"/>
      <c r="D798" s="323"/>
      <c r="E798" s="324"/>
    </row>
    <row r="799" spans="1:6" ht="42.75">
      <c r="A799" s="320"/>
      <c r="B799" s="281" t="s">
        <v>4322</v>
      </c>
      <c r="C799" s="264"/>
      <c r="D799" s="331"/>
      <c r="E799" s="879"/>
      <c r="F799" s="722"/>
    </row>
    <row r="800" spans="1:6">
      <c r="A800" s="320"/>
      <c r="B800" s="265" t="s">
        <v>1879</v>
      </c>
      <c r="C800" s="259" t="s">
        <v>7</v>
      </c>
      <c r="D800" s="337">
        <v>6</v>
      </c>
      <c r="E800" s="864"/>
    </row>
    <row r="801" spans="1:6">
      <c r="A801" s="320"/>
      <c r="B801" s="351" t="s">
        <v>46</v>
      </c>
      <c r="C801" s="276"/>
      <c r="D801" s="333"/>
      <c r="E801" s="865"/>
      <c r="F801" s="707">
        <f>D800*E800</f>
        <v>0</v>
      </c>
    </row>
    <row r="802" spans="1:6">
      <c r="A802" s="320"/>
      <c r="B802" s="483"/>
      <c r="C802" s="468"/>
      <c r="D802" s="323"/>
      <c r="E802" s="324"/>
    </row>
    <row r="803" spans="1:6" ht="45">
      <c r="A803" s="320"/>
      <c r="B803" s="265" t="s">
        <v>4729</v>
      </c>
      <c r="C803" s="264"/>
      <c r="D803" s="331"/>
      <c r="E803" s="879"/>
      <c r="F803" s="722"/>
    </row>
    <row r="804" spans="1:6" ht="28.5">
      <c r="A804" s="320"/>
      <c r="C804" s="444" t="s">
        <v>7</v>
      </c>
      <c r="D804" s="273"/>
      <c r="E804" s="763" t="s">
        <v>4689</v>
      </c>
    </row>
    <row r="805" spans="1:6">
      <c r="A805" s="320"/>
      <c r="B805" s="351" t="s">
        <v>46</v>
      </c>
      <c r="C805" s="276"/>
      <c r="D805" s="333"/>
      <c r="E805" s="865"/>
      <c r="F805" s="707"/>
    </row>
    <row r="806" spans="1:6">
      <c r="A806" s="320"/>
      <c r="B806" s="483"/>
      <c r="C806" s="468"/>
      <c r="D806" s="323"/>
      <c r="E806" s="324"/>
    </row>
    <row r="807" spans="1:6">
      <c r="A807" s="320"/>
      <c r="B807" s="483"/>
      <c r="C807" s="468"/>
      <c r="D807" s="323"/>
      <c r="E807" s="324"/>
    </row>
    <row r="808" spans="1:6" ht="15">
      <c r="A808" s="320" t="s">
        <v>1878</v>
      </c>
      <c r="B808" s="258" t="s">
        <v>2294</v>
      </c>
      <c r="C808" s="264"/>
      <c r="D808" s="331"/>
      <c r="E808" s="879"/>
      <c r="F808" s="722"/>
    </row>
    <row r="809" spans="1:6" ht="75">
      <c r="A809" s="320"/>
      <c r="B809" s="480" t="s">
        <v>4172</v>
      </c>
      <c r="C809" s="264"/>
      <c r="D809" s="331"/>
      <c r="E809" s="879"/>
      <c r="F809" s="722"/>
    </row>
    <row r="810" spans="1:6" ht="185.25">
      <c r="A810" s="320"/>
      <c r="B810" s="281" t="s">
        <v>4291</v>
      </c>
      <c r="C810" s="264"/>
      <c r="D810" s="331"/>
      <c r="E810" s="879"/>
      <c r="F810" s="722"/>
    </row>
    <row r="811" spans="1:6">
      <c r="A811" s="320"/>
      <c r="B811" s="265" t="s">
        <v>1879</v>
      </c>
      <c r="C811" s="259" t="s">
        <v>7</v>
      </c>
      <c r="D811" s="337">
        <v>1</v>
      </c>
      <c r="E811" s="864"/>
    </row>
    <row r="812" spans="1:6">
      <c r="A812" s="320"/>
      <c r="B812" s="351" t="s">
        <v>46</v>
      </c>
      <c r="C812" s="276"/>
      <c r="D812" s="333"/>
      <c r="E812" s="865"/>
      <c r="F812" s="707">
        <f>D811*E811</f>
        <v>0</v>
      </c>
    </row>
    <row r="813" spans="1:6">
      <c r="A813" s="320"/>
      <c r="B813" s="483"/>
      <c r="C813" s="468"/>
      <c r="D813" s="323"/>
      <c r="E813" s="324"/>
    </row>
    <row r="814" spans="1:6">
      <c r="A814" s="320"/>
      <c r="C814" s="264"/>
      <c r="D814" s="331"/>
      <c r="E814" s="879"/>
      <c r="F814" s="722"/>
    </row>
    <row r="815" spans="1:6" ht="28.5">
      <c r="A815" s="320"/>
      <c r="B815" s="281" t="s">
        <v>4323</v>
      </c>
      <c r="C815" s="264"/>
      <c r="D815" s="331"/>
      <c r="E815" s="879"/>
      <c r="F815" s="722"/>
    </row>
    <row r="816" spans="1:6">
      <c r="A816" s="320"/>
      <c r="B816" s="265" t="s">
        <v>1916</v>
      </c>
      <c r="C816" s="259" t="s">
        <v>15</v>
      </c>
      <c r="D816" s="337">
        <v>1</v>
      </c>
      <c r="E816" s="864"/>
    </row>
    <row r="817" spans="1:6">
      <c r="A817" s="320"/>
      <c r="B817" s="351" t="s">
        <v>46</v>
      </c>
      <c r="C817" s="276"/>
      <c r="D817" s="333"/>
      <c r="E817" s="865"/>
      <c r="F817" s="707">
        <f>D816*E816</f>
        <v>0</v>
      </c>
    </row>
    <row r="818" spans="1:6">
      <c r="A818" s="320"/>
      <c r="B818" s="483"/>
      <c r="C818" s="468"/>
      <c r="D818" s="323"/>
      <c r="E818" s="324"/>
    </row>
    <row r="819" spans="1:6" ht="42.75">
      <c r="A819" s="320"/>
      <c r="B819" s="281" t="s">
        <v>4324</v>
      </c>
      <c r="C819" s="264"/>
      <c r="D819" s="331"/>
      <c r="E819" s="879"/>
      <c r="F819" s="722"/>
    </row>
    <row r="820" spans="1:6">
      <c r="A820" s="320"/>
      <c r="B820" s="265" t="s">
        <v>1916</v>
      </c>
      <c r="C820" s="259" t="s">
        <v>15</v>
      </c>
      <c r="D820" s="337">
        <v>6</v>
      </c>
      <c r="E820" s="864"/>
    </row>
    <row r="821" spans="1:6">
      <c r="A821" s="320"/>
      <c r="B821" s="351" t="s">
        <v>46</v>
      </c>
      <c r="C821" s="276"/>
      <c r="D821" s="333"/>
      <c r="E821" s="865"/>
      <c r="F821" s="707">
        <f>D820*E820</f>
        <v>0</v>
      </c>
    </row>
    <row r="822" spans="1:6">
      <c r="A822" s="320"/>
      <c r="B822" s="483"/>
      <c r="C822" s="468"/>
      <c r="D822" s="323"/>
      <c r="E822" s="324"/>
    </row>
    <row r="823" spans="1:6" ht="42.75">
      <c r="A823" s="320"/>
      <c r="B823" s="281" t="s">
        <v>4325</v>
      </c>
      <c r="C823" s="264"/>
      <c r="D823" s="331"/>
      <c r="E823" s="879"/>
      <c r="F823" s="722"/>
    </row>
    <row r="824" spans="1:6">
      <c r="A824" s="320"/>
      <c r="B824" s="265" t="s">
        <v>1916</v>
      </c>
      <c r="C824" s="259" t="s">
        <v>15</v>
      </c>
      <c r="D824" s="337">
        <v>1</v>
      </c>
      <c r="E824" s="864"/>
    </row>
    <row r="825" spans="1:6">
      <c r="A825" s="320"/>
      <c r="B825" s="351" t="s">
        <v>46</v>
      </c>
      <c r="C825" s="276"/>
      <c r="D825" s="333"/>
      <c r="E825" s="865"/>
      <c r="F825" s="707">
        <f>D824*E824</f>
        <v>0</v>
      </c>
    </row>
    <row r="826" spans="1:6">
      <c r="A826" s="320"/>
      <c r="B826" s="483"/>
      <c r="C826" s="468"/>
      <c r="D826" s="323"/>
      <c r="E826" s="324"/>
    </row>
    <row r="827" spans="1:6" ht="42.75">
      <c r="A827" s="320"/>
      <c r="B827" s="281" t="s">
        <v>4326</v>
      </c>
      <c r="C827" s="264"/>
      <c r="D827" s="331"/>
      <c r="E827" s="879"/>
      <c r="F827" s="722"/>
    </row>
    <row r="828" spans="1:6">
      <c r="A828" s="320"/>
      <c r="B828" s="265" t="s">
        <v>1916</v>
      </c>
      <c r="C828" s="259" t="s">
        <v>15</v>
      </c>
      <c r="D828" s="337">
        <v>6</v>
      </c>
      <c r="E828" s="864"/>
    </row>
    <row r="829" spans="1:6">
      <c r="A829" s="320"/>
      <c r="B829" s="351" t="s">
        <v>46</v>
      </c>
      <c r="C829" s="276"/>
      <c r="D829" s="333"/>
      <c r="E829" s="865"/>
      <c r="F829" s="707">
        <f>D828*E828</f>
        <v>0</v>
      </c>
    </row>
    <row r="830" spans="1:6">
      <c r="A830" s="320"/>
      <c r="B830" s="483"/>
      <c r="C830" s="468"/>
      <c r="D830" s="323"/>
      <c r="E830" s="324"/>
    </row>
    <row r="831" spans="1:6" ht="42.75">
      <c r="A831" s="320"/>
      <c r="B831" s="281" t="s">
        <v>4327</v>
      </c>
      <c r="C831" s="264"/>
      <c r="D831" s="331"/>
      <c r="E831" s="879"/>
      <c r="F831" s="722"/>
    </row>
    <row r="832" spans="1:6">
      <c r="A832" s="320"/>
      <c r="B832" s="265" t="s">
        <v>1916</v>
      </c>
      <c r="C832" s="259" t="s">
        <v>15</v>
      </c>
      <c r="D832" s="337">
        <v>11</v>
      </c>
      <c r="E832" s="864"/>
    </row>
    <row r="833" spans="1:6">
      <c r="A833" s="320"/>
      <c r="B833" s="351" t="s">
        <v>46</v>
      </c>
      <c r="C833" s="276"/>
      <c r="D833" s="333"/>
      <c r="E833" s="865"/>
      <c r="F833" s="707">
        <f>D832*E832</f>
        <v>0</v>
      </c>
    </row>
    <row r="834" spans="1:6">
      <c r="A834" s="320"/>
      <c r="B834" s="483"/>
      <c r="C834" s="468"/>
      <c r="D834" s="323"/>
      <c r="E834" s="324"/>
    </row>
    <row r="835" spans="1:6" ht="42.75">
      <c r="A835" s="320"/>
      <c r="B835" s="281" t="s">
        <v>4310</v>
      </c>
      <c r="C835" s="264"/>
      <c r="D835" s="331"/>
      <c r="E835" s="879"/>
      <c r="F835" s="722"/>
    </row>
    <row r="836" spans="1:6">
      <c r="A836" s="320"/>
      <c r="B836" s="265" t="s">
        <v>1916</v>
      </c>
      <c r="C836" s="259" t="s">
        <v>15</v>
      </c>
      <c r="D836" s="337">
        <v>1</v>
      </c>
      <c r="E836" s="864"/>
    </row>
    <row r="837" spans="1:6">
      <c r="A837" s="320"/>
      <c r="B837" s="351" t="s">
        <v>46</v>
      </c>
      <c r="C837" s="276"/>
      <c r="D837" s="333"/>
      <c r="E837" s="865"/>
      <c r="F837" s="707">
        <f>D836*E836</f>
        <v>0</v>
      </c>
    </row>
    <row r="838" spans="1:6">
      <c r="A838" s="320"/>
      <c r="B838" s="483"/>
      <c r="C838" s="468"/>
      <c r="D838" s="323"/>
      <c r="E838" s="324"/>
    </row>
    <row r="839" spans="1:6" ht="42.75">
      <c r="A839" s="320"/>
      <c r="B839" s="281" t="s">
        <v>4311</v>
      </c>
      <c r="C839" s="264"/>
      <c r="D839" s="331"/>
      <c r="E839" s="879"/>
      <c r="F839" s="722"/>
    </row>
    <row r="840" spans="1:6">
      <c r="A840" s="320"/>
      <c r="B840" s="265" t="s">
        <v>1916</v>
      </c>
      <c r="C840" s="259" t="s">
        <v>15</v>
      </c>
      <c r="D840" s="337">
        <v>5</v>
      </c>
      <c r="E840" s="864"/>
    </row>
    <row r="841" spans="1:6">
      <c r="A841" s="320"/>
      <c r="B841" s="351" t="s">
        <v>46</v>
      </c>
      <c r="C841" s="276"/>
      <c r="D841" s="333"/>
      <c r="E841" s="865"/>
      <c r="F841" s="707">
        <f>D840*E840</f>
        <v>0</v>
      </c>
    </row>
    <row r="842" spans="1:6">
      <c r="A842" s="320"/>
      <c r="B842" s="483"/>
      <c r="C842" s="468"/>
      <c r="D842" s="323"/>
      <c r="E842" s="324"/>
    </row>
    <row r="843" spans="1:6" ht="28.5">
      <c r="A843" s="320"/>
      <c r="B843" s="281" t="s">
        <v>4287</v>
      </c>
      <c r="C843" s="264"/>
      <c r="D843" s="331"/>
      <c r="E843" s="879"/>
      <c r="F843" s="722"/>
    </row>
    <row r="844" spans="1:6">
      <c r="A844" s="320"/>
      <c r="B844" s="265" t="s">
        <v>1879</v>
      </c>
      <c r="C844" s="259" t="s">
        <v>7</v>
      </c>
      <c r="D844" s="337">
        <v>1</v>
      </c>
      <c r="E844" s="864"/>
    </row>
    <row r="845" spans="1:6">
      <c r="A845" s="320"/>
      <c r="B845" s="351" t="s">
        <v>46</v>
      </c>
      <c r="C845" s="276"/>
      <c r="D845" s="333"/>
      <c r="E845" s="865"/>
      <c r="F845" s="707">
        <f>D844*E844</f>
        <v>0</v>
      </c>
    </row>
    <row r="846" spans="1:6">
      <c r="A846" s="320"/>
      <c r="B846" s="483"/>
      <c r="C846" s="468"/>
      <c r="D846" s="323"/>
      <c r="E846" s="324"/>
    </row>
    <row r="847" spans="1:6" ht="45">
      <c r="A847" s="320"/>
      <c r="B847" s="265" t="s">
        <v>4729</v>
      </c>
      <c r="C847" s="264"/>
      <c r="D847" s="331"/>
      <c r="E847" s="879"/>
      <c r="F847" s="722"/>
    </row>
    <row r="848" spans="1:6" ht="28.5">
      <c r="A848" s="320"/>
      <c r="C848" s="444" t="s">
        <v>7</v>
      </c>
      <c r="D848" s="273"/>
      <c r="E848" s="763" t="s">
        <v>4689</v>
      </c>
    </row>
    <row r="849" spans="1:6">
      <c r="A849" s="320"/>
      <c r="B849" s="351" t="s">
        <v>46</v>
      </c>
      <c r="C849" s="276"/>
      <c r="D849" s="333"/>
      <c r="E849" s="865"/>
      <c r="F849" s="707"/>
    </row>
    <row r="850" spans="1:6">
      <c r="A850" s="320"/>
      <c r="B850" s="483"/>
      <c r="C850" s="468"/>
      <c r="D850" s="323"/>
      <c r="E850" s="324"/>
    </row>
    <row r="851" spans="1:6">
      <c r="A851" s="320"/>
      <c r="B851" s="483"/>
      <c r="C851" s="468"/>
      <c r="D851" s="323"/>
      <c r="E851" s="324"/>
    </row>
    <row r="852" spans="1:6" ht="15">
      <c r="A852" s="320" t="s">
        <v>1878</v>
      </c>
      <c r="B852" s="258" t="s">
        <v>4328</v>
      </c>
      <c r="C852" s="264"/>
      <c r="D852" s="331"/>
      <c r="E852" s="879"/>
      <c r="F852" s="722"/>
    </row>
    <row r="853" spans="1:6" ht="75">
      <c r="A853" s="320"/>
      <c r="B853" s="480" t="s">
        <v>4172</v>
      </c>
      <c r="C853" s="264"/>
      <c r="D853" s="331"/>
      <c r="E853" s="879"/>
      <c r="F853" s="722"/>
    </row>
    <row r="854" spans="1:6" ht="185.25">
      <c r="A854" s="320"/>
      <c r="B854" s="281" t="s">
        <v>4291</v>
      </c>
      <c r="C854" s="264"/>
      <c r="D854" s="331"/>
      <c r="E854" s="879"/>
      <c r="F854" s="722"/>
    </row>
    <row r="855" spans="1:6">
      <c r="A855" s="320"/>
      <c r="B855" s="265" t="s">
        <v>1879</v>
      </c>
      <c r="C855" s="259" t="s">
        <v>7</v>
      </c>
      <c r="D855" s="337">
        <v>1</v>
      </c>
      <c r="E855" s="864"/>
    </row>
    <row r="856" spans="1:6">
      <c r="A856" s="320"/>
      <c r="B856" s="351" t="s">
        <v>46</v>
      </c>
      <c r="C856" s="276"/>
      <c r="D856" s="333"/>
      <c r="E856" s="865"/>
      <c r="F856" s="707">
        <f>D855*E855</f>
        <v>0</v>
      </c>
    </row>
    <row r="857" spans="1:6">
      <c r="A857" s="320"/>
      <c r="B857" s="281"/>
      <c r="C857" s="264"/>
      <c r="D857" s="331"/>
      <c r="E857" s="879"/>
      <c r="F857" s="722"/>
    </row>
    <row r="858" spans="1:6" ht="42.75">
      <c r="A858" s="320"/>
      <c r="B858" s="281" t="s">
        <v>4329</v>
      </c>
      <c r="C858" s="264"/>
      <c r="D858" s="331"/>
      <c r="E858" s="879"/>
      <c r="F858" s="722"/>
    </row>
    <row r="859" spans="1:6">
      <c r="A859" s="320"/>
      <c r="B859" s="265" t="s">
        <v>1916</v>
      </c>
      <c r="C859" s="259" t="s">
        <v>15</v>
      </c>
      <c r="D859" s="337">
        <v>1</v>
      </c>
      <c r="E859" s="864"/>
    </row>
    <row r="860" spans="1:6">
      <c r="A860" s="320"/>
      <c r="B860" s="351" t="s">
        <v>46</v>
      </c>
      <c r="C860" s="276"/>
      <c r="D860" s="333"/>
      <c r="E860" s="865"/>
      <c r="F860" s="707">
        <f>D859*E859</f>
        <v>0</v>
      </c>
    </row>
    <row r="861" spans="1:6">
      <c r="A861" s="320"/>
      <c r="B861" s="483"/>
      <c r="C861" s="468"/>
      <c r="D861" s="323"/>
      <c r="E861" s="324"/>
    </row>
    <row r="862" spans="1:6" ht="42.75">
      <c r="A862" s="320"/>
      <c r="B862" s="281" t="s">
        <v>4330</v>
      </c>
      <c r="C862" s="264"/>
      <c r="D862" s="331"/>
      <c r="E862" s="879"/>
      <c r="F862" s="722"/>
    </row>
    <row r="863" spans="1:6">
      <c r="A863" s="320"/>
      <c r="B863" s="265" t="s">
        <v>1916</v>
      </c>
      <c r="C863" s="259" t="s">
        <v>15</v>
      </c>
      <c r="D863" s="337">
        <v>1</v>
      </c>
      <c r="E863" s="864"/>
    </row>
    <row r="864" spans="1:6">
      <c r="A864" s="320"/>
      <c r="B864" s="351" t="s">
        <v>46</v>
      </c>
      <c r="C864" s="276"/>
      <c r="D864" s="333"/>
      <c r="E864" s="865"/>
      <c r="F864" s="707">
        <f>D863*E863</f>
        <v>0</v>
      </c>
    </row>
    <row r="865" spans="1:6">
      <c r="A865" s="320"/>
      <c r="B865" s="483"/>
      <c r="C865" s="468"/>
      <c r="D865" s="323"/>
      <c r="E865" s="324"/>
    </row>
    <row r="866" spans="1:6" ht="42.75">
      <c r="A866" s="320"/>
      <c r="B866" s="281" t="s">
        <v>4331</v>
      </c>
      <c r="C866" s="264"/>
      <c r="D866" s="331"/>
      <c r="E866" s="879"/>
      <c r="F866" s="722"/>
    </row>
    <row r="867" spans="1:6">
      <c r="A867" s="320"/>
      <c r="B867" s="265" t="s">
        <v>1916</v>
      </c>
      <c r="C867" s="259" t="s">
        <v>15</v>
      </c>
      <c r="D867" s="337">
        <v>1</v>
      </c>
      <c r="E867" s="864"/>
    </row>
    <row r="868" spans="1:6">
      <c r="A868" s="320"/>
      <c r="B868" s="351" t="s">
        <v>46</v>
      </c>
      <c r="C868" s="276"/>
      <c r="D868" s="333"/>
      <c r="E868" s="865"/>
      <c r="F868" s="707">
        <f>D867*E867</f>
        <v>0</v>
      </c>
    </row>
    <row r="869" spans="1:6">
      <c r="A869" s="320"/>
      <c r="B869" s="483"/>
      <c r="C869" s="468"/>
      <c r="D869" s="323"/>
      <c r="E869" s="324"/>
    </row>
    <row r="870" spans="1:6" ht="42.75">
      <c r="A870" s="320"/>
      <c r="B870" s="281" t="s">
        <v>4332</v>
      </c>
      <c r="C870" s="264"/>
      <c r="D870" s="331"/>
      <c r="E870" s="879"/>
      <c r="F870" s="722"/>
    </row>
    <row r="871" spans="1:6">
      <c r="A871" s="320"/>
      <c r="B871" s="265" t="s">
        <v>1916</v>
      </c>
      <c r="C871" s="259" t="s">
        <v>15</v>
      </c>
      <c r="D871" s="337">
        <v>1</v>
      </c>
      <c r="E871" s="864"/>
    </row>
    <row r="872" spans="1:6">
      <c r="A872" s="320"/>
      <c r="B872" s="351" t="s">
        <v>46</v>
      </c>
      <c r="C872" s="276"/>
      <c r="D872" s="333"/>
      <c r="E872" s="865"/>
      <c r="F872" s="707">
        <f>D871*E871</f>
        <v>0</v>
      </c>
    </row>
    <row r="873" spans="1:6">
      <c r="A873" s="320"/>
      <c r="B873" s="483"/>
      <c r="C873" s="468"/>
      <c r="D873" s="323"/>
      <c r="E873" s="324"/>
    </row>
    <row r="874" spans="1:6" ht="42.75">
      <c r="A874" s="320"/>
      <c r="B874" s="281" t="s">
        <v>4333</v>
      </c>
      <c r="C874" s="264"/>
      <c r="D874" s="331"/>
      <c r="E874" s="879"/>
      <c r="F874" s="722"/>
    </row>
    <row r="875" spans="1:6">
      <c r="A875" s="320"/>
      <c r="B875" s="265" t="s">
        <v>1916</v>
      </c>
      <c r="C875" s="259" t="s">
        <v>15</v>
      </c>
      <c r="D875" s="337">
        <v>1</v>
      </c>
      <c r="E875" s="864"/>
    </row>
    <row r="876" spans="1:6">
      <c r="A876" s="320"/>
      <c r="B876" s="351" t="s">
        <v>46</v>
      </c>
      <c r="C876" s="276"/>
      <c r="D876" s="333"/>
      <c r="E876" s="865"/>
      <c r="F876" s="707">
        <f>D875*E875</f>
        <v>0</v>
      </c>
    </row>
    <row r="877" spans="1:6">
      <c r="A877" s="320"/>
      <c r="B877" s="483"/>
      <c r="C877" s="468"/>
      <c r="D877" s="323"/>
      <c r="E877" s="324"/>
    </row>
    <row r="878" spans="1:6" ht="42.75">
      <c r="A878" s="320"/>
      <c r="B878" s="281" t="s">
        <v>4334</v>
      </c>
      <c r="C878" s="264"/>
      <c r="D878" s="331"/>
      <c r="E878" s="879"/>
      <c r="F878" s="722"/>
    </row>
    <row r="879" spans="1:6">
      <c r="A879" s="320"/>
      <c r="B879" s="265" t="s">
        <v>1916</v>
      </c>
      <c r="C879" s="259" t="s">
        <v>15</v>
      </c>
      <c r="D879" s="337">
        <v>6</v>
      </c>
      <c r="E879" s="864"/>
    </row>
    <row r="880" spans="1:6">
      <c r="A880" s="320"/>
      <c r="B880" s="351" t="s">
        <v>46</v>
      </c>
      <c r="C880" s="276"/>
      <c r="D880" s="333"/>
      <c r="E880" s="865"/>
      <c r="F880" s="707">
        <f>D879*E879</f>
        <v>0</v>
      </c>
    </row>
    <row r="881" spans="1:6">
      <c r="A881" s="320"/>
      <c r="B881" s="483"/>
      <c r="C881" s="468"/>
      <c r="D881" s="323"/>
      <c r="E881" s="324"/>
    </row>
    <row r="882" spans="1:6" ht="28.5">
      <c r="A882" s="320"/>
      <c r="B882" s="281" t="s">
        <v>4335</v>
      </c>
      <c r="C882" s="264"/>
      <c r="D882" s="331"/>
      <c r="E882" s="879"/>
      <c r="F882" s="722"/>
    </row>
    <row r="883" spans="1:6">
      <c r="A883" s="320"/>
      <c r="B883" s="265" t="s">
        <v>1916</v>
      </c>
      <c r="C883" s="259" t="s">
        <v>15</v>
      </c>
      <c r="D883" s="337">
        <v>3</v>
      </c>
      <c r="E883" s="864"/>
    </row>
    <row r="884" spans="1:6">
      <c r="A884" s="320"/>
      <c r="B884" s="351" t="s">
        <v>46</v>
      </c>
      <c r="C884" s="276"/>
      <c r="D884" s="333"/>
      <c r="E884" s="865"/>
      <c r="F884" s="707">
        <f>D883*E883</f>
        <v>0</v>
      </c>
    </row>
    <row r="885" spans="1:6">
      <c r="A885" s="320"/>
      <c r="B885" s="483"/>
      <c r="C885" s="468"/>
      <c r="D885" s="323"/>
      <c r="E885" s="324"/>
    </row>
    <row r="886" spans="1:6">
      <c r="A886" s="320"/>
      <c r="B886" s="281" t="s">
        <v>4336</v>
      </c>
      <c r="C886" s="264"/>
      <c r="D886" s="331"/>
      <c r="E886" s="879"/>
      <c r="F886" s="722"/>
    </row>
    <row r="887" spans="1:6">
      <c r="A887" s="320"/>
      <c r="B887" s="265" t="s">
        <v>1916</v>
      </c>
      <c r="C887" s="259" t="s">
        <v>15</v>
      </c>
      <c r="D887" s="337">
        <v>1</v>
      </c>
      <c r="E887" s="864"/>
    </row>
    <row r="888" spans="1:6">
      <c r="A888" s="320"/>
      <c r="B888" s="351" t="s">
        <v>46</v>
      </c>
      <c r="C888" s="276"/>
      <c r="D888" s="333"/>
      <c r="E888" s="865"/>
      <c r="F888" s="707">
        <f>D887*E887</f>
        <v>0</v>
      </c>
    </row>
    <row r="889" spans="1:6">
      <c r="A889" s="320"/>
      <c r="B889" s="483"/>
      <c r="C889" s="468"/>
      <c r="D889" s="323"/>
      <c r="E889" s="324"/>
    </row>
    <row r="890" spans="1:6" ht="28.5">
      <c r="A890" s="320"/>
      <c r="B890" s="281" t="s">
        <v>4337</v>
      </c>
      <c r="C890" s="264"/>
      <c r="D890" s="331"/>
      <c r="E890" s="879"/>
      <c r="F890" s="722"/>
    </row>
    <row r="891" spans="1:6">
      <c r="A891" s="320"/>
      <c r="B891" s="265" t="s">
        <v>1916</v>
      </c>
      <c r="C891" s="259" t="s">
        <v>15</v>
      </c>
      <c r="D891" s="337">
        <v>1</v>
      </c>
      <c r="E891" s="864"/>
    </row>
    <row r="892" spans="1:6">
      <c r="A892" s="320"/>
      <c r="B892" s="351" t="s">
        <v>46</v>
      </c>
      <c r="C892" s="276"/>
      <c r="D892" s="333"/>
      <c r="E892" s="865"/>
      <c r="F892" s="707">
        <f>D891*E891</f>
        <v>0</v>
      </c>
    </row>
    <row r="893" spans="1:6">
      <c r="A893" s="320"/>
      <c r="B893" s="483"/>
      <c r="C893" s="468"/>
      <c r="D893" s="323"/>
      <c r="E893" s="324"/>
    </row>
    <row r="894" spans="1:6" ht="28.5">
      <c r="A894" s="320"/>
      <c r="B894" s="281" t="s">
        <v>4338</v>
      </c>
      <c r="C894" s="264"/>
      <c r="D894" s="331"/>
      <c r="E894" s="879"/>
      <c r="F894" s="722"/>
    </row>
    <row r="895" spans="1:6">
      <c r="A895" s="320"/>
      <c r="B895" s="265" t="s">
        <v>1916</v>
      </c>
      <c r="C895" s="259" t="s">
        <v>15</v>
      </c>
      <c r="D895" s="337">
        <v>1</v>
      </c>
      <c r="E895" s="864"/>
    </row>
    <row r="896" spans="1:6">
      <c r="A896" s="320"/>
      <c r="B896" s="351" t="s">
        <v>46</v>
      </c>
      <c r="C896" s="276"/>
      <c r="D896" s="333"/>
      <c r="E896" s="865"/>
      <c r="F896" s="707">
        <f>D895*E895</f>
        <v>0</v>
      </c>
    </row>
    <row r="897" spans="1:6">
      <c r="A897" s="320"/>
      <c r="B897" s="483"/>
      <c r="C897" s="468"/>
      <c r="D897" s="323"/>
      <c r="E897" s="324"/>
    </row>
    <row r="898" spans="1:6" ht="42.75">
      <c r="A898" s="320"/>
      <c r="B898" s="281" t="s">
        <v>4339</v>
      </c>
      <c r="C898" s="264"/>
      <c r="D898" s="331"/>
      <c r="E898" s="879"/>
      <c r="F898" s="722"/>
    </row>
    <row r="899" spans="1:6">
      <c r="A899" s="320"/>
      <c r="B899" s="265" t="s">
        <v>1916</v>
      </c>
      <c r="C899" s="259" t="s">
        <v>15</v>
      </c>
      <c r="D899" s="337">
        <v>1</v>
      </c>
      <c r="E899" s="864"/>
    </row>
    <row r="900" spans="1:6">
      <c r="A900" s="320"/>
      <c r="B900" s="351" t="s">
        <v>46</v>
      </c>
      <c r="C900" s="276"/>
      <c r="D900" s="333"/>
      <c r="E900" s="865"/>
      <c r="F900" s="707">
        <f>D899*E899</f>
        <v>0</v>
      </c>
    </row>
    <row r="901" spans="1:6">
      <c r="A901" s="320"/>
      <c r="B901" s="483"/>
      <c r="C901" s="468"/>
      <c r="D901" s="323"/>
      <c r="E901" s="324"/>
    </row>
    <row r="902" spans="1:6" ht="28.5">
      <c r="A902" s="320"/>
      <c r="B902" s="281" t="s">
        <v>4340</v>
      </c>
      <c r="C902" s="264"/>
      <c r="D902" s="331"/>
      <c r="E902" s="879"/>
      <c r="F902" s="722"/>
    </row>
    <row r="903" spans="1:6">
      <c r="A903" s="320"/>
      <c r="B903" s="265" t="s">
        <v>1916</v>
      </c>
      <c r="C903" s="259" t="s">
        <v>15</v>
      </c>
      <c r="D903" s="337">
        <v>1</v>
      </c>
      <c r="E903" s="864"/>
    </row>
    <row r="904" spans="1:6">
      <c r="A904" s="320"/>
      <c r="B904" s="351" t="s">
        <v>46</v>
      </c>
      <c r="C904" s="276"/>
      <c r="D904" s="333"/>
      <c r="E904" s="865"/>
      <c r="F904" s="707">
        <f>D903*E903</f>
        <v>0</v>
      </c>
    </row>
    <row r="905" spans="1:6">
      <c r="A905" s="320"/>
      <c r="B905" s="483"/>
      <c r="C905" s="468"/>
      <c r="D905" s="323"/>
      <c r="E905" s="324"/>
    </row>
    <row r="906" spans="1:6" ht="45">
      <c r="A906" s="320"/>
      <c r="B906" s="265" t="s">
        <v>4729</v>
      </c>
      <c r="C906" s="264"/>
      <c r="D906" s="331"/>
      <c r="E906" s="879"/>
      <c r="F906" s="722"/>
    </row>
    <row r="907" spans="1:6" ht="28.5">
      <c r="A907" s="320"/>
      <c r="C907" s="444" t="s">
        <v>7</v>
      </c>
      <c r="D907" s="273"/>
      <c r="E907" s="763" t="s">
        <v>4689</v>
      </c>
    </row>
    <row r="908" spans="1:6">
      <c r="A908" s="320"/>
      <c r="B908" s="351" t="s">
        <v>46</v>
      </c>
      <c r="C908" s="276"/>
      <c r="D908" s="333"/>
      <c r="E908" s="865"/>
      <c r="F908" s="707"/>
    </row>
    <row r="909" spans="1:6">
      <c r="A909" s="320"/>
      <c r="B909" s="351"/>
      <c r="C909" s="276"/>
      <c r="D909" s="333"/>
      <c r="E909" s="865"/>
      <c r="F909" s="707"/>
    </row>
    <row r="910" spans="1:6">
      <c r="A910" s="320"/>
      <c r="B910" s="483"/>
      <c r="C910" s="468"/>
      <c r="D910" s="323"/>
      <c r="E910" s="324"/>
    </row>
    <row r="911" spans="1:6" ht="15">
      <c r="A911" s="320" t="s">
        <v>1878</v>
      </c>
      <c r="B911" s="258" t="s">
        <v>2295</v>
      </c>
      <c r="C911" s="264"/>
      <c r="D911" s="331"/>
      <c r="E911" s="879"/>
      <c r="F911" s="722"/>
    </row>
    <row r="912" spans="1:6" ht="75">
      <c r="A912" s="320"/>
      <c r="B912" s="480" t="s">
        <v>4172</v>
      </c>
      <c r="C912" s="264"/>
      <c r="D912" s="331"/>
      <c r="E912" s="879"/>
      <c r="F912" s="722"/>
    </row>
    <row r="913" spans="1:6" ht="185.25">
      <c r="A913" s="320"/>
      <c r="B913" s="281" t="s">
        <v>4291</v>
      </c>
      <c r="C913" s="264"/>
      <c r="D913" s="331"/>
      <c r="E913" s="879"/>
      <c r="F913" s="722"/>
    </row>
    <row r="914" spans="1:6">
      <c r="A914" s="320"/>
      <c r="B914" s="265" t="s">
        <v>1879</v>
      </c>
      <c r="C914" s="259" t="s">
        <v>7</v>
      </c>
      <c r="D914" s="337">
        <v>1</v>
      </c>
      <c r="E914" s="864"/>
    </row>
    <row r="915" spans="1:6">
      <c r="A915" s="320"/>
      <c r="B915" s="351" t="s">
        <v>46</v>
      </c>
      <c r="C915" s="276"/>
      <c r="D915" s="333"/>
      <c r="E915" s="865"/>
      <c r="F915" s="707">
        <f>D914*E914</f>
        <v>0</v>
      </c>
    </row>
    <row r="916" spans="1:6">
      <c r="A916" s="320"/>
      <c r="B916" s="483"/>
      <c r="C916" s="468"/>
      <c r="D916" s="323"/>
      <c r="E916" s="324"/>
    </row>
    <row r="917" spans="1:6" ht="28.5">
      <c r="A917" s="320"/>
      <c r="B917" s="281" t="s">
        <v>4341</v>
      </c>
      <c r="C917" s="264"/>
      <c r="D917" s="331"/>
      <c r="E917" s="879"/>
      <c r="F917" s="722"/>
    </row>
    <row r="918" spans="1:6">
      <c r="A918" s="320"/>
      <c r="B918" s="265" t="s">
        <v>1916</v>
      </c>
      <c r="C918" s="259" t="s">
        <v>15</v>
      </c>
      <c r="D918" s="337">
        <v>1</v>
      </c>
      <c r="E918" s="864"/>
    </row>
    <row r="919" spans="1:6">
      <c r="A919" s="320"/>
      <c r="B919" s="351" t="s">
        <v>46</v>
      </c>
      <c r="C919" s="276"/>
      <c r="D919" s="333"/>
      <c r="E919" s="865"/>
      <c r="F919" s="707">
        <f>D918*E918</f>
        <v>0</v>
      </c>
    </row>
    <row r="920" spans="1:6">
      <c r="A920" s="320"/>
      <c r="B920" s="483"/>
      <c r="C920" s="468"/>
      <c r="D920" s="323"/>
      <c r="E920" s="324"/>
    </row>
    <row r="921" spans="1:6" ht="42.75">
      <c r="A921" s="320"/>
      <c r="B921" s="281" t="s">
        <v>4293</v>
      </c>
      <c r="C921" s="264"/>
      <c r="D921" s="331"/>
      <c r="E921" s="879"/>
      <c r="F921" s="722"/>
    </row>
    <row r="922" spans="1:6">
      <c r="A922" s="320"/>
      <c r="B922" s="265" t="s">
        <v>1916</v>
      </c>
      <c r="C922" s="259" t="s">
        <v>15</v>
      </c>
      <c r="D922" s="337">
        <v>2</v>
      </c>
      <c r="E922" s="864"/>
    </row>
    <row r="923" spans="1:6">
      <c r="A923" s="320"/>
      <c r="B923" s="351" t="s">
        <v>46</v>
      </c>
      <c r="C923" s="276"/>
      <c r="D923" s="333"/>
      <c r="E923" s="865"/>
      <c r="F923" s="707">
        <f>D922*E922</f>
        <v>0</v>
      </c>
    </row>
    <row r="924" spans="1:6">
      <c r="A924" s="320"/>
      <c r="B924" s="483"/>
      <c r="C924" s="468"/>
      <c r="D924" s="323"/>
      <c r="E924" s="324"/>
    </row>
    <row r="925" spans="1:6" ht="28.5">
      <c r="A925" s="320"/>
      <c r="B925" s="281" t="s">
        <v>4282</v>
      </c>
      <c r="C925" s="264"/>
      <c r="D925" s="331"/>
      <c r="E925" s="879"/>
      <c r="F925" s="722"/>
    </row>
    <row r="926" spans="1:6">
      <c r="A926" s="320"/>
      <c r="B926" s="265" t="s">
        <v>1916</v>
      </c>
      <c r="C926" s="259" t="s">
        <v>15</v>
      </c>
      <c r="D926" s="337">
        <v>1</v>
      </c>
      <c r="E926" s="864"/>
    </row>
    <row r="927" spans="1:6">
      <c r="A927" s="320"/>
      <c r="B927" s="351" t="s">
        <v>46</v>
      </c>
      <c r="C927" s="276"/>
      <c r="D927" s="333"/>
      <c r="E927" s="865"/>
      <c r="F927" s="707">
        <f>D926*E926</f>
        <v>0</v>
      </c>
    </row>
    <row r="928" spans="1:6">
      <c r="A928" s="320"/>
      <c r="B928" s="483"/>
      <c r="C928" s="468"/>
      <c r="D928" s="323"/>
      <c r="E928" s="324"/>
    </row>
    <row r="929" spans="1:6" ht="42.75">
      <c r="A929" s="320"/>
      <c r="B929" s="281" t="s">
        <v>4342</v>
      </c>
      <c r="C929" s="264"/>
      <c r="D929" s="331"/>
      <c r="E929" s="879"/>
      <c r="F929" s="722"/>
    </row>
    <row r="930" spans="1:6">
      <c r="A930" s="320"/>
      <c r="B930" s="265" t="s">
        <v>1916</v>
      </c>
      <c r="C930" s="259" t="s">
        <v>15</v>
      </c>
      <c r="D930" s="337">
        <v>4</v>
      </c>
      <c r="E930" s="864"/>
    </row>
    <row r="931" spans="1:6">
      <c r="A931" s="320"/>
      <c r="B931" s="351" t="s">
        <v>46</v>
      </c>
      <c r="C931" s="276"/>
      <c r="D931" s="333"/>
      <c r="E931" s="865"/>
      <c r="F931" s="707">
        <f>D930*E930</f>
        <v>0</v>
      </c>
    </row>
    <row r="932" spans="1:6">
      <c r="A932" s="320"/>
      <c r="B932" s="483"/>
      <c r="C932" s="468"/>
      <c r="D932" s="323"/>
      <c r="E932" s="324"/>
    </row>
    <row r="933" spans="1:6" ht="42.75">
      <c r="A933" s="320"/>
      <c r="B933" s="281" t="s">
        <v>4343</v>
      </c>
      <c r="C933" s="264"/>
      <c r="D933" s="331"/>
      <c r="E933" s="879"/>
      <c r="F933" s="722"/>
    </row>
    <row r="934" spans="1:6">
      <c r="A934" s="320"/>
      <c r="B934" s="265" t="s">
        <v>1916</v>
      </c>
      <c r="C934" s="259" t="s">
        <v>15</v>
      </c>
      <c r="D934" s="337">
        <v>1</v>
      </c>
      <c r="E934" s="864"/>
    </row>
    <row r="935" spans="1:6">
      <c r="A935" s="320"/>
      <c r="B935" s="351" t="s">
        <v>46</v>
      </c>
      <c r="C935" s="276"/>
      <c r="D935" s="333"/>
      <c r="E935" s="865"/>
      <c r="F935" s="707">
        <f>D934*E934</f>
        <v>0</v>
      </c>
    </row>
    <row r="936" spans="1:6">
      <c r="A936" s="320"/>
      <c r="B936" s="483"/>
      <c r="C936" s="468"/>
      <c r="D936" s="323"/>
      <c r="E936" s="324"/>
    </row>
    <row r="937" spans="1:6" ht="42.75">
      <c r="A937" s="320"/>
      <c r="B937" s="281" t="s">
        <v>4344</v>
      </c>
      <c r="C937" s="264"/>
      <c r="D937" s="331"/>
      <c r="E937" s="879"/>
      <c r="F937" s="722"/>
    </row>
    <row r="938" spans="1:6">
      <c r="A938" s="320"/>
      <c r="B938" s="265" t="s">
        <v>1916</v>
      </c>
      <c r="C938" s="259" t="s">
        <v>15</v>
      </c>
      <c r="D938" s="337">
        <v>6</v>
      </c>
      <c r="E938" s="864"/>
    </row>
    <row r="939" spans="1:6">
      <c r="A939" s="320"/>
      <c r="B939" s="351" t="s">
        <v>46</v>
      </c>
      <c r="C939" s="276"/>
      <c r="D939" s="333"/>
      <c r="E939" s="865"/>
      <c r="F939" s="707">
        <f>D938*E938</f>
        <v>0</v>
      </c>
    </row>
    <row r="940" spans="1:6">
      <c r="A940" s="320"/>
      <c r="B940" s="483"/>
      <c r="C940" s="468"/>
      <c r="D940" s="323"/>
      <c r="E940" s="324"/>
    </row>
    <row r="941" spans="1:6" ht="42.75">
      <c r="A941" s="320"/>
      <c r="B941" s="281" t="s">
        <v>4309</v>
      </c>
      <c r="C941" s="264"/>
      <c r="D941" s="331"/>
      <c r="E941" s="879"/>
      <c r="F941" s="722"/>
    </row>
    <row r="942" spans="1:6">
      <c r="A942" s="320"/>
      <c r="B942" s="265" t="s">
        <v>1916</v>
      </c>
      <c r="C942" s="259" t="s">
        <v>15</v>
      </c>
      <c r="D942" s="337">
        <v>12</v>
      </c>
      <c r="E942" s="864"/>
    </row>
    <row r="943" spans="1:6">
      <c r="A943" s="320"/>
      <c r="B943" s="351" t="s">
        <v>46</v>
      </c>
      <c r="C943" s="276"/>
      <c r="D943" s="333"/>
      <c r="E943" s="865"/>
      <c r="F943" s="707">
        <f>D942*E942</f>
        <v>0</v>
      </c>
    </row>
    <row r="944" spans="1:6">
      <c r="A944" s="320"/>
      <c r="B944" s="483"/>
      <c r="C944" s="468"/>
      <c r="D944" s="323"/>
      <c r="E944" s="324"/>
    </row>
    <row r="945" spans="1:6" ht="42.75">
      <c r="A945" s="320"/>
      <c r="B945" s="281" t="s">
        <v>4310</v>
      </c>
      <c r="C945" s="264"/>
      <c r="D945" s="331"/>
      <c r="E945" s="879"/>
      <c r="F945" s="722"/>
    </row>
    <row r="946" spans="1:6">
      <c r="A946" s="320"/>
      <c r="B946" s="265" t="s">
        <v>1916</v>
      </c>
      <c r="C946" s="259" t="s">
        <v>15</v>
      </c>
      <c r="D946" s="337">
        <v>1</v>
      </c>
      <c r="E946" s="864"/>
    </row>
    <row r="947" spans="1:6">
      <c r="A947" s="320"/>
      <c r="B947" s="351" t="s">
        <v>46</v>
      </c>
      <c r="C947" s="276"/>
      <c r="D947" s="333"/>
      <c r="E947" s="865"/>
      <c r="F947" s="707">
        <f>D946*E946</f>
        <v>0</v>
      </c>
    </row>
    <row r="948" spans="1:6">
      <c r="A948" s="320"/>
      <c r="B948" s="483"/>
      <c r="C948" s="468"/>
      <c r="D948" s="323"/>
      <c r="E948" s="324"/>
    </row>
    <row r="949" spans="1:6" ht="42.75">
      <c r="A949" s="320"/>
      <c r="B949" s="281" t="s">
        <v>4345</v>
      </c>
      <c r="C949" s="264"/>
      <c r="D949" s="331"/>
      <c r="E949" s="879"/>
      <c r="F949" s="722"/>
    </row>
    <row r="950" spans="1:6">
      <c r="A950" s="320"/>
      <c r="B950" s="265" t="s">
        <v>1916</v>
      </c>
      <c r="C950" s="259" t="s">
        <v>15</v>
      </c>
      <c r="D950" s="337">
        <v>5</v>
      </c>
      <c r="E950" s="864"/>
    </row>
    <row r="951" spans="1:6">
      <c r="A951" s="320"/>
      <c r="B951" s="351" t="s">
        <v>46</v>
      </c>
      <c r="C951" s="276"/>
      <c r="D951" s="333"/>
      <c r="E951" s="865"/>
      <c r="F951" s="707">
        <f>D950*E950</f>
        <v>0</v>
      </c>
    </row>
    <row r="952" spans="1:6">
      <c r="A952" s="320"/>
      <c r="B952" s="483"/>
      <c r="C952" s="468"/>
      <c r="D952" s="323"/>
      <c r="E952" s="324"/>
    </row>
    <row r="953" spans="1:6" ht="28.5">
      <c r="A953" s="320"/>
      <c r="B953" s="281" t="s">
        <v>4287</v>
      </c>
      <c r="C953" s="264"/>
      <c r="D953" s="331"/>
      <c r="E953" s="879"/>
      <c r="F953" s="722"/>
    </row>
    <row r="954" spans="1:6">
      <c r="A954" s="320"/>
      <c r="B954" s="265" t="s">
        <v>1879</v>
      </c>
      <c r="C954" s="259" t="s">
        <v>7</v>
      </c>
      <c r="D954" s="337">
        <v>1</v>
      </c>
      <c r="E954" s="864"/>
    </row>
    <row r="955" spans="1:6">
      <c r="A955" s="320"/>
      <c r="B955" s="351" t="s">
        <v>46</v>
      </c>
      <c r="C955" s="276"/>
      <c r="D955" s="333"/>
      <c r="E955" s="865"/>
      <c r="F955" s="707">
        <f>D954*E954</f>
        <v>0</v>
      </c>
    </row>
    <row r="956" spans="1:6">
      <c r="A956" s="320"/>
      <c r="B956" s="483"/>
      <c r="C956" s="468"/>
      <c r="D956" s="323"/>
      <c r="E956" s="324"/>
    </row>
    <row r="957" spans="1:6" ht="42.75">
      <c r="A957" s="320"/>
      <c r="B957" s="281" t="s">
        <v>4301</v>
      </c>
      <c r="C957" s="264"/>
      <c r="D957" s="331"/>
      <c r="E957" s="879"/>
      <c r="F957" s="722"/>
    </row>
    <row r="958" spans="1:6">
      <c r="A958" s="320"/>
      <c r="B958" s="265" t="s">
        <v>1879</v>
      </c>
      <c r="C958" s="259" t="s">
        <v>7</v>
      </c>
      <c r="D958" s="337">
        <v>6</v>
      </c>
      <c r="E958" s="864"/>
    </row>
    <row r="959" spans="1:6">
      <c r="A959" s="320"/>
      <c r="B959" s="351" t="s">
        <v>46</v>
      </c>
      <c r="C959" s="276"/>
      <c r="D959" s="333"/>
      <c r="E959" s="865"/>
      <c r="F959" s="707">
        <f>D958*E958</f>
        <v>0</v>
      </c>
    </row>
    <row r="960" spans="1:6">
      <c r="A960" s="320"/>
      <c r="B960" s="483"/>
      <c r="C960" s="468"/>
      <c r="D960" s="323"/>
      <c r="E960" s="324"/>
    </row>
    <row r="961" spans="1:6" ht="45">
      <c r="A961" s="320"/>
      <c r="B961" s="265" t="s">
        <v>4729</v>
      </c>
      <c r="C961" s="264"/>
      <c r="D961" s="331"/>
      <c r="E961" s="879"/>
      <c r="F961" s="722"/>
    </row>
    <row r="962" spans="1:6" ht="28.5">
      <c r="A962" s="320"/>
      <c r="C962" s="444" t="s">
        <v>7</v>
      </c>
      <c r="D962" s="273"/>
      <c r="E962" s="763" t="s">
        <v>4689</v>
      </c>
    </row>
    <row r="963" spans="1:6">
      <c r="A963" s="320"/>
      <c r="B963" s="351" t="s">
        <v>46</v>
      </c>
      <c r="C963" s="276"/>
      <c r="D963" s="333"/>
      <c r="E963" s="865"/>
      <c r="F963" s="707"/>
    </row>
    <row r="964" spans="1:6">
      <c r="A964" s="320"/>
      <c r="B964" s="483"/>
      <c r="C964" s="468"/>
      <c r="D964" s="323"/>
      <c r="E964" s="324"/>
    </row>
    <row r="965" spans="1:6">
      <c r="A965" s="320"/>
      <c r="B965" s="483"/>
      <c r="C965" s="468"/>
      <c r="D965" s="323"/>
      <c r="E965" s="324"/>
    </row>
    <row r="966" spans="1:6" ht="15">
      <c r="A966" s="320" t="s">
        <v>1878</v>
      </c>
      <c r="B966" s="258" t="s">
        <v>2296</v>
      </c>
      <c r="C966" s="264"/>
      <c r="D966" s="331"/>
      <c r="E966" s="879"/>
      <c r="F966" s="722"/>
    </row>
    <row r="967" spans="1:6" ht="75">
      <c r="A967" s="320"/>
      <c r="B967" s="480" t="s">
        <v>4172</v>
      </c>
      <c r="C967" s="264"/>
      <c r="D967" s="331"/>
      <c r="E967" s="879"/>
      <c r="F967" s="722"/>
    </row>
    <row r="968" spans="1:6" ht="185.25">
      <c r="A968" s="320"/>
      <c r="B968" s="281" t="s">
        <v>4291</v>
      </c>
      <c r="C968" s="264"/>
      <c r="D968" s="331"/>
      <c r="E968" s="879"/>
      <c r="F968" s="722"/>
    </row>
    <row r="969" spans="1:6">
      <c r="A969" s="320"/>
      <c r="B969" s="265" t="s">
        <v>1879</v>
      </c>
      <c r="C969" s="259" t="s">
        <v>7</v>
      </c>
      <c r="D969" s="337">
        <v>1</v>
      </c>
      <c r="E969" s="864"/>
    </row>
    <row r="970" spans="1:6">
      <c r="A970" s="320"/>
      <c r="B970" s="351" t="s">
        <v>46</v>
      </c>
      <c r="C970" s="276"/>
      <c r="D970" s="333"/>
      <c r="E970" s="865"/>
      <c r="F970" s="707">
        <f>D969*E969</f>
        <v>0</v>
      </c>
    </row>
    <row r="971" spans="1:6">
      <c r="A971" s="320"/>
      <c r="C971" s="264"/>
      <c r="D971" s="331"/>
      <c r="E971" s="879"/>
      <c r="F971" s="722"/>
    </row>
    <row r="972" spans="1:6" ht="28.5">
      <c r="A972" s="320"/>
      <c r="B972" s="281" t="s">
        <v>4346</v>
      </c>
      <c r="C972" s="264"/>
      <c r="D972" s="331"/>
      <c r="E972" s="879"/>
      <c r="F972" s="722"/>
    </row>
    <row r="973" spans="1:6">
      <c r="A973" s="320"/>
      <c r="B973" s="265" t="s">
        <v>1916</v>
      </c>
      <c r="C973" s="259" t="s">
        <v>15</v>
      </c>
      <c r="D973" s="337">
        <v>1</v>
      </c>
      <c r="E973" s="864"/>
    </row>
    <row r="974" spans="1:6">
      <c r="A974" s="320"/>
      <c r="B974" s="351" t="s">
        <v>46</v>
      </c>
      <c r="C974" s="276"/>
      <c r="D974" s="333"/>
      <c r="E974" s="865"/>
      <c r="F974" s="707">
        <f>D973*E973</f>
        <v>0</v>
      </c>
    </row>
    <row r="975" spans="1:6">
      <c r="A975" s="320"/>
      <c r="B975" s="483"/>
      <c r="C975" s="468"/>
      <c r="D975" s="323"/>
      <c r="E975" s="324"/>
    </row>
    <row r="976" spans="1:6" ht="42.75">
      <c r="A976" s="320"/>
      <c r="B976" s="281" t="s">
        <v>4347</v>
      </c>
      <c r="C976" s="264"/>
      <c r="D976" s="331"/>
      <c r="E976" s="879"/>
      <c r="F976" s="722"/>
    </row>
    <row r="977" spans="1:6">
      <c r="A977" s="320"/>
      <c r="B977" s="265" t="s">
        <v>1916</v>
      </c>
      <c r="C977" s="259" t="s">
        <v>15</v>
      </c>
      <c r="D977" s="337">
        <v>6</v>
      </c>
      <c r="E977" s="864"/>
    </row>
    <row r="978" spans="1:6">
      <c r="A978" s="320"/>
      <c r="B978" s="351" t="s">
        <v>46</v>
      </c>
      <c r="C978" s="276"/>
      <c r="D978" s="333"/>
      <c r="E978" s="865"/>
      <c r="F978" s="707">
        <f>D977*E977</f>
        <v>0</v>
      </c>
    </row>
    <row r="979" spans="1:6">
      <c r="A979" s="320"/>
      <c r="B979" s="483"/>
      <c r="C979" s="468"/>
      <c r="D979" s="323"/>
      <c r="E979" s="324"/>
    </row>
    <row r="980" spans="1:6" ht="42.75">
      <c r="A980" s="320"/>
      <c r="B980" s="281" t="s">
        <v>4348</v>
      </c>
      <c r="C980" s="264"/>
      <c r="D980" s="331"/>
      <c r="E980" s="879"/>
      <c r="F980" s="722"/>
    </row>
    <row r="981" spans="1:6">
      <c r="A981" s="320"/>
      <c r="B981" s="265" t="s">
        <v>1916</v>
      </c>
      <c r="C981" s="259" t="s">
        <v>15</v>
      </c>
      <c r="D981" s="337">
        <v>1</v>
      </c>
      <c r="E981" s="864"/>
    </row>
    <row r="982" spans="1:6">
      <c r="A982" s="320"/>
      <c r="B982" s="351" t="s">
        <v>46</v>
      </c>
      <c r="C982" s="276"/>
      <c r="D982" s="333"/>
      <c r="E982" s="865"/>
      <c r="F982" s="707">
        <f>D981*E981</f>
        <v>0</v>
      </c>
    </row>
    <row r="983" spans="1:6">
      <c r="A983" s="320"/>
      <c r="B983" s="483"/>
      <c r="C983" s="468"/>
      <c r="D983" s="323"/>
      <c r="E983" s="324"/>
    </row>
    <row r="984" spans="1:6" ht="42.75">
      <c r="A984" s="320"/>
      <c r="B984" s="281" t="s">
        <v>4349</v>
      </c>
      <c r="C984" s="264"/>
      <c r="D984" s="331"/>
      <c r="E984" s="879"/>
      <c r="F984" s="722"/>
    </row>
    <row r="985" spans="1:6">
      <c r="A985" s="320"/>
      <c r="B985" s="265" t="s">
        <v>1916</v>
      </c>
      <c r="C985" s="259" t="s">
        <v>15</v>
      </c>
      <c r="D985" s="337">
        <v>5</v>
      </c>
      <c r="E985" s="864"/>
    </row>
    <row r="986" spans="1:6">
      <c r="A986" s="320"/>
      <c r="B986" s="351" t="s">
        <v>46</v>
      </c>
      <c r="C986" s="276"/>
      <c r="D986" s="333"/>
      <c r="E986" s="865"/>
      <c r="F986" s="707">
        <f>D985*E985</f>
        <v>0</v>
      </c>
    </row>
    <row r="987" spans="1:6">
      <c r="A987" s="320"/>
      <c r="B987" s="483"/>
      <c r="C987" s="468"/>
      <c r="D987" s="323"/>
      <c r="E987" s="324"/>
    </row>
    <row r="988" spans="1:6" ht="42.75">
      <c r="A988" s="320"/>
      <c r="B988" s="281" t="s">
        <v>4309</v>
      </c>
      <c r="C988" s="264"/>
      <c r="D988" s="331"/>
      <c r="E988" s="879"/>
      <c r="F988" s="722"/>
    </row>
    <row r="989" spans="1:6">
      <c r="A989" s="320"/>
      <c r="B989" s="265" t="s">
        <v>1916</v>
      </c>
      <c r="C989" s="259" t="s">
        <v>15</v>
      </c>
      <c r="D989" s="337">
        <v>11</v>
      </c>
      <c r="E989" s="864"/>
    </row>
    <row r="990" spans="1:6">
      <c r="A990" s="320"/>
      <c r="B990" s="351" t="s">
        <v>46</v>
      </c>
      <c r="C990" s="276"/>
      <c r="D990" s="333"/>
      <c r="E990" s="865"/>
      <c r="F990" s="707">
        <f>D989*E989</f>
        <v>0</v>
      </c>
    </row>
    <row r="991" spans="1:6">
      <c r="A991" s="320"/>
      <c r="B991" s="483"/>
      <c r="C991" s="468"/>
      <c r="D991" s="323"/>
      <c r="E991" s="324"/>
    </row>
    <row r="992" spans="1:6" ht="42.75">
      <c r="A992" s="320"/>
      <c r="B992" s="281" t="s">
        <v>4298</v>
      </c>
      <c r="C992" s="264"/>
      <c r="D992" s="331"/>
      <c r="E992" s="879"/>
      <c r="F992" s="722"/>
    </row>
    <row r="993" spans="1:6">
      <c r="A993" s="320"/>
      <c r="B993" s="265" t="s">
        <v>1916</v>
      </c>
      <c r="C993" s="259" t="s">
        <v>15</v>
      </c>
      <c r="D993" s="337">
        <v>1</v>
      </c>
      <c r="E993" s="864"/>
    </row>
    <row r="994" spans="1:6">
      <c r="A994" s="320"/>
      <c r="B994" s="351" t="s">
        <v>46</v>
      </c>
      <c r="C994" s="276"/>
      <c r="D994" s="333"/>
      <c r="E994" s="865"/>
      <c r="F994" s="707">
        <f>D993*E993</f>
        <v>0</v>
      </c>
    </row>
    <row r="995" spans="1:6">
      <c r="A995" s="320"/>
      <c r="B995" s="483"/>
      <c r="C995" s="468"/>
      <c r="D995" s="323"/>
      <c r="E995" s="324"/>
    </row>
    <row r="996" spans="1:6" ht="42.75">
      <c r="A996" s="320"/>
      <c r="B996" s="281" t="s">
        <v>4311</v>
      </c>
      <c r="C996" s="264"/>
      <c r="D996" s="331"/>
      <c r="E996" s="879"/>
      <c r="F996" s="722"/>
    </row>
    <row r="997" spans="1:6">
      <c r="A997" s="320"/>
      <c r="B997" s="265" t="s">
        <v>1916</v>
      </c>
      <c r="C997" s="259" t="s">
        <v>15</v>
      </c>
      <c r="D997" s="337">
        <v>5</v>
      </c>
      <c r="E997" s="864"/>
    </row>
    <row r="998" spans="1:6">
      <c r="A998" s="320"/>
      <c r="B998" s="351" t="s">
        <v>46</v>
      </c>
      <c r="C998" s="276"/>
      <c r="D998" s="333"/>
      <c r="E998" s="865"/>
      <c r="F998" s="707">
        <f>D997*E997</f>
        <v>0</v>
      </c>
    </row>
    <row r="999" spans="1:6">
      <c r="A999" s="320"/>
      <c r="B999" s="483"/>
      <c r="C999" s="468"/>
      <c r="D999" s="323"/>
      <c r="E999" s="324"/>
    </row>
    <row r="1000" spans="1:6" ht="28.5">
      <c r="A1000" s="320"/>
      <c r="B1000" s="281" t="s">
        <v>4287</v>
      </c>
      <c r="C1000" s="264"/>
      <c r="D1000" s="331"/>
      <c r="E1000" s="879"/>
      <c r="F1000" s="722"/>
    </row>
    <row r="1001" spans="1:6">
      <c r="A1001" s="320"/>
      <c r="B1001" s="265" t="s">
        <v>1879</v>
      </c>
      <c r="C1001" s="259" t="s">
        <v>7</v>
      </c>
      <c r="D1001" s="337">
        <v>1</v>
      </c>
      <c r="E1001" s="864"/>
    </row>
    <row r="1002" spans="1:6">
      <c r="A1002" s="320"/>
      <c r="B1002" s="351" t="s">
        <v>46</v>
      </c>
      <c r="C1002" s="276"/>
      <c r="D1002" s="333"/>
      <c r="E1002" s="865"/>
      <c r="F1002" s="707">
        <f>D1001*E1001</f>
        <v>0</v>
      </c>
    </row>
    <row r="1003" spans="1:6">
      <c r="A1003" s="320"/>
      <c r="B1003" s="483"/>
      <c r="C1003" s="468"/>
      <c r="D1003" s="323"/>
      <c r="E1003" s="324"/>
    </row>
    <row r="1004" spans="1:6" ht="45">
      <c r="A1004" s="320"/>
      <c r="B1004" s="265" t="s">
        <v>4729</v>
      </c>
      <c r="C1004" s="264"/>
      <c r="D1004" s="331"/>
      <c r="E1004" s="879"/>
      <c r="F1004" s="722"/>
    </row>
    <row r="1005" spans="1:6" ht="28.5">
      <c r="A1005" s="320"/>
      <c r="C1005" s="444" t="s">
        <v>7</v>
      </c>
      <c r="D1005" s="273"/>
      <c r="E1005" s="763" t="s">
        <v>4689</v>
      </c>
    </row>
    <row r="1006" spans="1:6">
      <c r="A1006" s="320"/>
      <c r="B1006" s="351" t="s">
        <v>46</v>
      </c>
      <c r="C1006" s="276"/>
      <c r="D1006" s="333"/>
      <c r="E1006" s="865"/>
      <c r="F1006" s="707"/>
    </row>
    <row r="1007" spans="1:6">
      <c r="A1007" s="320"/>
      <c r="B1007" s="483"/>
      <c r="C1007" s="468"/>
      <c r="D1007" s="323"/>
      <c r="E1007" s="324"/>
    </row>
    <row r="1008" spans="1:6">
      <c r="A1008" s="320"/>
      <c r="B1008" s="483"/>
      <c r="C1008" s="468"/>
      <c r="D1008" s="323"/>
      <c r="E1008" s="324"/>
    </row>
    <row r="1009" spans="1:6" ht="15">
      <c r="A1009" s="320" t="s">
        <v>1878</v>
      </c>
      <c r="B1009" s="258" t="s">
        <v>2297</v>
      </c>
      <c r="C1009" s="264"/>
      <c r="D1009" s="331"/>
      <c r="E1009" s="879"/>
      <c r="F1009" s="722"/>
    </row>
    <row r="1010" spans="1:6" ht="75">
      <c r="A1010" s="320"/>
      <c r="B1010" s="480" t="s">
        <v>4172</v>
      </c>
      <c r="C1010" s="264"/>
      <c r="D1010" s="331"/>
      <c r="E1010" s="879"/>
      <c r="F1010" s="722"/>
    </row>
    <row r="1011" spans="1:6" ht="185.25">
      <c r="A1011" s="320"/>
      <c r="B1011" s="281" t="s">
        <v>4291</v>
      </c>
      <c r="C1011" s="264"/>
      <c r="D1011" s="331"/>
      <c r="E1011" s="879"/>
      <c r="F1011" s="722"/>
    </row>
    <row r="1012" spans="1:6">
      <c r="A1012" s="320"/>
      <c r="B1012" s="265" t="s">
        <v>1879</v>
      </c>
      <c r="C1012" s="259" t="s">
        <v>7</v>
      </c>
      <c r="D1012" s="337">
        <v>1</v>
      </c>
      <c r="E1012" s="864"/>
    </row>
    <row r="1013" spans="1:6">
      <c r="A1013" s="320"/>
      <c r="B1013" s="351" t="s">
        <v>46</v>
      </c>
      <c r="C1013" s="276"/>
      <c r="D1013" s="333"/>
      <c r="E1013" s="865"/>
      <c r="F1013" s="707">
        <f>D1012*E1012</f>
        <v>0</v>
      </c>
    </row>
    <row r="1014" spans="1:6">
      <c r="A1014" s="320"/>
      <c r="C1014" s="264"/>
      <c r="D1014" s="331"/>
      <c r="E1014" s="879"/>
      <c r="F1014" s="722"/>
    </row>
    <row r="1015" spans="1:6" ht="28.5">
      <c r="A1015" s="320"/>
      <c r="B1015" s="281" t="s">
        <v>4341</v>
      </c>
      <c r="C1015" s="264"/>
      <c r="D1015" s="331"/>
      <c r="E1015" s="879"/>
      <c r="F1015" s="722"/>
    </row>
    <row r="1016" spans="1:6">
      <c r="A1016" s="320"/>
      <c r="B1016" s="265" t="s">
        <v>1916</v>
      </c>
      <c r="C1016" s="259" t="s">
        <v>15</v>
      </c>
      <c r="D1016" s="337">
        <v>1</v>
      </c>
      <c r="E1016" s="864"/>
    </row>
    <row r="1017" spans="1:6">
      <c r="A1017" s="320"/>
      <c r="B1017" s="351" t="s">
        <v>46</v>
      </c>
      <c r="C1017" s="276"/>
      <c r="D1017" s="333"/>
      <c r="E1017" s="865"/>
      <c r="F1017" s="707">
        <f>D1016*E1016</f>
        <v>0</v>
      </c>
    </row>
    <row r="1018" spans="1:6">
      <c r="A1018" s="320"/>
      <c r="B1018" s="483"/>
      <c r="C1018" s="468"/>
      <c r="D1018" s="323"/>
      <c r="E1018" s="324"/>
    </row>
    <row r="1019" spans="1:6" ht="42.75">
      <c r="A1019" s="320"/>
      <c r="B1019" s="281" t="s">
        <v>4293</v>
      </c>
      <c r="C1019" s="264"/>
      <c r="D1019" s="331"/>
      <c r="E1019" s="879"/>
      <c r="F1019" s="722"/>
    </row>
    <row r="1020" spans="1:6">
      <c r="A1020" s="320"/>
      <c r="B1020" s="265" t="s">
        <v>1916</v>
      </c>
      <c r="C1020" s="259" t="s">
        <v>15</v>
      </c>
      <c r="D1020" s="337">
        <v>2</v>
      </c>
      <c r="E1020" s="864"/>
    </row>
    <row r="1021" spans="1:6">
      <c r="A1021" s="320"/>
      <c r="B1021" s="351" t="s">
        <v>46</v>
      </c>
      <c r="C1021" s="276"/>
      <c r="D1021" s="333"/>
      <c r="E1021" s="865"/>
      <c r="F1021" s="707">
        <f>D1020*E1020</f>
        <v>0</v>
      </c>
    </row>
    <row r="1022" spans="1:6">
      <c r="A1022" s="320"/>
      <c r="B1022" s="483"/>
      <c r="C1022" s="468"/>
      <c r="D1022" s="323"/>
      <c r="E1022" s="324"/>
    </row>
    <row r="1023" spans="1:6" ht="28.5">
      <c r="A1023" s="320"/>
      <c r="B1023" s="281" t="s">
        <v>4282</v>
      </c>
      <c r="C1023" s="264"/>
      <c r="D1023" s="331"/>
      <c r="E1023" s="879"/>
      <c r="F1023" s="722"/>
    </row>
    <row r="1024" spans="1:6">
      <c r="A1024" s="320"/>
      <c r="B1024" s="265" t="s">
        <v>1916</v>
      </c>
      <c r="C1024" s="259" t="s">
        <v>15</v>
      </c>
      <c r="D1024" s="337">
        <v>1</v>
      </c>
      <c r="E1024" s="864"/>
    </row>
    <row r="1025" spans="1:6">
      <c r="A1025" s="320"/>
      <c r="B1025" s="351" t="s">
        <v>46</v>
      </c>
      <c r="C1025" s="276"/>
      <c r="D1025" s="333"/>
      <c r="E1025" s="865"/>
      <c r="F1025" s="707">
        <f>D1024*E1024</f>
        <v>0</v>
      </c>
    </row>
    <row r="1026" spans="1:6">
      <c r="A1026" s="320"/>
      <c r="B1026" s="483"/>
      <c r="C1026" s="468"/>
      <c r="D1026" s="323"/>
      <c r="E1026" s="324"/>
    </row>
    <row r="1027" spans="1:6" ht="42.75">
      <c r="A1027" s="320"/>
      <c r="B1027" s="281" t="s">
        <v>4342</v>
      </c>
      <c r="C1027" s="264"/>
      <c r="D1027" s="331"/>
      <c r="E1027" s="879"/>
      <c r="F1027" s="722"/>
    </row>
    <row r="1028" spans="1:6">
      <c r="A1028" s="320"/>
      <c r="B1028" s="265" t="s">
        <v>1916</v>
      </c>
      <c r="C1028" s="259" t="s">
        <v>15</v>
      </c>
      <c r="D1028" s="337">
        <v>4</v>
      </c>
      <c r="E1028" s="864"/>
    </row>
    <row r="1029" spans="1:6">
      <c r="A1029" s="320"/>
      <c r="B1029" s="351" t="s">
        <v>46</v>
      </c>
      <c r="C1029" s="276"/>
      <c r="D1029" s="333"/>
      <c r="E1029" s="865"/>
      <c r="F1029" s="707">
        <f>D1028*E1028</f>
        <v>0</v>
      </c>
    </row>
    <row r="1030" spans="1:6">
      <c r="A1030" s="320"/>
      <c r="B1030" s="483"/>
      <c r="C1030" s="468"/>
      <c r="D1030" s="323"/>
      <c r="E1030" s="324"/>
    </row>
    <row r="1031" spans="1:6" ht="42.75">
      <c r="A1031" s="320"/>
      <c r="B1031" s="281" t="s">
        <v>4350</v>
      </c>
      <c r="C1031" s="264"/>
      <c r="D1031" s="331"/>
      <c r="E1031" s="879"/>
      <c r="F1031" s="722"/>
    </row>
    <row r="1032" spans="1:6">
      <c r="A1032" s="320"/>
      <c r="B1032" s="265" t="s">
        <v>1916</v>
      </c>
      <c r="C1032" s="259" t="s">
        <v>15</v>
      </c>
      <c r="D1032" s="337">
        <v>1</v>
      </c>
      <c r="E1032" s="864"/>
    </row>
    <row r="1033" spans="1:6">
      <c r="A1033" s="320"/>
      <c r="B1033" s="351" t="s">
        <v>46</v>
      </c>
      <c r="C1033" s="276"/>
      <c r="D1033" s="333"/>
      <c r="E1033" s="865"/>
      <c r="F1033" s="707">
        <f>D1032*E1032</f>
        <v>0</v>
      </c>
    </row>
    <row r="1034" spans="1:6">
      <c r="A1034" s="320"/>
      <c r="B1034" s="483"/>
      <c r="C1034" s="468"/>
      <c r="D1034" s="323"/>
      <c r="E1034" s="324"/>
    </row>
    <row r="1035" spans="1:6" ht="42.75">
      <c r="A1035" s="320"/>
      <c r="B1035" s="281" t="s">
        <v>4344</v>
      </c>
      <c r="C1035" s="264"/>
      <c r="D1035" s="331"/>
      <c r="E1035" s="879"/>
      <c r="F1035" s="722"/>
    </row>
    <row r="1036" spans="1:6">
      <c r="A1036" s="320"/>
      <c r="B1036" s="265" t="s">
        <v>1916</v>
      </c>
      <c r="C1036" s="259" t="s">
        <v>15</v>
      </c>
      <c r="D1036" s="337">
        <v>6</v>
      </c>
      <c r="E1036" s="864"/>
    </row>
    <row r="1037" spans="1:6">
      <c r="A1037" s="320"/>
      <c r="B1037" s="351" t="s">
        <v>46</v>
      </c>
      <c r="C1037" s="276"/>
      <c r="D1037" s="333"/>
      <c r="E1037" s="865"/>
      <c r="F1037" s="707">
        <f>D1036*E1036</f>
        <v>0</v>
      </c>
    </row>
    <row r="1038" spans="1:6">
      <c r="A1038" s="320"/>
      <c r="B1038" s="483"/>
      <c r="C1038" s="468"/>
      <c r="D1038" s="323"/>
      <c r="E1038" s="324"/>
    </row>
    <row r="1039" spans="1:6" ht="42.75">
      <c r="A1039" s="320"/>
      <c r="B1039" s="281" t="s">
        <v>4309</v>
      </c>
      <c r="C1039" s="264"/>
      <c r="D1039" s="331"/>
      <c r="E1039" s="879"/>
      <c r="F1039" s="722"/>
    </row>
    <row r="1040" spans="1:6">
      <c r="A1040" s="320"/>
      <c r="B1040" s="265" t="s">
        <v>1916</v>
      </c>
      <c r="C1040" s="259" t="s">
        <v>15</v>
      </c>
      <c r="D1040" s="337">
        <v>7</v>
      </c>
      <c r="E1040" s="864"/>
    </row>
    <row r="1041" spans="1:6">
      <c r="A1041" s="320"/>
      <c r="B1041" s="351" t="s">
        <v>46</v>
      </c>
      <c r="C1041" s="276"/>
      <c r="D1041" s="333"/>
      <c r="E1041" s="865"/>
      <c r="F1041" s="707">
        <f>D1040*E1040</f>
        <v>0</v>
      </c>
    </row>
    <row r="1042" spans="1:6">
      <c r="A1042" s="320"/>
      <c r="B1042" s="483"/>
      <c r="C1042" s="468"/>
      <c r="D1042" s="323"/>
      <c r="E1042" s="324"/>
    </row>
    <row r="1043" spans="1:6" ht="42.75">
      <c r="A1043" s="320"/>
      <c r="B1043" s="281" t="s">
        <v>4311</v>
      </c>
      <c r="C1043" s="264"/>
      <c r="D1043" s="331"/>
      <c r="E1043" s="879"/>
      <c r="F1043" s="722"/>
    </row>
    <row r="1044" spans="1:6">
      <c r="A1044" s="320"/>
      <c r="B1044" s="265" t="s">
        <v>1916</v>
      </c>
      <c r="C1044" s="259" t="s">
        <v>15</v>
      </c>
      <c r="D1044" s="337">
        <v>6</v>
      </c>
      <c r="E1044" s="864"/>
    </row>
    <row r="1045" spans="1:6">
      <c r="A1045" s="320"/>
      <c r="B1045" s="351" t="s">
        <v>46</v>
      </c>
      <c r="C1045" s="276"/>
      <c r="D1045" s="333"/>
      <c r="E1045" s="865"/>
      <c r="F1045" s="707">
        <f>D1044*E1044</f>
        <v>0</v>
      </c>
    </row>
    <row r="1046" spans="1:6">
      <c r="A1046" s="320"/>
      <c r="B1046" s="483"/>
      <c r="C1046" s="468"/>
      <c r="D1046" s="323"/>
      <c r="E1046" s="324"/>
    </row>
    <row r="1047" spans="1:6" ht="28.5">
      <c r="A1047" s="320"/>
      <c r="B1047" s="281" t="s">
        <v>4287</v>
      </c>
      <c r="C1047" s="264"/>
      <c r="D1047" s="331"/>
      <c r="E1047" s="879"/>
      <c r="F1047" s="722"/>
    </row>
    <row r="1048" spans="1:6">
      <c r="A1048" s="320"/>
      <c r="B1048" s="265" t="s">
        <v>1879</v>
      </c>
      <c r="C1048" s="259" t="s">
        <v>7</v>
      </c>
      <c r="D1048" s="337">
        <v>1</v>
      </c>
      <c r="E1048" s="864"/>
    </row>
    <row r="1049" spans="1:6">
      <c r="A1049" s="320"/>
      <c r="B1049" s="351" t="s">
        <v>46</v>
      </c>
      <c r="C1049" s="276"/>
      <c r="D1049" s="333"/>
      <c r="E1049" s="865"/>
      <c r="F1049" s="707">
        <f>D1048*E1048</f>
        <v>0</v>
      </c>
    </row>
    <row r="1050" spans="1:6">
      <c r="A1050" s="320"/>
      <c r="B1050" s="483"/>
      <c r="C1050" s="468"/>
      <c r="D1050" s="323"/>
      <c r="E1050" s="324"/>
    </row>
    <row r="1051" spans="1:6" ht="42.75">
      <c r="A1051" s="320"/>
      <c r="B1051" s="281" t="s">
        <v>4301</v>
      </c>
      <c r="C1051" s="264"/>
      <c r="D1051" s="331"/>
      <c r="E1051" s="879"/>
      <c r="F1051" s="722"/>
    </row>
    <row r="1052" spans="1:6">
      <c r="A1052" s="320"/>
      <c r="B1052" s="265" t="s">
        <v>1879</v>
      </c>
      <c r="C1052" s="259" t="s">
        <v>7</v>
      </c>
      <c r="D1052" s="337">
        <v>6</v>
      </c>
      <c r="E1052" s="864"/>
    </row>
    <row r="1053" spans="1:6">
      <c r="A1053" s="320"/>
      <c r="B1053" s="351" t="s">
        <v>46</v>
      </c>
      <c r="C1053" s="276"/>
      <c r="D1053" s="333"/>
      <c r="E1053" s="865"/>
      <c r="F1053" s="707">
        <f>D1052*E1052</f>
        <v>0</v>
      </c>
    </row>
    <row r="1054" spans="1:6">
      <c r="A1054" s="320"/>
      <c r="B1054" s="483"/>
      <c r="C1054" s="468"/>
      <c r="D1054" s="323"/>
      <c r="E1054" s="324"/>
    </row>
    <row r="1055" spans="1:6" ht="45">
      <c r="A1055" s="320"/>
      <c r="B1055" s="265" t="s">
        <v>4729</v>
      </c>
      <c r="C1055" s="264"/>
      <c r="D1055" s="331"/>
      <c r="E1055" s="879"/>
      <c r="F1055" s="722"/>
    </row>
    <row r="1056" spans="1:6" ht="28.5">
      <c r="A1056" s="320"/>
      <c r="C1056" s="444" t="s">
        <v>7</v>
      </c>
      <c r="D1056" s="273"/>
      <c r="E1056" s="763" t="s">
        <v>4689</v>
      </c>
    </row>
    <row r="1057" spans="1:6">
      <c r="A1057" s="320"/>
      <c r="B1057" s="351" t="s">
        <v>46</v>
      </c>
      <c r="C1057" s="276"/>
      <c r="D1057" s="333"/>
      <c r="E1057" s="865"/>
      <c r="F1057" s="707"/>
    </row>
    <row r="1058" spans="1:6">
      <c r="A1058" s="320"/>
      <c r="B1058" s="483"/>
      <c r="C1058" s="468"/>
      <c r="D1058" s="323"/>
      <c r="E1058" s="324"/>
    </row>
    <row r="1059" spans="1:6">
      <c r="A1059" s="320"/>
      <c r="B1059" s="483"/>
      <c r="C1059" s="468"/>
      <c r="D1059" s="323"/>
      <c r="E1059" s="324"/>
    </row>
    <row r="1060" spans="1:6" ht="15">
      <c r="A1060" s="320" t="s">
        <v>1878</v>
      </c>
      <c r="B1060" s="258" t="s">
        <v>2298</v>
      </c>
      <c r="C1060" s="264"/>
      <c r="D1060" s="331"/>
      <c r="E1060" s="879"/>
      <c r="F1060" s="722"/>
    </row>
    <row r="1061" spans="1:6" ht="75">
      <c r="A1061" s="320"/>
      <c r="B1061" s="480" t="s">
        <v>4172</v>
      </c>
      <c r="C1061" s="264"/>
      <c r="D1061" s="331"/>
      <c r="E1061" s="879"/>
      <c r="F1061" s="722"/>
    </row>
    <row r="1062" spans="1:6" ht="185.25">
      <c r="A1062" s="320"/>
      <c r="B1062" s="281" t="s">
        <v>4291</v>
      </c>
      <c r="C1062" s="264"/>
      <c r="D1062" s="331"/>
      <c r="E1062" s="879"/>
      <c r="F1062" s="722"/>
    </row>
    <row r="1063" spans="1:6">
      <c r="A1063" s="320"/>
      <c r="B1063" s="265" t="s">
        <v>1879</v>
      </c>
      <c r="C1063" s="259" t="s">
        <v>7</v>
      </c>
      <c r="D1063" s="337">
        <v>1</v>
      </c>
      <c r="E1063" s="864"/>
    </row>
    <row r="1064" spans="1:6">
      <c r="A1064" s="320"/>
      <c r="B1064" s="351" t="s">
        <v>46</v>
      </c>
      <c r="C1064" s="276"/>
      <c r="D1064" s="333"/>
      <c r="E1064" s="865"/>
      <c r="F1064" s="707">
        <f>D1063*E1063</f>
        <v>0</v>
      </c>
    </row>
    <row r="1065" spans="1:6">
      <c r="A1065" s="320"/>
      <c r="C1065" s="264"/>
      <c r="D1065" s="331"/>
      <c r="E1065" s="879"/>
      <c r="F1065" s="722"/>
    </row>
    <row r="1066" spans="1:6" ht="28.5">
      <c r="A1066" s="320"/>
      <c r="B1066" s="281" t="s">
        <v>4351</v>
      </c>
      <c r="C1066" s="264"/>
      <c r="D1066" s="331"/>
      <c r="E1066" s="879"/>
      <c r="F1066" s="722"/>
    </row>
    <row r="1067" spans="1:6">
      <c r="A1067" s="320"/>
      <c r="B1067" s="265" t="s">
        <v>1916</v>
      </c>
      <c r="C1067" s="259" t="s">
        <v>15</v>
      </c>
      <c r="D1067" s="337">
        <v>1</v>
      </c>
      <c r="E1067" s="864"/>
    </row>
    <row r="1068" spans="1:6">
      <c r="A1068" s="320"/>
      <c r="B1068" s="351" t="s">
        <v>46</v>
      </c>
      <c r="C1068" s="276"/>
      <c r="D1068" s="333"/>
      <c r="E1068" s="865"/>
      <c r="F1068" s="707">
        <f>D1067*E1067</f>
        <v>0</v>
      </c>
    </row>
    <row r="1069" spans="1:6">
      <c r="A1069" s="320"/>
      <c r="B1069" s="483"/>
      <c r="C1069" s="468"/>
      <c r="D1069" s="323"/>
      <c r="E1069" s="324"/>
    </row>
    <row r="1070" spans="1:6" ht="42.75">
      <c r="A1070" s="320"/>
      <c r="B1070" s="281" t="s">
        <v>4352</v>
      </c>
      <c r="C1070" s="264"/>
      <c r="D1070" s="331"/>
      <c r="E1070" s="879"/>
      <c r="F1070" s="722"/>
    </row>
    <row r="1071" spans="1:6">
      <c r="A1071" s="320"/>
      <c r="B1071" s="265" t="s">
        <v>1916</v>
      </c>
      <c r="C1071" s="259" t="s">
        <v>15</v>
      </c>
      <c r="D1071" s="337">
        <v>6</v>
      </c>
      <c r="E1071" s="864"/>
    </row>
    <row r="1072" spans="1:6">
      <c r="A1072" s="320"/>
      <c r="B1072" s="351" t="s">
        <v>46</v>
      </c>
      <c r="C1072" s="276"/>
      <c r="D1072" s="333"/>
      <c r="E1072" s="865"/>
      <c r="F1072" s="707">
        <f>D1071*E1071</f>
        <v>0</v>
      </c>
    </row>
    <row r="1073" spans="1:6">
      <c r="A1073" s="320"/>
      <c r="B1073" s="483"/>
      <c r="C1073" s="468"/>
      <c r="D1073" s="323"/>
      <c r="E1073" s="324"/>
    </row>
    <row r="1074" spans="1:6" ht="42.75">
      <c r="A1074" s="320"/>
      <c r="B1074" s="281" t="s">
        <v>4353</v>
      </c>
      <c r="C1074" s="264"/>
      <c r="D1074" s="331"/>
      <c r="E1074" s="879"/>
      <c r="F1074" s="722"/>
    </row>
    <row r="1075" spans="1:6">
      <c r="A1075" s="320"/>
      <c r="B1075" s="265" t="s">
        <v>1916</v>
      </c>
      <c r="C1075" s="259" t="s">
        <v>15</v>
      </c>
      <c r="D1075" s="337">
        <v>1</v>
      </c>
      <c r="E1075" s="864"/>
    </row>
    <row r="1076" spans="1:6">
      <c r="A1076" s="320"/>
      <c r="B1076" s="351" t="s">
        <v>46</v>
      </c>
      <c r="C1076" s="276"/>
      <c r="D1076" s="333"/>
      <c r="E1076" s="865"/>
      <c r="F1076" s="707">
        <f>D1075*E1075</f>
        <v>0</v>
      </c>
    </row>
    <row r="1077" spans="1:6">
      <c r="A1077" s="320"/>
      <c r="B1077" s="483"/>
      <c r="C1077" s="468"/>
      <c r="D1077" s="323"/>
      <c r="E1077" s="324"/>
    </row>
    <row r="1078" spans="1:6" ht="42.75">
      <c r="A1078" s="320"/>
      <c r="B1078" s="281" t="s">
        <v>4354</v>
      </c>
      <c r="C1078" s="264"/>
      <c r="D1078" s="331"/>
      <c r="E1078" s="879"/>
      <c r="F1078" s="722"/>
    </row>
    <row r="1079" spans="1:6">
      <c r="A1079" s="320"/>
      <c r="B1079" s="265" t="s">
        <v>1916</v>
      </c>
      <c r="C1079" s="259" t="s">
        <v>15</v>
      </c>
      <c r="D1079" s="337">
        <v>6</v>
      </c>
      <c r="E1079" s="864"/>
    </row>
    <row r="1080" spans="1:6">
      <c r="A1080" s="320"/>
      <c r="B1080" s="351" t="s">
        <v>46</v>
      </c>
      <c r="C1080" s="276"/>
      <c r="D1080" s="333"/>
      <c r="E1080" s="865"/>
      <c r="F1080" s="707">
        <f>D1079*E1079</f>
        <v>0</v>
      </c>
    </row>
    <row r="1081" spans="1:6">
      <c r="A1081" s="320"/>
      <c r="B1081" s="483"/>
      <c r="C1081" s="468"/>
      <c r="D1081" s="323"/>
      <c r="E1081" s="324"/>
    </row>
    <row r="1082" spans="1:6" ht="42.75">
      <c r="A1082" s="320"/>
      <c r="B1082" s="281" t="s">
        <v>4309</v>
      </c>
      <c r="C1082" s="264"/>
      <c r="D1082" s="331"/>
      <c r="E1082" s="879"/>
      <c r="F1082" s="722"/>
    </row>
    <row r="1083" spans="1:6">
      <c r="A1083" s="320"/>
      <c r="B1083" s="265" t="s">
        <v>1916</v>
      </c>
      <c r="C1083" s="259" t="s">
        <v>15</v>
      </c>
      <c r="D1083" s="337">
        <v>11</v>
      </c>
      <c r="E1083" s="864"/>
    </row>
    <row r="1084" spans="1:6">
      <c r="A1084" s="320"/>
      <c r="B1084" s="351" t="s">
        <v>46</v>
      </c>
      <c r="C1084" s="276"/>
      <c r="D1084" s="333"/>
      <c r="E1084" s="865"/>
      <c r="F1084" s="707">
        <f>D1083*E1083</f>
        <v>0</v>
      </c>
    </row>
    <row r="1085" spans="1:6">
      <c r="A1085" s="320"/>
      <c r="B1085" s="483"/>
      <c r="C1085" s="468"/>
      <c r="D1085" s="323"/>
      <c r="E1085" s="324"/>
    </row>
    <row r="1086" spans="1:6" ht="42.75">
      <c r="A1086" s="320"/>
      <c r="B1086" s="281" t="s">
        <v>4298</v>
      </c>
      <c r="C1086" s="264"/>
      <c r="D1086" s="331"/>
      <c r="E1086" s="879"/>
      <c r="F1086" s="722"/>
    </row>
    <row r="1087" spans="1:6">
      <c r="A1087" s="320"/>
      <c r="B1087" s="265" t="s">
        <v>1916</v>
      </c>
      <c r="C1087" s="259" t="s">
        <v>15</v>
      </c>
      <c r="D1087" s="337">
        <v>1</v>
      </c>
      <c r="E1087" s="864"/>
    </row>
    <row r="1088" spans="1:6">
      <c r="A1088" s="320"/>
      <c r="B1088" s="351" t="s">
        <v>46</v>
      </c>
      <c r="C1088" s="276"/>
      <c r="D1088" s="333"/>
      <c r="E1088" s="865"/>
      <c r="F1088" s="707">
        <f>D1087*E1087</f>
        <v>0</v>
      </c>
    </row>
    <row r="1089" spans="1:6">
      <c r="A1089" s="320"/>
      <c r="B1089" s="483"/>
      <c r="C1089" s="468"/>
      <c r="D1089" s="323"/>
      <c r="E1089" s="324"/>
    </row>
    <row r="1090" spans="1:6" ht="42.75">
      <c r="A1090" s="320"/>
      <c r="B1090" s="281" t="s">
        <v>4299</v>
      </c>
      <c r="C1090" s="264"/>
      <c r="D1090" s="331"/>
      <c r="E1090" s="879"/>
      <c r="F1090" s="722"/>
    </row>
    <row r="1091" spans="1:6">
      <c r="A1091" s="320"/>
      <c r="B1091" s="265" t="s">
        <v>1916</v>
      </c>
      <c r="C1091" s="259" t="s">
        <v>15</v>
      </c>
      <c r="D1091" s="337">
        <v>5</v>
      </c>
      <c r="E1091" s="864"/>
    </row>
    <row r="1092" spans="1:6">
      <c r="A1092" s="320"/>
      <c r="B1092" s="351" t="s">
        <v>46</v>
      </c>
      <c r="C1092" s="276"/>
      <c r="D1092" s="333"/>
      <c r="E1092" s="865"/>
      <c r="F1092" s="707">
        <f>D1091*E1091</f>
        <v>0</v>
      </c>
    </row>
    <row r="1093" spans="1:6">
      <c r="A1093" s="320"/>
      <c r="B1093" s="483"/>
      <c r="C1093" s="468"/>
      <c r="D1093" s="323"/>
      <c r="E1093" s="324"/>
    </row>
    <row r="1094" spans="1:6" ht="28.5">
      <c r="A1094" s="320"/>
      <c r="B1094" s="281" t="s">
        <v>4355</v>
      </c>
      <c r="C1094" s="264"/>
      <c r="D1094" s="331"/>
      <c r="E1094" s="879"/>
      <c r="F1094" s="722"/>
    </row>
    <row r="1095" spans="1:6">
      <c r="A1095" s="320"/>
      <c r="B1095" s="265" t="s">
        <v>1879</v>
      </c>
      <c r="C1095" s="259" t="s">
        <v>7</v>
      </c>
      <c r="D1095" s="337">
        <v>1</v>
      </c>
      <c r="E1095" s="864"/>
    </row>
    <row r="1096" spans="1:6">
      <c r="A1096" s="320"/>
      <c r="B1096" s="351" t="s">
        <v>46</v>
      </c>
      <c r="C1096" s="276"/>
      <c r="D1096" s="333"/>
      <c r="E1096" s="865"/>
      <c r="F1096" s="707">
        <f>D1095*E1095</f>
        <v>0</v>
      </c>
    </row>
    <row r="1097" spans="1:6">
      <c r="A1097" s="320"/>
      <c r="B1097" s="483"/>
      <c r="C1097" s="468"/>
      <c r="D1097" s="323"/>
      <c r="E1097" s="324"/>
    </row>
    <row r="1098" spans="1:6" ht="45">
      <c r="A1098" s="320"/>
      <c r="B1098" s="265" t="s">
        <v>4729</v>
      </c>
      <c r="C1098" s="264"/>
      <c r="D1098" s="331"/>
      <c r="E1098" s="879"/>
      <c r="F1098" s="722"/>
    </row>
    <row r="1099" spans="1:6" ht="28.5">
      <c r="A1099" s="320"/>
      <c r="C1099" s="444" t="s">
        <v>7</v>
      </c>
      <c r="D1099" s="273"/>
      <c r="E1099" s="763" t="s">
        <v>4689</v>
      </c>
    </row>
    <row r="1100" spans="1:6">
      <c r="A1100" s="320"/>
      <c r="B1100" s="351" t="s">
        <v>46</v>
      </c>
      <c r="C1100" s="276"/>
      <c r="D1100" s="333"/>
      <c r="E1100" s="865"/>
      <c r="F1100" s="707"/>
    </row>
    <row r="1101" spans="1:6">
      <c r="A1101" s="320"/>
      <c r="B1101" s="483"/>
      <c r="C1101" s="468"/>
      <c r="D1101" s="323"/>
      <c r="E1101" s="324"/>
    </row>
    <row r="1102" spans="1:6">
      <c r="A1102" s="320"/>
      <c r="B1102" s="483"/>
      <c r="C1102" s="468"/>
      <c r="D1102" s="323"/>
      <c r="E1102" s="324"/>
    </row>
    <row r="1103" spans="1:6" ht="15">
      <c r="A1103" s="320" t="s">
        <v>1878</v>
      </c>
      <c r="B1103" s="258" t="s">
        <v>2299</v>
      </c>
      <c r="C1103" s="264"/>
      <c r="D1103" s="331"/>
      <c r="E1103" s="879"/>
      <c r="F1103" s="722"/>
    </row>
    <row r="1104" spans="1:6" ht="75">
      <c r="A1104" s="320"/>
      <c r="B1104" s="480" t="s">
        <v>4172</v>
      </c>
      <c r="C1104" s="264"/>
      <c r="D1104" s="331"/>
      <c r="E1104" s="879"/>
      <c r="F1104" s="722"/>
    </row>
    <row r="1105" spans="1:6" ht="185.25">
      <c r="A1105" s="320"/>
      <c r="B1105" s="281" t="s">
        <v>4291</v>
      </c>
      <c r="C1105" s="264"/>
      <c r="D1105" s="331"/>
      <c r="E1105" s="879"/>
      <c r="F1105" s="722"/>
    </row>
    <row r="1106" spans="1:6">
      <c r="A1106" s="320"/>
      <c r="B1106" s="265" t="s">
        <v>1879</v>
      </c>
      <c r="C1106" s="259" t="s">
        <v>7</v>
      </c>
      <c r="D1106" s="337">
        <v>1</v>
      </c>
      <c r="E1106" s="864"/>
    </row>
    <row r="1107" spans="1:6">
      <c r="A1107" s="320"/>
      <c r="B1107" s="351" t="s">
        <v>46</v>
      </c>
      <c r="C1107" s="276"/>
      <c r="D1107" s="333"/>
      <c r="E1107" s="865"/>
      <c r="F1107" s="707">
        <f>D1106*E1106</f>
        <v>0</v>
      </c>
    </row>
    <row r="1108" spans="1:6">
      <c r="A1108" s="320"/>
      <c r="C1108" s="264"/>
      <c r="D1108" s="331"/>
      <c r="E1108" s="879"/>
      <c r="F1108" s="722"/>
    </row>
    <row r="1109" spans="1:6" ht="28.5">
      <c r="A1109" s="320"/>
      <c r="B1109" s="281" t="s">
        <v>4341</v>
      </c>
      <c r="C1109" s="264"/>
      <c r="D1109" s="331"/>
      <c r="E1109" s="879"/>
      <c r="F1109" s="722"/>
    </row>
    <row r="1110" spans="1:6">
      <c r="A1110" s="320"/>
      <c r="B1110" s="265" t="s">
        <v>1916</v>
      </c>
      <c r="C1110" s="259" t="s">
        <v>15</v>
      </c>
      <c r="D1110" s="337">
        <v>1</v>
      </c>
      <c r="E1110" s="864"/>
    </row>
    <row r="1111" spans="1:6">
      <c r="A1111" s="320"/>
      <c r="B1111" s="351" t="s">
        <v>46</v>
      </c>
      <c r="C1111" s="276"/>
      <c r="D1111" s="333"/>
      <c r="E1111" s="865"/>
      <c r="F1111" s="707">
        <f>D1110*E1110</f>
        <v>0</v>
      </c>
    </row>
    <row r="1112" spans="1:6">
      <c r="A1112" s="320"/>
      <c r="B1112" s="483"/>
      <c r="C1112" s="468"/>
      <c r="D1112" s="323"/>
      <c r="E1112" s="324"/>
    </row>
    <row r="1113" spans="1:6" ht="42.75">
      <c r="A1113" s="320"/>
      <c r="B1113" s="281" t="s">
        <v>4293</v>
      </c>
      <c r="C1113" s="264"/>
      <c r="D1113" s="331"/>
      <c r="E1113" s="879"/>
      <c r="F1113" s="722"/>
    </row>
    <row r="1114" spans="1:6">
      <c r="A1114" s="320"/>
      <c r="B1114" s="265" t="s">
        <v>1916</v>
      </c>
      <c r="C1114" s="259" t="s">
        <v>15</v>
      </c>
      <c r="D1114" s="337">
        <v>2</v>
      </c>
      <c r="E1114" s="864"/>
    </row>
    <row r="1115" spans="1:6">
      <c r="A1115" s="320"/>
      <c r="B1115" s="351" t="s">
        <v>46</v>
      </c>
      <c r="C1115" s="276"/>
      <c r="D1115" s="333"/>
      <c r="E1115" s="865"/>
      <c r="F1115" s="707">
        <f>D1114*E1114</f>
        <v>0</v>
      </c>
    </row>
    <row r="1116" spans="1:6">
      <c r="A1116" s="320"/>
      <c r="B1116" s="483"/>
      <c r="C1116" s="468"/>
      <c r="D1116" s="323"/>
      <c r="E1116" s="324"/>
    </row>
    <row r="1117" spans="1:6" ht="28.5">
      <c r="A1117" s="320"/>
      <c r="B1117" s="281" t="s">
        <v>4282</v>
      </c>
      <c r="C1117" s="264"/>
      <c r="D1117" s="331"/>
      <c r="E1117" s="879"/>
      <c r="F1117" s="722"/>
    </row>
    <row r="1118" spans="1:6">
      <c r="A1118" s="320"/>
      <c r="B1118" s="265" t="s">
        <v>1916</v>
      </c>
      <c r="C1118" s="259" t="s">
        <v>15</v>
      </c>
      <c r="D1118" s="337">
        <v>1</v>
      </c>
      <c r="E1118" s="864"/>
    </row>
    <row r="1119" spans="1:6">
      <c r="A1119" s="320"/>
      <c r="B1119" s="351" t="s">
        <v>46</v>
      </c>
      <c r="C1119" s="276"/>
      <c r="D1119" s="333"/>
      <c r="E1119" s="865"/>
      <c r="F1119" s="707">
        <f>D1118*E1118</f>
        <v>0</v>
      </c>
    </row>
    <row r="1120" spans="1:6">
      <c r="A1120" s="320"/>
      <c r="B1120" s="483"/>
      <c r="C1120" s="468"/>
      <c r="D1120" s="323"/>
      <c r="E1120" s="324"/>
    </row>
    <row r="1121" spans="1:6" ht="42.75">
      <c r="A1121" s="320"/>
      <c r="B1121" s="281" t="s">
        <v>4356</v>
      </c>
      <c r="C1121" s="264"/>
      <c r="D1121" s="331"/>
      <c r="E1121" s="879"/>
      <c r="F1121" s="722"/>
    </row>
    <row r="1122" spans="1:6">
      <c r="A1122" s="320"/>
      <c r="B1122" s="265" t="s">
        <v>1916</v>
      </c>
      <c r="C1122" s="259" t="s">
        <v>15</v>
      </c>
      <c r="D1122" s="337">
        <v>6</v>
      </c>
      <c r="E1122" s="864"/>
    </row>
    <row r="1123" spans="1:6">
      <c r="A1123" s="320"/>
      <c r="B1123" s="351" t="s">
        <v>46</v>
      </c>
      <c r="C1123" s="276"/>
      <c r="D1123" s="333"/>
      <c r="E1123" s="865"/>
      <c r="F1123" s="707">
        <f>D1122*E1122</f>
        <v>0</v>
      </c>
    </row>
    <row r="1124" spans="1:6">
      <c r="A1124" s="320"/>
      <c r="B1124" s="483"/>
      <c r="C1124" s="468"/>
      <c r="D1124" s="323"/>
      <c r="E1124" s="324"/>
    </row>
    <row r="1125" spans="1:6" ht="42.75">
      <c r="A1125" s="320"/>
      <c r="B1125" s="281" t="s">
        <v>4350</v>
      </c>
      <c r="C1125" s="264"/>
      <c r="D1125" s="331"/>
      <c r="E1125" s="879"/>
      <c r="F1125" s="722"/>
    </row>
    <row r="1126" spans="1:6">
      <c r="A1126" s="320"/>
      <c r="B1126" s="265" t="s">
        <v>1916</v>
      </c>
      <c r="C1126" s="259" t="s">
        <v>15</v>
      </c>
      <c r="D1126" s="337">
        <v>1</v>
      </c>
      <c r="E1126" s="864"/>
    </row>
    <row r="1127" spans="1:6">
      <c r="A1127" s="320"/>
      <c r="B1127" s="351" t="s">
        <v>46</v>
      </c>
      <c r="C1127" s="276"/>
      <c r="D1127" s="333"/>
      <c r="E1127" s="865"/>
      <c r="F1127" s="707">
        <f>D1126*E1126</f>
        <v>0</v>
      </c>
    </row>
    <row r="1128" spans="1:6">
      <c r="A1128" s="320"/>
      <c r="B1128" s="483"/>
      <c r="C1128" s="468"/>
      <c r="D1128" s="323"/>
      <c r="E1128" s="324"/>
    </row>
    <row r="1129" spans="1:6" ht="42.75">
      <c r="A1129" s="320"/>
      <c r="B1129" s="281" t="s">
        <v>4344</v>
      </c>
      <c r="C1129" s="264"/>
      <c r="D1129" s="331"/>
      <c r="E1129" s="879"/>
      <c r="F1129" s="722"/>
    </row>
    <row r="1130" spans="1:6">
      <c r="A1130" s="320"/>
      <c r="B1130" s="265" t="s">
        <v>1916</v>
      </c>
      <c r="C1130" s="259" t="s">
        <v>15</v>
      </c>
      <c r="D1130" s="337">
        <v>6</v>
      </c>
      <c r="E1130" s="864"/>
    </row>
    <row r="1131" spans="1:6">
      <c r="A1131" s="320"/>
      <c r="B1131" s="351" t="s">
        <v>46</v>
      </c>
      <c r="C1131" s="276"/>
      <c r="D1131" s="333"/>
      <c r="E1131" s="865"/>
      <c r="F1131" s="707">
        <f>D1130*E1130</f>
        <v>0</v>
      </c>
    </row>
    <row r="1132" spans="1:6">
      <c r="A1132" s="320"/>
      <c r="B1132" s="483"/>
      <c r="C1132" s="468"/>
      <c r="D1132" s="323"/>
      <c r="E1132" s="324"/>
    </row>
    <row r="1133" spans="1:6" ht="42.75">
      <c r="A1133" s="320"/>
      <c r="B1133" s="281" t="s">
        <v>4309</v>
      </c>
      <c r="C1133" s="264"/>
      <c r="D1133" s="331"/>
      <c r="E1133" s="879"/>
      <c r="F1133" s="722"/>
    </row>
    <row r="1134" spans="1:6">
      <c r="A1134" s="320"/>
      <c r="B1134" s="265" t="s">
        <v>1916</v>
      </c>
      <c r="C1134" s="259" t="s">
        <v>15</v>
      </c>
      <c r="D1134" s="337">
        <v>7</v>
      </c>
      <c r="E1134" s="864"/>
    </row>
    <row r="1135" spans="1:6">
      <c r="A1135" s="320"/>
      <c r="B1135" s="351" t="s">
        <v>46</v>
      </c>
      <c r="C1135" s="276"/>
      <c r="D1135" s="333"/>
      <c r="E1135" s="865"/>
      <c r="F1135" s="707">
        <f>D1134*E1134</f>
        <v>0</v>
      </c>
    </row>
    <row r="1136" spans="1:6">
      <c r="A1136" s="320"/>
      <c r="B1136" s="483"/>
      <c r="C1136" s="468"/>
      <c r="D1136" s="323"/>
      <c r="E1136" s="324"/>
    </row>
    <row r="1137" spans="1:6" ht="42.75">
      <c r="A1137" s="320"/>
      <c r="B1137" s="281" t="s">
        <v>4345</v>
      </c>
      <c r="C1137" s="264"/>
      <c r="D1137" s="331"/>
      <c r="E1137" s="879"/>
      <c r="F1137" s="722"/>
    </row>
    <row r="1138" spans="1:6">
      <c r="A1138" s="320"/>
      <c r="B1138" s="265" t="s">
        <v>1916</v>
      </c>
      <c r="C1138" s="259" t="s">
        <v>15</v>
      </c>
      <c r="D1138" s="337">
        <v>6</v>
      </c>
      <c r="E1138" s="864"/>
    </row>
    <row r="1139" spans="1:6">
      <c r="A1139" s="320"/>
      <c r="B1139" s="351" t="s">
        <v>46</v>
      </c>
      <c r="C1139" s="276"/>
      <c r="D1139" s="333"/>
      <c r="E1139" s="865"/>
      <c r="F1139" s="707">
        <f>D1138*E1138</f>
        <v>0</v>
      </c>
    </row>
    <row r="1140" spans="1:6">
      <c r="A1140" s="320"/>
      <c r="B1140" s="483"/>
      <c r="C1140" s="468"/>
      <c r="D1140" s="323"/>
      <c r="E1140" s="324"/>
    </row>
    <row r="1141" spans="1:6" ht="28.5">
      <c r="A1141" s="320"/>
      <c r="B1141" s="281" t="s">
        <v>4355</v>
      </c>
      <c r="C1141" s="264"/>
      <c r="D1141" s="331"/>
      <c r="E1141" s="879"/>
      <c r="F1141" s="722"/>
    </row>
    <row r="1142" spans="1:6">
      <c r="A1142" s="320"/>
      <c r="B1142" s="265" t="s">
        <v>1879</v>
      </c>
      <c r="C1142" s="259" t="s">
        <v>7</v>
      </c>
      <c r="D1142" s="337">
        <v>1</v>
      </c>
      <c r="E1142" s="864"/>
    </row>
    <row r="1143" spans="1:6">
      <c r="A1143" s="320"/>
      <c r="B1143" s="351" t="s">
        <v>46</v>
      </c>
      <c r="C1143" s="276"/>
      <c r="D1143" s="333"/>
      <c r="E1143" s="865"/>
      <c r="F1143" s="707">
        <f>D1142*E1142</f>
        <v>0</v>
      </c>
    </row>
    <row r="1144" spans="1:6">
      <c r="A1144" s="320"/>
      <c r="B1144" s="483"/>
      <c r="C1144" s="468"/>
      <c r="D1144" s="323"/>
      <c r="E1144" s="324"/>
    </row>
    <row r="1145" spans="1:6" ht="42.75">
      <c r="A1145" s="320"/>
      <c r="B1145" s="281" t="s">
        <v>4357</v>
      </c>
      <c r="C1145" s="264"/>
      <c r="D1145" s="331"/>
      <c r="E1145" s="879"/>
      <c r="F1145" s="722"/>
    </row>
    <row r="1146" spans="1:6">
      <c r="A1146" s="320"/>
      <c r="B1146" s="265" t="s">
        <v>1879</v>
      </c>
      <c r="C1146" s="259" t="s">
        <v>7</v>
      </c>
      <c r="D1146" s="337">
        <v>6</v>
      </c>
      <c r="E1146" s="864"/>
    </row>
    <row r="1147" spans="1:6">
      <c r="A1147" s="320"/>
      <c r="B1147" s="351" t="s">
        <v>46</v>
      </c>
      <c r="C1147" s="276"/>
      <c r="D1147" s="333"/>
      <c r="E1147" s="865"/>
      <c r="F1147" s="707">
        <f>D1146*E1146</f>
        <v>0</v>
      </c>
    </row>
    <row r="1148" spans="1:6">
      <c r="A1148" s="320"/>
      <c r="B1148" s="483"/>
      <c r="C1148" s="468"/>
      <c r="D1148" s="323"/>
      <c r="E1148" s="324"/>
    </row>
    <row r="1149" spans="1:6" ht="45">
      <c r="A1149" s="320"/>
      <c r="B1149" s="265" t="s">
        <v>4729</v>
      </c>
      <c r="C1149" s="264"/>
      <c r="D1149" s="331"/>
      <c r="E1149" s="879"/>
      <c r="F1149" s="722"/>
    </row>
    <row r="1150" spans="1:6" ht="28.5">
      <c r="A1150" s="320"/>
      <c r="C1150" s="444" t="s">
        <v>7</v>
      </c>
      <c r="D1150" s="273"/>
      <c r="E1150" s="763" t="s">
        <v>4689</v>
      </c>
    </row>
    <row r="1151" spans="1:6">
      <c r="A1151" s="320"/>
      <c r="B1151" s="351" t="s">
        <v>46</v>
      </c>
      <c r="C1151" s="276"/>
      <c r="D1151" s="333"/>
      <c r="E1151" s="865"/>
      <c r="F1151" s="707"/>
    </row>
    <row r="1152" spans="1:6">
      <c r="A1152" s="320"/>
      <c r="B1152" s="483"/>
      <c r="C1152" s="468"/>
      <c r="D1152" s="323"/>
      <c r="E1152" s="324"/>
    </row>
    <row r="1153" spans="1:6">
      <c r="A1153" s="320"/>
      <c r="B1153" s="483"/>
      <c r="C1153" s="468"/>
      <c r="D1153" s="323"/>
      <c r="E1153" s="324"/>
    </row>
    <row r="1154" spans="1:6" ht="15">
      <c r="A1154" s="320" t="s">
        <v>1878</v>
      </c>
      <c r="B1154" s="258" t="s">
        <v>2300</v>
      </c>
      <c r="C1154" s="264"/>
      <c r="D1154" s="331"/>
      <c r="E1154" s="879"/>
      <c r="F1154" s="722"/>
    </row>
    <row r="1155" spans="1:6" ht="75">
      <c r="A1155" s="320"/>
      <c r="B1155" s="480" t="s">
        <v>4172</v>
      </c>
      <c r="C1155" s="264"/>
      <c r="D1155" s="331"/>
      <c r="E1155" s="879"/>
      <c r="F1155" s="722"/>
    </row>
    <row r="1156" spans="1:6" ht="185.25">
      <c r="A1156" s="320"/>
      <c r="B1156" s="281" t="s">
        <v>4291</v>
      </c>
      <c r="C1156" s="264"/>
      <c r="D1156" s="331"/>
      <c r="E1156" s="879"/>
      <c r="F1156" s="722"/>
    </row>
    <row r="1157" spans="1:6">
      <c r="A1157" s="320"/>
      <c r="B1157" s="265" t="s">
        <v>1879</v>
      </c>
      <c r="C1157" s="259" t="s">
        <v>7</v>
      </c>
      <c r="D1157" s="337">
        <v>1</v>
      </c>
      <c r="E1157" s="864"/>
    </row>
    <row r="1158" spans="1:6">
      <c r="A1158" s="320"/>
      <c r="B1158" s="351" t="s">
        <v>46</v>
      </c>
      <c r="C1158" s="276"/>
      <c r="D1158" s="333"/>
      <c r="E1158" s="865"/>
      <c r="F1158" s="707">
        <f>D1157*E1157</f>
        <v>0</v>
      </c>
    </row>
    <row r="1159" spans="1:6">
      <c r="A1159" s="320"/>
      <c r="C1159" s="264"/>
      <c r="D1159" s="331"/>
      <c r="E1159" s="879"/>
      <c r="F1159" s="722"/>
    </row>
    <row r="1160" spans="1:6" ht="28.5">
      <c r="A1160" s="320"/>
      <c r="B1160" s="281" t="s">
        <v>4351</v>
      </c>
      <c r="C1160" s="264"/>
      <c r="D1160" s="331"/>
      <c r="E1160" s="879"/>
      <c r="F1160" s="722"/>
    </row>
    <row r="1161" spans="1:6">
      <c r="A1161" s="320"/>
      <c r="B1161" s="265" t="s">
        <v>1916</v>
      </c>
      <c r="C1161" s="259" t="s">
        <v>15</v>
      </c>
      <c r="D1161" s="337">
        <v>1</v>
      </c>
      <c r="E1161" s="864"/>
    </row>
    <row r="1162" spans="1:6">
      <c r="A1162" s="320"/>
      <c r="B1162" s="351" t="s">
        <v>46</v>
      </c>
      <c r="C1162" s="276"/>
      <c r="D1162" s="333"/>
      <c r="E1162" s="865"/>
      <c r="F1162" s="707">
        <f>D1161*E1161</f>
        <v>0</v>
      </c>
    </row>
    <row r="1163" spans="1:6">
      <c r="A1163" s="320"/>
      <c r="B1163" s="483"/>
      <c r="C1163" s="468"/>
      <c r="D1163" s="323"/>
      <c r="E1163" s="324"/>
    </row>
    <row r="1164" spans="1:6" ht="42.75">
      <c r="A1164" s="320"/>
      <c r="B1164" s="281" t="s">
        <v>4347</v>
      </c>
      <c r="C1164" s="264"/>
      <c r="D1164" s="331"/>
      <c r="E1164" s="879"/>
      <c r="F1164" s="722"/>
    </row>
    <row r="1165" spans="1:6">
      <c r="A1165" s="320"/>
      <c r="B1165" s="265" t="s">
        <v>1916</v>
      </c>
      <c r="C1165" s="259" t="s">
        <v>15</v>
      </c>
      <c r="D1165" s="337">
        <v>6</v>
      </c>
      <c r="E1165" s="864"/>
    </row>
    <row r="1166" spans="1:6">
      <c r="A1166" s="320"/>
      <c r="B1166" s="351" t="s">
        <v>46</v>
      </c>
      <c r="C1166" s="276"/>
      <c r="D1166" s="333"/>
      <c r="E1166" s="865"/>
      <c r="F1166" s="707">
        <f>D1165*E1165</f>
        <v>0</v>
      </c>
    </row>
    <row r="1167" spans="1:6">
      <c r="A1167" s="320"/>
      <c r="B1167" s="483"/>
      <c r="C1167" s="468"/>
      <c r="D1167" s="323"/>
      <c r="E1167" s="324"/>
    </row>
    <row r="1168" spans="1:6" ht="42.75">
      <c r="A1168" s="320"/>
      <c r="B1168" s="281" t="s">
        <v>4343</v>
      </c>
      <c r="C1168" s="264"/>
      <c r="D1168" s="331"/>
      <c r="E1168" s="879"/>
      <c r="F1168" s="722"/>
    </row>
    <row r="1169" spans="1:6">
      <c r="A1169" s="320"/>
      <c r="B1169" s="265" t="s">
        <v>1916</v>
      </c>
      <c r="C1169" s="259" t="s">
        <v>15</v>
      </c>
      <c r="D1169" s="337">
        <v>1</v>
      </c>
      <c r="E1169" s="864"/>
    </row>
    <row r="1170" spans="1:6">
      <c r="A1170" s="320"/>
      <c r="B1170" s="351" t="s">
        <v>46</v>
      </c>
      <c r="C1170" s="276"/>
      <c r="D1170" s="333"/>
      <c r="E1170" s="865"/>
      <c r="F1170" s="707">
        <f>D1169*E1169</f>
        <v>0</v>
      </c>
    </row>
    <row r="1171" spans="1:6">
      <c r="A1171" s="320"/>
      <c r="B1171" s="483"/>
      <c r="C1171" s="468"/>
      <c r="D1171" s="323"/>
      <c r="E1171" s="324"/>
    </row>
    <row r="1172" spans="1:6" ht="42.75">
      <c r="A1172" s="320"/>
      <c r="B1172" s="281" t="s">
        <v>4344</v>
      </c>
      <c r="C1172" s="264"/>
      <c r="D1172" s="331"/>
      <c r="E1172" s="879"/>
      <c r="F1172" s="722"/>
    </row>
    <row r="1173" spans="1:6">
      <c r="A1173" s="320"/>
      <c r="B1173" s="265" t="s">
        <v>1916</v>
      </c>
      <c r="C1173" s="259" t="s">
        <v>15</v>
      </c>
      <c r="D1173" s="337">
        <v>6</v>
      </c>
      <c r="E1173" s="864"/>
    </row>
    <row r="1174" spans="1:6">
      <c r="A1174" s="320"/>
      <c r="B1174" s="351" t="s">
        <v>46</v>
      </c>
      <c r="C1174" s="276"/>
      <c r="D1174" s="333"/>
      <c r="E1174" s="865"/>
      <c r="F1174" s="707">
        <f>D1173*E1173</f>
        <v>0</v>
      </c>
    </row>
    <row r="1175" spans="1:6">
      <c r="A1175" s="320"/>
      <c r="B1175" s="483"/>
      <c r="C1175" s="468"/>
      <c r="D1175" s="323"/>
      <c r="E1175" s="324"/>
    </row>
    <row r="1176" spans="1:6" ht="42.75">
      <c r="A1176" s="320"/>
      <c r="B1176" s="281" t="s">
        <v>4297</v>
      </c>
      <c r="C1176" s="264"/>
      <c r="D1176" s="331"/>
      <c r="E1176" s="879"/>
      <c r="F1176" s="722"/>
    </row>
    <row r="1177" spans="1:6">
      <c r="A1177" s="320"/>
      <c r="B1177" s="265" t="s">
        <v>1916</v>
      </c>
      <c r="C1177" s="259" t="s">
        <v>15</v>
      </c>
      <c r="D1177" s="337">
        <v>11</v>
      </c>
      <c r="E1177" s="864"/>
    </row>
    <row r="1178" spans="1:6">
      <c r="A1178" s="320"/>
      <c r="B1178" s="351" t="s">
        <v>46</v>
      </c>
      <c r="C1178" s="276"/>
      <c r="D1178" s="333"/>
      <c r="E1178" s="865"/>
      <c r="F1178" s="707">
        <f>D1177*E1177</f>
        <v>0</v>
      </c>
    </row>
    <row r="1179" spans="1:6">
      <c r="A1179" s="320"/>
      <c r="B1179" s="483"/>
      <c r="C1179" s="468"/>
      <c r="D1179" s="323"/>
      <c r="E1179" s="324"/>
    </row>
    <row r="1180" spans="1:6" ht="42.75">
      <c r="A1180" s="320"/>
      <c r="B1180" s="281" t="s">
        <v>4298</v>
      </c>
      <c r="C1180" s="264"/>
      <c r="D1180" s="331"/>
      <c r="E1180" s="879"/>
      <c r="F1180" s="722"/>
    </row>
    <row r="1181" spans="1:6">
      <c r="A1181" s="320"/>
      <c r="B1181" s="265" t="s">
        <v>1916</v>
      </c>
      <c r="C1181" s="259" t="s">
        <v>15</v>
      </c>
      <c r="D1181" s="337">
        <v>1</v>
      </c>
      <c r="E1181" s="864"/>
    </row>
    <row r="1182" spans="1:6">
      <c r="A1182" s="320"/>
      <c r="B1182" s="351" t="s">
        <v>46</v>
      </c>
      <c r="C1182" s="276"/>
      <c r="D1182" s="333"/>
      <c r="E1182" s="865"/>
      <c r="F1182" s="707">
        <f>D1181*E1181</f>
        <v>0</v>
      </c>
    </row>
    <row r="1183" spans="1:6">
      <c r="A1183" s="320"/>
      <c r="B1183" s="483"/>
      <c r="C1183" s="468"/>
      <c r="D1183" s="323"/>
      <c r="E1183" s="324"/>
    </row>
    <row r="1184" spans="1:6" ht="42.75">
      <c r="A1184" s="320"/>
      <c r="B1184" s="281" t="s">
        <v>4299</v>
      </c>
      <c r="C1184" s="264"/>
      <c r="D1184" s="331"/>
      <c r="E1184" s="879"/>
      <c r="F1184" s="722"/>
    </row>
    <row r="1185" spans="1:6">
      <c r="A1185" s="320"/>
      <c r="B1185" s="265" t="s">
        <v>1916</v>
      </c>
      <c r="C1185" s="259" t="s">
        <v>15</v>
      </c>
      <c r="D1185" s="337">
        <v>5</v>
      </c>
      <c r="E1185" s="864"/>
    </row>
    <row r="1186" spans="1:6">
      <c r="A1186" s="320"/>
      <c r="B1186" s="351" t="s">
        <v>46</v>
      </c>
      <c r="C1186" s="276"/>
      <c r="D1186" s="333"/>
      <c r="E1186" s="865"/>
      <c r="F1186" s="707">
        <f>D1185*E1185</f>
        <v>0</v>
      </c>
    </row>
    <row r="1187" spans="1:6">
      <c r="A1187" s="320"/>
      <c r="B1187" s="483"/>
      <c r="C1187" s="468"/>
      <c r="D1187" s="323"/>
      <c r="E1187" s="324"/>
    </row>
    <row r="1188" spans="1:6" ht="28.5">
      <c r="A1188" s="320"/>
      <c r="B1188" s="281" t="s">
        <v>4355</v>
      </c>
      <c r="C1188" s="264"/>
      <c r="D1188" s="331"/>
      <c r="E1188" s="879"/>
      <c r="F1188" s="722"/>
    </row>
    <row r="1189" spans="1:6">
      <c r="A1189" s="320"/>
      <c r="B1189" s="265" t="s">
        <v>1879</v>
      </c>
      <c r="C1189" s="259" t="s">
        <v>7</v>
      </c>
      <c r="D1189" s="337">
        <v>1</v>
      </c>
      <c r="E1189" s="864"/>
    </row>
    <row r="1190" spans="1:6">
      <c r="A1190" s="320"/>
      <c r="B1190" s="351" t="s">
        <v>46</v>
      </c>
      <c r="C1190" s="276"/>
      <c r="D1190" s="333"/>
      <c r="E1190" s="865"/>
      <c r="F1190" s="707">
        <f>D1189*E1189</f>
        <v>0</v>
      </c>
    </row>
    <row r="1191" spans="1:6">
      <c r="A1191" s="320"/>
      <c r="B1191" s="483"/>
      <c r="C1191" s="468"/>
      <c r="D1191" s="323"/>
      <c r="E1191" s="324"/>
    </row>
    <row r="1192" spans="1:6" ht="45">
      <c r="A1192" s="320"/>
      <c r="B1192" s="265" t="s">
        <v>4729</v>
      </c>
      <c r="C1192" s="264"/>
      <c r="D1192" s="331"/>
      <c r="E1192" s="879"/>
      <c r="F1192" s="722"/>
    </row>
    <row r="1193" spans="1:6" ht="28.5">
      <c r="A1193" s="320"/>
      <c r="C1193" s="444" t="s">
        <v>7</v>
      </c>
      <c r="D1193" s="273"/>
      <c r="E1193" s="763" t="s">
        <v>4689</v>
      </c>
    </row>
    <row r="1194" spans="1:6">
      <c r="A1194" s="320"/>
      <c r="B1194" s="351" t="s">
        <v>46</v>
      </c>
      <c r="C1194" s="276"/>
      <c r="D1194" s="333"/>
      <c r="E1194" s="865"/>
      <c r="F1194" s="707"/>
    </row>
    <row r="1195" spans="1:6">
      <c r="A1195" s="320"/>
      <c r="B1195" s="483"/>
      <c r="C1195" s="468"/>
      <c r="D1195" s="323"/>
      <c r="E1195" s="324"/>
    </row>
    <row r="1196" spans="1:6">
      <c r="A1196" s="320"/>
      <c r="B1196" s="483"/>
      <c r="C1196" s="468"/>
      <c r="D1196" s="323"/>
      <c r="E1196" s="324"/>
    </row>
    <row r="1197" spans="1:6" ht="15">
      <c r="A1197" s="320" t="s">
        <v>1878</v>
      </c>
      <c r="B1197" s="258" t="s">
        <v>2301</v>
      </c>
      <c r="C1197" s="264"/>
      <c r="D1197" s="331"/>
      <c r="E1197" s="879"/>
      <c r="F1197" s="722"/>
    </row>
    <row r="1198" spans="1:6" ht="75">
      <c r="A1198" s="320"/>
      <c r="B1198" s="480" t="s">
        <v>4172</v>
      </c>
      <c r="C1198" s="264"/>
      <c r="D1198" s="331"/>
      <c r="E1198" s="879"/>
      <c r="F1198" s="722"/>
    </row>
    <row r="1199" spans="1:6" ht="185.25">
      <c r="A1199" s="320"/>
      <c r="B1199" s="281" t="s">
        <v>4291</v>
      </c>
      <c r="C1199" s="264"/>
      <c r="D1199" s="331"/>
      <c r="E1199" s="879"/>
      <c r="F1199" s="722"/>
    </row>
    <row r="1200" spans="1:6">
      <c r="A1200" s="320"/>
      <c r="B1200" s="265" t="s">
        <v>1879</v>
      </c>
      <c r="C1200" s="259" t="s">
        <v>7</v>
      </c>
      <c r="D1200" s="337">
        <v>1</v>
      </c>
      <c r="E1200" s="864"/>
    </row>
    <row r="1201" spans="1:6">
      <c r="A1201" s="320"/>
      <c r="B1201" s="351" t="s">
        <v>46</v>
      </c>
      <c r="C1201" s="276"/>
      <c r="D1201" s="333"/>
      <c r="E1201" s="865"/>
      <c r="F1201" s="707">
        <f>D1200*E1200</f>
        <v>0</v>
      </c>
    </row>
    <row r="1202" spans="1:6">
      <c r="A1202" s="320"/>
      <c r="B1202" s="483"/>
      <c r="C1202" s="468"/>
      <c r="D1202" s="323"/>
      <c r="E1202" s="324"/>
    </row>
    <row r="1203" spans="1:6" ht="28.5">
      <c r="A1203" s="320"/>
      <c r="B1203" s="281" t="s">
        <v>4358</v>
      </c>
      <c r="C1203" s="264"/>
      <c r="D1203" s="331"/>
      <c r="E1203" s="879"/>
      <c r="F1203" s="722"/>
    </row>
    <row r="1204" spans="1:6">
      <c r="A1204" s="320"/>
      <c r="B1204" s="265" t="s">
        <v>1916</v>
      </c>
      <c r="C1204" s="259" t="s">
        <v>15</v>
      </c>
      <c r="D1204" s="337">
        <v>1</v>
      </c>
      <c r="E1204" s="864"/>
    </row>
    <row r="1205" spans="1:6">
      <c r="A1205" s="320"/>
      <c r="B1205" s="351" t="s">
        <v>46</v>
      </c>
      <c r="C1205" s="276"/>
      <c r="D1205" s="333"/>
      <c r="E1205" s="865"/>
      <c r="F1205" s="707">
        <f>D1204*E1204</f>
        <v>0</v>
      </c>
    </row>
    <row r="1206" spans="1:6">
      <c r="A1206" s="320"/>
      <c r="B1206" s="483"/>
      <c r="C1206" s="468"/>
      <c r="D1206" s="323"/>
      <c r="E1206" s="324"/>
    </row>
    <row r="1207" spans="1:6" ht="42.75">
      <c r="A1207" s="320"/>
      <c r="B1207" s="281" t="s">
        <v>4359</v>
      </c>
      <c r="C1207" s="264"/>
      <c r="D1207" s="331"/>
      <c r="E1207" s="879"/>
      <c r="F1207" s="722"/>
    </row>
    <row r="1208" spans="1:6">
      <c r="A1208" s="320"/>
      <c r="B1208" s="265" t="s">
        <v>1916</v>
      </c>
      <c r="C1208" s="259" t="s">
        <v>15</v>
      </c>
      <c r="D1208" s="337">
        <v>3</v>
      </c>
      <c r="E1208" s="864"/>
    </row>
    <row r="1209" spans="1:6">
      <c r="A1209" s="320"/>
      <c r="B1209" s="351" t="s">
        <v>46</v>
      </c>
      <c r="C1209" s="276"/>
      <c r="D1209" s="333"/>
      <c r="E1209" s="865"/>
      <c r="F1209" s="707">
        <f>D1208*E1208</f>
        <v>0</v>
      </c>
    </row>
    <row r="1210" spans="1:6">
      <c r="A1210" s="320"/>
      <c r="B1210" s="483"/>
      <c r="C1210" s="468"/>
      <c r="D1210" s="323"/>
      <c r="E1210" s="324"/>
    </row>
    <row r="1211" spans="1:6" ht="28.5">
      <c r="A1211" s="320"/>
      <c r="B1211" s="281" t="s">
        <v>4304</v>
      </c>
      <c r="C1211" s="264"/>
      <c r="D1211" s="331"/>
      <c r="E1211" s="879"/>
      <c r="F1211" s="722"/>
    </row>
    <row r="1212" spans="1:6">
      <c r="A1212" s="320"/>
      <c r="B1212" s="265" t="s">
        <v>1916</v>
      </c>
      <c r="C1212" s="259" t="s">
        <v>15</v>
      </c>
      <c r="D1212" s="337">
        <v>1</v>
      </c>
      <c r="E1212" s="864"/>
    </row>
    <row r="1213" spans="1:6">
      <c r="A1213" s="320"/>
      <c r="B1213" s="351" t="s">
        <v>46</v>
      </c>
      <c r="C1213" s="276"/>
      <c r="D1213" s="333"/>
      <c r="E1213" s="865"/>
      <c r="F1213" s="707">
        <f>D1212*E1212</f>
        <v>0</v>
      </c>
    </row>
    <row r="1214" spans="1:6">
      <c r="A1214" s="320"/>
      <c r="B1214" s="483"/>
      <c r="C1214" s="468"/>
      <c r="D1214" s="323"/>
      <c r="E1214" s="324"/>
    </row>
    <row r="1215" spans="1:6" ht="42.75">
      <c r="A1215" s="320"/>
      <c r="B1215" s="281" t="s">
        <v>4347</v>
      </c>
      <c r="C1215" s="264"/>
      <c r="D1215" s="331"/>
      <c r="E1215" s="879"/>
      <c r="F1215" s="722"/>
    </row>
    <row r="1216" spans="1:6">
      <c r="A1216" s="320"/>
      <c r="B1216" s="265" t="s">
        <v>1916</v>
      </c>
      <c r="C1216" s="259" t="s">
        <v>15</v>
      </c>
      <c r="D1216" s="337">
        <v>4</v>
      </c>
      <c r="E1216" s="864"/>
    </row>
    <row r="1217" spans="1:6">
      <c r="A1217" s="320"/>
      <c r="B1217" s="351" t="s">
        <v>46</v>
      </c>
      <c r="C1217" s="276"/>
      <c r="D1217" s="333"/>
      <c r="E1217" s="865"/>
      <c r="F1217" s="707">
        <f>D1216*E1216</f>
        <v>0</v>
      </c>
    </row>
    <row r="1218" spans="1:6">
      <c r="A1218" s="320"/>
      <c r="B1218" s="483"/>
      <c r="C1218" s="468"/>
      <c r="D1218" s="323"/>
      <c r="E1218" s="324"/>
    </row>
    <row r="1219" spans="1:6" ht="42.75">
      <c r="A1219" s="320"/>
      <c r="B1219" s="281" t="s">
        <v>4360</v>
      </c>
      <c r="C1219" s="264"/>
      <c r="D1219" s="331"/>
      <c r="E1219" s="879"/>
      <c r="F1219" s="722"/>
    </row>
    <row r="1220" spans="1:6">
      <c r="A1220" s="320"/>
      <c r="B1220" s="265" t="s">
        <v>1916</v>
      </c>
      <c r="C1220" s="259" t="s">
        <v>15</v>
      </c>
      <c r="D1220" s="337">
        <v>1</v>
      </c>
      <c r="E1220" s="864"/>
    </row>
    <row r="1221" spans="1:6">
      <c r="A1221" s="320"/>
      <c r="B1221" s="351" t="s">
        <v>46</v>
      </c>
      <c r="C1221" s="276"/>
      <c r="D1221" s="333"/>
      <c r="E1221" s="865"/>
      <c r="F1221" s="707">
        <f>D1220*E1220</f>
        <v>0</v>
      </c>
    </row>
    <row r="1222" spans="1:6">
      <c r="A1222" s="320"/>
      <c r="B1222" s="483"/>
      <c r="C1222" s="468"/>
      <c r="D1222" s="323"/>
      <c r="E1222" s="324"/>
    </row>
    <row r="1223" spans="1:6" ht="42.75">
      <c r="A1223" s="320"/>
      <c r="B1223" s="281" t="s">
        <v>4349</v>
      </c>
      <c r="C1223" s="264"/>
      <c r="D1223" s="331"/>
      <c r="E1223" s="879"/>
      <c r="F1223" s="722"/>
    </row>
    <row r="1224" spans="1:6">
      <c r="A1224" s="320"/>
      <c r="B1224" s="265" t="s">
        <v>1916</v>
      </c>
      <c r="C1224" s="259" t="s">
        <v>15</v>
      </c>
      <c r="D1224" s="337">
        <v>7</v>
      </c>
      <c r="E1224" s="864"/>
    </row>
    <row r="1225" spans="1:6">
      <c r="A1225" s="320"/>
      <c r="B1225" s="351" t="s">
        <v>46</v>
      </c>
      <c r="C1225" s="276"/>
      <c r="D1225" s="333"/>
      <c r="E1225" s="865"/>
      <c r="F1225" s="707">
        <f>D1224*E1224</f>
        <v>0</v>
      </c>
    </row>
    <row r="1226" spans="1:6">
      <c r="A1226" s="320"/>
      <c r="B1226" s="483"/>
      <c r="C1226" s="468"/>
      <c r="D1226" s="323"/>
      <c r="E1226" s="324"/>
    </row>
    <row r="1227" spans="1:6" ht="42.75">
      <c r="A1227" s="320"/>
      <c r="B1227" s="281" t="s">
        <v>4309</v>
      </c>
      <c r="C1227" s="264"/>
      <c r="D1227" s="331"/>
      <c r="E1227" s="879"/>
      <c r="F1227" s="722"/>
    </row>
    <row r="1228" spans="1:6">
      <c r="A1228" s="320"/>
      <c r="B1228" s="265" t="s">
        <v>1916</v>
      </c>
      <c r="C1228" s="259" t="s">
        <v>15</v>
      </c>
      <c r="D1228" s="337">
        <v>7</v>
      </c>
      <c r="E1228" s="864"/>
    </row>
    <row r="1229" spans="1:6">
      <c r="A1229" s="320"/>
      <c r="B1229" s="351" t="s">
        <v>46</v>
      </c>
      <c r="C1229" s="276"/>
      <c r="D1229" s="333"/>
      <c r="E1229" s="865"/>
      <c r="F1229" s="707">
        <f>D1228*E1228</f>
        <v>0</v>
      </c>
    </row>
    <row r="1230" spans="1:6">
      <c r="A1230" s="320"/>
      <c r="B1230" s="483"/>
      <c r="C1230" s="468"/>
      <c r="D1230" s="323"/>
      <c r="E1230" s="324"/>
    </row>
    <row r="1231" spans="1:6" ht="42.75">
      <c r="A1231" s="320"/>
      <c r="B1231" s="281" t="s">
        <v>4298</v>
      </c>
      <c r="C1231" s="264"/>
      <c r="D1231" s="331"/>
      <c r="E1231" s="879"/>
      <c r="F1231" s="722"/>
    </row>
    <row r="1232" spans="1:6">
      <c r="A1232" s="320"/>
      <c r="B1232" s="265" t="s">
        <v>1916</v>
      </c>
      <c r="C1232" s="259" t="s">
        <v>15</v>
      </c>
      <c r="D1232" s="337">
        <v>1</v>
      </c>
      <c r="E1232" s="864"/>
    </row>
    <row r="1233" spans="1:6">
      <c r="A1233" s="320"/>
      <c r="B1233" s="351" t="s">
        <v>46</v>
      </c>
      <c r="C1233" s="276"/>
      <c r="D1233" s="333"/>
      <c r="E1233" s="865"/>
      <c r="F1233" s="707">
        <f>D1232*E1232</f>
        <v>0</v>
      </c>
    </row>
    <row r="1234" spans="1:6">
      <c r="A1234" s="320"/>
      <c r="B1234" s="483"/>
      <c r="C1234" s="468"/>
      <c r="D1234" s="323"/>
      <c r="E1234" s="324"/>
    </row>
    <row r="1235" spans="1:6" ht="42.75">
      <c r="A1235" s="320"/>
      <c r="B1235" s="281" t="s">
        <v>4299</v>
      </c>
      <c r="C1235" s="264"/>
      <c r="D1235" s="331"/>
      <c r="E1235" s="879"/>
      <c r="F1235" s="722"/>
    </row>
    <row r="1236" spans="1:6">
      <c r="A1236" s="320"/>
      <c r="B1236" s="265" t="s">
        <v>1916</v>
      </c>
      <c r="C1236" s="259" t="s">
        <v>15</v>
      </c>
      <c r="D1236" s="337">
        <v>5</v>
      </c>
      <c r="E1236" s="864"/>
    </row>
    <row r="1237" spans="1:6">
      <c r="A1237" s="320"/>
      <c r="B1237" s="351" t="s">
        <v>46</v>
      </c>
      <c r="C1237" s="276"/>
      <c r="D1237" s="333"/>
      <c r="E1237" s="865"/>
      <c r="F1237" s="707">
        <f>D1236*E1236</f>
        <v>0</v>
      </c>
    </row>
    <row r="1238" spans="1:6">
      <c r="A1238" s="320"/>
      <c r="B1238" s="483"/>
      <c r="C1238" s="468"/>
      <c r="D1238" s="323"/>
      <c r="E1238" s="324"/>
    </row>
    <row r="1239" spans="1:6">
      <c r="A1239" s="320"/>
      <c r="B1239" s="483"/>
      <c r="C1239" s="468"/>
      <c r="D1239" s="323"/>
      <c r="E1239" s="324"/>
    </row>
    <row r="1240" spans="1:6" ht="28.5">
      <c r="A1240" s="320"/>
      <c r="B1240" s="281" t="s">
        <v>4355</v>
      </c>
      <c r="C1240" s="264"/>
      <c r="D1240" s="331"/>
      <c r="E1240" s="879"/>
      <c r="F1240" s="722"/>
    </row>
    <row r="1241" spans="1:6">
      <c r="A1241" s="320"/>
      <c r="B1241" s="265" t="s">
        <v>1879</v>
      </c>
      <c r="C1241" s="259" t="s">
        <v>7</v>
      </c>
      <c r="D1241" s="337">
        <v>1</v>
      </c>
      <c r="E1241" s="864"/>
      <c r="F1241" s="722"/>
    </row>
    <row r="1242" spans="1:6">
      <c r="A1242" s="320"/>
      <c r="B1242" s="351" t="s">
        <v>46</v>
      </c>
      <c r="C1242" s="276"/>
      <c r="D1242" s="333"/>
      <c r="E1242" s="865"/>
      <c r="F1242" s="707">
        <f>D1241*E1241</f>
        <v>0</v>
      </c>
    </row>
    <row r="1243" spans="1:6">
      <c r="A1243" s="320"/>
      <c r="B1243" s="483"/>
      <c r="C1243" s="468"/>
      <c r="D1243" s="323"/>
      <c r="E1243" s="324"/>
    </row>
    <row r="1244" spans="1:6" ht="42.75">
      <c r="A1244" s="320"/>
      <c r="B1244" s="281" t="s">
        <v>4357</v>
      </c>
      <c r="C1244" s="264"/>
      <c r="D1244" s="331"/>
      <c r="E1244" s="879"/>
      <c r="F1244" s="722"/>
    </row>
    <row r="1245" spans="1:6">
      <c r="A1245" s="320"/>
      <c r="B1245" s="265" t="s">
        <v>1879</v>
      </c>
      <c r="C1245" s="259" t="s">
        <v>7</v>
      </c>
      <c r="D1245" s="337">
        <v>9</v>
      </c>
      <c r="E1245" s="864"/>
      <c r="F1245" s="722"/>
    </row>
    <row r="1246" spans="1:6">
      <c r="A1246" s="320"/>
      <c r="B1246" s="351" t="s">
        <v>46</v>
      </c>
      <c r="C1246" s="276"/>
      <c r="D1246" s="333"/>
      <c r="E1246" s="865"/>
      <c r="F1246" s="707">
        <f>D1245*E1245</f>
        <v>0</v>
      </c>
    </row>
    <row r="1247" spans="1:6">
      <c r="A1247" s="320"/>
      <c r="B1247" s="483"/>
      <c r="C1247" s="468"/>
      <c r="D1247" s="323"/>
      <c r="E1247" s="324"/>
    </row>
    <row r="1248" spans="1:6" ht="45">
      <c r="A1248" s="320"/>
      <c r="B1248" s="265" t="s">
        <v>4729</v>
      </c>
      <c r="C1248" s="264"/>
      <c r="D1248" s="331"/>
      <c r="E1248" s="879"/>
      <c r="F1248" s="722"/>
    </row>
    <row r="1249" spans="1:6" ht="28.5">
      <c r="A1249" s="320"/>
      <c r="C1249" s="444" t="s">
        <v>7</v>
      </c>
      <c r="D1249" s="273"/>
      <c r="E1249" s="763" t="s">
        <v>4689</v>
      </c>
    </row>
    <row r="1250" spans="1:6">
      <c r="A1250" s="320"/>
      <c r="B1250" s="351" t="s">
        <v>46</v>
      </c>
      <c r="C1250" s="276"/>
      <c r="D1250" s="333"/>
      <c r="E1250" s="865"/>
      <c r="F1250" s="707"/>
    </row>
    <row r="1251" spans="1:6">
      <c r="A1251" s="320"/>
      <c r="B1251" s="483"/>
      <c r="C1251" s="468"/>
      <c r="D1251" s="323"/>
      <c r="E1251" s="324"/>
    </row>
    <row r="1252" spans="1:6">
      <c r="A1252" s="320"/>
      <c r="B1252" s="483"/>
      <c r="C1252" s="468"/>
      <c r="D1252" s="323"/>
      <c r="E1252" s="324"/>
    </row>
    <row r="1253" spans="1:6" ht="15">
      <c r="A1253" s="320" t="s">
        <v>1878</v>
      </c>
      <c r="B1253" s="258" t="s">
        <v>2302</v>
      </c>
      <c r="C1253" s="264"/>
      <c r="D1253" s="331"/>
      <c r="E1253" s="879"/>
      <c r="F1253" s="722"/>
    </row>
    <row r="1254" spans="1:6" ht="75">
      <c r="A1254" s="320"/>
      <c r="B1254" s="480" t="s">
        <v>4172</v>
      </c>
      <c r="C1254" s="264"/>
      <c r="D1254" s="331"/>
      <c r="E1254" s="879"/>
      <c r="F1254" s="722"/>
    </row>
    <row r="1255" spans="1:6" ht="185.25">
      <c r="A1255" s="320"/>
      <c r="B1255" s="281" t="s">
        <v>4291</v>
      </c>
      <c r="C1255" s="264"/>
      <c r="D1255" s="331"/>
      <c r="E1255" s="879"/>
      <c r="F1255" s="722"/>
    </row>
    <row r="1256" spans="1:6">
      <c r="A1256" s="320"/>
      <c r="B1256" s="265" t="s">
        <v>1879</v>
      </c>
      <c r="C1256" s="259" t="s">
        <v>7</v>
      </c>
      <c r="D1256" s="337">
        <v>1</v>
      </c>
      <c r="E1256" s="864"/>
    </row>
    <row r="1257" spans="1:6">
      <c r="A1257" s="320"/>
      <c r="B1257" s="351" t="s">
        <v>46</v>
      </c>
      <c r="C1257" s="276"/>
      <c r="D1257" s="333"/>
      <c r="E1257" s="865"/>
      <c r="F1257" s="707">
        <f>D1256*E1256</f>
        <v>0</v>
      </c>
    </row>
    <row r="1258" spans="1:6">
      <c r="A1258" s="320"/>
      <c r="B1258" s="483"/>
      <c r="C1258" s="468"/>
      <c r="D1258" s="323"/>
      <c r="E1258" s="324"/>
    </row>
    <row r="1259" spans="1:6" ht="28.5">
      <c r="A1259" s="320"/>
      <c r="B1259" s="281" t="s">
        <v>4351</v>
      </c>
      <c r="C1259" s="264"/>
      <c r="D1259" s="331"/>
      <c r="E1259" s="879"/>
      <c r="F1259" s="722"/>
    </row>
    <row r="1260" spans="1:6">
      <c r="A1260" s="320"/>
      <c r="B1260" s="265" t="s">
        <v>1916</v>
      </c>
      <c r="C1260" s="259" t="s">
        <v>15</v>
      </c>
      <c r="D1260" s="337">
        <v>1</v>
      </c>
      <c r="E1260" s="864"/>
    </row>
    <row r="1261" spans="1:6">
      <c r="A1261" s="320"/>
      <c r="B1261" s="351" t="s">
        <v>46</v>
      </c>
      <c r="C1261" s="276"/>
      <c r="D1261" s="333"/>
      <c r="E1261" s="865"/>
      <c r="F1261" s="707">
        <f>D1260*E1260</f>
        <v>0</v>
      </c>
    </row>
    <row r="1262" spans="1:6">
      <c r="A1262" s="320"/>
      <c r="B1262" s="483"/>
      <c r="C1262" s="468"/>
      <c r="D1262" s="323"/>
      <c r="E1262" s="324"/>
    </row>
    <row r="1263" spans="1:6" ht="42.75">
      <c r="A1263" s="320"/>
      <c r="B1263" s="281" t="s">
        <v>4342</v>
      </c>
      <c r="C1263" s="264"/>
      <c r="D1263" s="331"/>
      <c r="E1263" s="879"/>
      <c r="F1263" s="722"/>
    </row>
    <row r="1264" spans="1:6">
      <c r="A1264" s="320"/>
      <c r="B1264" s="265" t="s">
        <v>1916</v>
      </c>
      <c r="C1264" s="259" t="s">
        <v>15</v>
      </c>
      <c r="D1264" s="337">
        <v>4</v>
      </c>
      <c r="E1264" s="864"/>
    </row>
    <row r="1265" spans="1:6">
      <c r="A1265" s="320"/>
      <c r="B1265" s="351" t="s">
        <v>46</v>
      </c>
      <c r="C1265" s="276"/>
      <c r="D1265" s="333"/>
      <c r="E1265" s="865"/>
      <c r="F1265" s="707">
        <f>D1264*E1264</f>
        <v>0</v>
      </c>
    </row>
    <row r="1266" spans="1:6">
      <c r="A1266" s="320"/>
      <c r="B1266" s="483"/>
      <c r="C1266" s="468"/>
      <c r="D1266" s="323"/>
      <c r="E1266" s="324"/>
    </row>
    <row r="1267" spans="1:6" ht="42.75">
      <c r="A1267" s="320"/>
      <c r="B1267" s="281" t="s">
        <v>4348</v>
      </c>
      <c r="C1267" s="264"/>
      <c r="D1267" s="331"/>
      <c r="E1267" s="879"/>
      <c r="F1267" s="722"/>
    </row>
    <row r="1268" spans="1:6">
      <c r="A1268" s="320"/>
      <c r="B1268" s="265" t="s">
        <v>1916</v>
      </c>
      <c r="C1268" s="259" t="s">
        <v>15</v>
      </c>
      <c r="D1268" s="337">
        <v>1</v>
      </c>
      <c r="E1268" s="864"/>
    </row>
    <row r="1269" spans="1:6">
      <c r="A1269" s="320"/>
      <c r="B1269" s="351" t="s">
        <v>46</v>
      </c>
      <c r="C1269" s="276"/>
      <c r="D1269" s="333"/>
      <c r="E1269" s="865"/>
      <c r="F1269" s="707">
        <f>D1268*E1268</f>
        <v>0</v>
      </c>
    </row>
    <row r="1270" spans="1:6">
      <c r="A1270" s="320"/>
      <c r="B1270" s="483"/>
      <c r="C1270" s="468"/>
      <c r="D1270" s="323"/>
      <c r="E1270" s="324"/>
    </row>
    <row r="1271" spans="1:6" ht="42.75">
      <c r="A1271" s="320"/>
      <c r="B1271" s="281" t="s">
        <v>4349</v>
      </c>
      <c r="C1271" s="264"/>
      <c r="D1271" s="331"/>
      <c r="E1271" s="879"/>
      <c r="F1271" s="722"/>
    </row>
    <row r="1272" spans="1:6">
      <c r="A1272" s="320"/>
      <c r="B1272" s="265" t="s">
        <v>1916</v>
      </c>
      <c r="C1272" s="259" t="s">
        <v>15</v>
      </c>
      <c r="D1272" s="337">
        <v>7</v>
      </c>
      <c r="E1272" s="864"/>
    </row>
    <row r="1273" spans="1:6">
      <c r="A1273" s="320"/>
      <c r="B1273" s="351" t="s">
        <v>46</v>
      </c>
      <c r="C1273" s="276"/>
      <c r="D1273" s="333"/>
      <c r="E1273" s="865"/>
      <c r="F1273" s="707">
        <f>D1272*E1272</f>
        <v>0</v>
      </c>
    </row>
    <row r="1274" spans="1:6">
      <c r="A1274" s="320"/>
      <c r="B1274" s="483"/>
      <c r="C1274" s="468"/>
      <c r="D1274" s="323"/>
      <c r="E1274" s="324"/>
    </row>
    <row r="1275" spans="1:6" ht="42.75">
      <c r="A1275" s="320"/>
      <c r="B1275" s="281" t="s">
        <v>4297</v>
      </c>
      <c r="C1275" s="264"/>
      <c r="D1275" s="331"/>
      <c r="E1275" s="879"/>
      <c r="F1275" s="722"/>
    </row>
    <row r="1276" spans="1:6">
      <c r="A1276" s="320"/>
      <c r="B1276" s="265" t="s">
        <v>1916</v>
      </c>
      <c r="C1276" s="259" t="s">
        <v>15</v>
      </c>
      <c r="D1276" s="337">
        <v>6</v>
      </c>
      <c r="E1276" s="864"/>
    </row>
    <row r="1277" spans="1:6">
      <c r="A1277" s="320"/>
      <c r="B1277" s="351" t="s">
        <v>46</v>
      </c>
      <c r="C1277" s="276"/>
      <c r="D1277" s="333"/>
      <c r="E1277" s="865"/>
      <c r="F1277" s="707">
        <f>D1276*E1276</f>
        <v>0</v>
      </c>
    </row>
    <row r="1278" spans="1:6">
      <c r="A1278" s="320"/>
      <c r="B1278" s="483"/>
      <c r="C1278" s="468"/>
      <c r="D1278" s="323"/>
      <c r="E1278" s="324"/>
    </row>
    <row r="1279" spans="1:6" ht="42.75">
      <c r="A1279" s="320"/>
      <c r="B1279" s="281" t="s">
        <v>4298</v>
      </c>
      <c r="C1279" s="264"/>
      <c r="D1279" s="331"/>
      <c r="E1279" s="879"/>
      <c r="F1279" s="722"/>
    </row>
    <row r="1280" spans="1:6">
      <c r="A1280" s="320"/>
      <c r="B1280" s="265" t="s">
        <v>1916</v>
      </c>
      <c r="C1280" s="259" t="s">
        <v>15</v>
      </c>
      <c r="D1280" s="337">
        <v>1</v>
      </c>
      <c r="E1280" s="864"/>
    </row>
    <row r="1281" spans="1:6">
      <c r="A1281" s="320"/>
      <c r="B1281" s="351" t="s">
        <v>46</v>
      </c>
      <c r="C1281" s="276"/>
      <c r="D1281" s="333"/>
      <c r="E1281" s="865"/>
      <c r="F1281" s="707">
        <f>D1280*E1280</f>
        <v>0</v>
      </c>
    </row>
    <row r="1282" spans="1:6">
      <c r="A1282" s="320"/>
      <c r="B1282" s="483"/>
      <c r="C1282" s="468"/>
      <c r="D1282" s="323"/>
      <c r="E1282" s="324"/>
    </row>
    <row r="1283" spans="1:6" ht="42.75">
      <c r="A1283" s="320"/>
      <c r="B1283" s="281" t="s">
        <v>4299</v>
      </c>
      <c r="C1283" s="264"/>
      <c r="D1283" s="331"/>
      <c r="E1283" s="879"/>
      <c r="F1283" s="722"/>
    </row>
    <row r="1284" spans="1:6">
      <c r="A1284" s="320"/>
      <c r="B1284" s="265" t="s">
        <v>1916</v>
      </c>
      <c r="C1284" s="259" t="s">
        <v>15</v>
      </c>
      <c r="D1284" s="337">
        <v>5</v>
      </c>
      <c r="E1284" s="864"/>
    </row>
    <row r="1285" spans="1:6">
      <c r="A1285" s="320"/>
      <c r="B1285" s="351" t="s">
        <v>46</v>
      </c>
      <c r="C1285" s="276"/>
      <c r="D1285" s="333"/>
      <c r="E1285" s="865"/>
      <c r="F1285" s="707">
        <f>D1284*E1284</f>
        <v>0</v>
      </c>
    </row>
    <row r="1286" spans="1:6">
      <c r="A1286" s="320"/>
      <c r="B1286" s="483"/>
      <c r="C1286" s="468"/>
      <c r="D1286" s="323"/>
      <c r="E1286" s="324"/>
    </row>
    <row r="1287" spans="1:6" ht="28.5">
      <c r="A1287" s="320"/>
      <c r="B1287" s="281" t="s">
        <v>4355</v>
      </c>
      <c r="C1287" s="264"/>
      <c r="D1287" s="331"/>
      <c r="E1287" s="879"/>
      <c r="F1287" s="722"/>
    </row>
    <row r="1288" spans="1:6">
      <c r="A1288" s="320"/>
      <c r="B1288" s="265" t="s">
        <v>1879</v>
      </c>
      <c r="C1288" s="259" t="s">
        <v>7</v>
      </c>
      <c r="D1288" s="337">
        <v>1</v>
      </c>
      <c r="E1288" s="864"/>
    </row>
    <row r="1289" spans="1:6">
      <c r="A1289" s="320"/>
      <c r="B1289" s="351" t="s">
        <v>46</v>
      </c>
      <c r="C1289" s="276"/>
      <c r="D1289" s="333"/>
      <c r="E1289" s="865"/>
      <c r="F1289" s="707">
        <f>D1288*E1288</f>
        <v>0</v>
      </c>
    </row>
    <row r="1290" spans="1:6">
      <c r="A1290" s="320"/>
      <c r="B1290" s="483"/>
      <c r="C1290" s="468"/>
      <c r="D1290" s="323"/>
      <c r="E1290" s="324"/>
    </row>
    <row r="1291" spans="1:6" ht="45">
      <c r="A1291" s="320"/>
      <c r="B1291" s="265" t="s">
        <v>4729</v>
      </c>
      <c r="C1291" s="264"/>
      <c r="D1291" s="331"/>
      <c r="E1291" s="879"/>
      <c r="F1291" s="722"/>
    </row>
    <row r="1292" spans="1:6" ht="28.5">
      <c r="A1292" s="320"/>
      <c r="C1292" s="444" t="s">
        <v>7</v>
      </c>
      <c r="D1292" s="273"/>
      <c r="E1292" s="763" t="s">
        <v>4689</v>
      </c>
    </row>
    <row r="1293" spans="1:6">
      <c r="A1293" s="320"/>
      <c r="B1293" s="351" t="s">
        <v>46</v>
      </c>
      <c r="C1293" s="276"/>
      <c r="D1293" s="333"/>
      <c r="E1293" s="865"/>
      <c r="F1293" s="707"/>
    </row>
    <row r="1294" spans="1:6">
      <c r="A1294" s="320"/>
      <c r="B1294" s="483"/>
      <c r="C1294" s="468"/>
      <c r="D1294" s="323"/>
      <c r="E1294" s="324"/>
    </row>
    <row r="1295" spans="1:6">
      <c r="A1295" s="320"/>
      <c r="B1295" s="483"/>
      <c r="C1295" s="468"/>
      <c r="D1295" s="323"/>
      <c r="E1295" s="324"/>
    </row>
    <row r="1296" spans="1:6" ht="15">
      <c r="A1296" s="320" t="s">
        <v>1878</v>
      </c>
      <c r="B1296" s="258" t="s">
        <v>2303</v>
      </c>
      <c r="C1296" s="264"/>
      <c r="D1296" s="331"/>
      <c r="E1296" s="879"/>
      <c r="F1296" s="722"/>
    </row>
    <row r="1297" spans="1:6" ht="75">
      <c r="A1297" s="320"/>
      <c r="B1297" s="480" t="s">
        <v>4172</v>
      </c>
      <c r="C1297" s="264"/>
      <c r="D1297" s="331"/>
      <c r="E1297" s="879"/>
      <c r="F1297" s="722"/>
    </row>
    <row r="1298" spans="1:6" ht="128.25">
      <c r="A1298" s="320"/>
      <c r="B1298" s="281" t="s">
        <v>4361</v>
      </c>
      <c r="C1298" s="264"/>
      <c r="D1298" s="331"/>
      <c r="E1298" s="879"/>
      <c r="F1298" s="722"/>
    </row>
    <row r="1299" spans="1:6">
      <c r="A1299" s="320"/>
      <c r="B1299" s="265" t="s">
        <v>1879</v>
      </c>
      <c r="C1299" s="259" t="s">
        <v>7</v>
      </c>
      <c r="D1299" s="337">
        <v>1</v>
      </c>
      <c r="E1299" s="864"/>
    </row>
    <row r="1300" spans="1:6">
      <c r="A1300" s="320"/>
      <c r="B1300" s="351" t="s">
        <v>46</v>
      </c>
      <c r="C1300" s="276"/>
      <c r="D1300" s="333"/>
      <c r="E1300" s="865"/>
      <c r="F1300" s="707">
        <f>D1299*E1299</f>
        <v>0</v>
      </c>
    </row>
    <row r="1301" spans="1:6">
      <c r="A1301" s="320"/>
      <c r="B1301" s="483"/>
      <c r="C1301" s="468"/>
      <c r="D1301" s="323"/>
      <c r="E1301" s="324"/>
    </row>
    <row r="1302" spans="1:6" ht="28.5">
      <c r="A1302" s="320"/>
      <c r="B1302" s="281" t="s">
        <v>4362</v>
      </c>
      <c r="C1302" s="264"/>
      <c r="D1302" s="331"/>
      <c r="E1302" s="879"/>
      <c r="F1302" s="722"/>
    </row>
    <row r="1303" spans="1:6">
      <c r="A1303" s="320"/>
      <c r="B1303" s="265" t="s">
        <v>1916</v>
      </c>
      <c r="C1303" s="259" t="s">
        <v>15</v>
      </c>
      <c r="D1303" s="337">
        <v>1</v>
      </c>
      <c r="E1303" s="864"/>
    </row>
    <row r="1304" spans="1:6">
      <c r="A1304" s="320"/>
      <c r="B1304" s="351" t="s">
        <v>46</v>
      </c>
      <c r="C1304" s="276"/>
      <c r="D1304" s="333"/>
      <c r="E1304" s="865"/>
      <c r="F1304" s="707">
        <f>D1303*E1303</f>
        <v>0</v>
      </c>
    </row>
    <row r="1305" spans="1:6">
      <c r="A1305" s="320"/>
      <c r="B1305" s="483"/>
      <c r="C1305" s="468"/>
      <c r="D1305" s="323"/>
      <c r="E1305" s="324"/>
    </row>
    <row r="1306" spans="1:6" ht="42.75">
      <c r="A1306" s="320"/>
      <c r="B1306" s="281" t="s">
        <v>4363</v>
      </c>
      <c r="C1306" s="264"/>
      <c r="D1306" s="331"/>
      <c r="E1306" s="879"/>
      <c r="F1306" s="722"/>
    </row>
    <row r="1307" spans="1:6">
      <c r="A1307" s="320"/>
      <c r="B1307" s="265" t="s">
        <v>1916</v>
      </c>
      <c r="C1307" s="259" t="s">
        <v>15</v>
      </c>
      <c r="D1307" s="337">
        <v>1</v>
      </c>
      <c r="E1307" s="864"/>
    </row>
    <row r="1308" spans="1:6">
      <c r="A1308" s="320"/>
      <c r="B1308" s="351" t="s">
        <v>46</v>
      </c>
      <c r="C1308" s="276"/>
      <c r="D1308" s="333"/>
      <c r="E1308" s="865"/>
      <c r="F1308" s="707">
        <f>D1307*E1307</f>
        <v>0</v>
      </c>
    </row>
    <row r="1309" spans="1:6">
      <c r="A1309" s="320"/>
      <c r="B1309" s="483"/>
      <c r="C1309" s="468"/>
      <c r="D1309" s="323"/>
      <c r="E1309" s="324"/>
    </row>
    <row r="1310" spans="1:6" ht="42.75">
      <c r="A1310" s="320"/>
      <c r="B1310" s="281" t="s">
        <v>4343</v>
      </c>
      <c r="C1310" s="264"/>
      <c r="D1310" s="331"/>
      <c r="E1310" s="879"/>
      <c r="F1310" s="722"/>
    </row>
    <row r="1311" spans="1:6">
      <c r="A1311" s="320"/>
      <c r="B1311" s="265" t="s">
        <v>1916</v>
      </c>
      <c r="C1311" s="259" t="s">
        <v>15</v>
      </c>
      <c r="D1311" s="337">
        <v>1</v>
      </c>
      <c r="E1311" s="864"/>
    </row>
    <row r="1312" spans="1:6">
      <c r="A1312" s="320"/>
      <c r="B1312" s="351" t="s">
        <v>46</v>
      </c>
      <c r="C1312" s="276"/>
      <c r="D1312" s="333"/>
      <c r="E1312" s="865"/>
      <c r="F1312" s="707">
        <f>D1311*E1311</f>
        <v>0</v>
      </c>
    </row>
    <row r="1313" spans="1:6">
      <c r="A1313" s="320"/>
      <c r="B1313" s="483"/>
      <c r="C1313" s="468"/>
      <c r="D1313" s="323"/>
      <c r="E1313" s="324"/>
    </row>
    <row r="1314" spans="1:6" ht="42.75">
      <c r="A1314" s="320"/>
      <c r="B1314" s="281" t="s">
        <v>4297</v>
      </c>
      <c r="C1314" s="264"/>
      <c r="D1314" s="331"/>
      <c r="E1314" s="879"/>
      <c r="F1314" s="722"/>
    </row>
    <row r="1315" spans="1:6">
      <c r="A1315" s="320"/>
      <c r="B1315" s="265" t="s">
        <v>1916</v>
      </c>
      <c r="C1315" s="259" t="s">
        <v>15</v>
      </c>
      <c r="D1315" s="337">
        <v>16</v>
      </c>
      <c r="E1315" s="864"/>
    </row>
    <row r="1316" spans="1:6">
      <c r="A1316" s="320"/>
      <c r="B1316" s="351" t="s">
        <v>46</v>
      </c>
      <c r="C1316" s="276"/>
      <c r="D1316" s="333"/>
      <c r="E1316" s="865"/>
      <c r="F1316" s="707">
        <f>D1315*E1315</f>
        <v>0</v>
      </c>
    </row>
    <row r="1317" spans="1:6">
      <c r="A1317" s="320"/>
      <c r="B1317" s="483"/>
      <c r="C1317" s="468"/>
      <c r="D1317" s="323"/>
      <c r="E1317" s="324"/>
    </row>
    <row r="1318" spans="1:6" ht="42.75">
      <c r="A1318" s="320"/>
      <c r="B1318" s="281" t="s">
        <v>4298</v>
      </c>
      <c r="C1318" s="264"/>
      <c r="D1318" s="331"/>
      <c r="E1318" s="879"/>
      <c r="F1318" s="722"/>
    </row>
    <row r="1319" spans="1:6">
      <c r="A1319" s="320"/>
      <c r="B1319" s="265" t="s">
        <v>1916</v>
      </c>
      <c r="C1319" s="259" t="s">
        <v>15</v>
      </c>
      <c r="D1319" s="337">
        <v>1</v>
      </c>
      <c r="E1319" s="864"/>
    </row>
    <row r="1320" spans="1:6">
      <c r="A1320" s="320"/>
      <c r="B1320" s="351" t="s">
        <v>46</v>
      </c>
      <c r="C1320" s="276"/>
      <c r="D1320" s="333"/>
      <c r="E1320" s="865"/>
      <c r="F1320" s="707">
        <f>D1319*E1319</f>
        <v>0</v>
      </c>
    </row>
    <row r="1321" spans="1:6">
      <c r="A1321" s="320"/>
      <c r="B1321" s="483"/>
      <c r="C1321" s="468"/>
      <c r="D1321" s="323"/>
      <c r="E1321" s="324"/>
    </row>
    <row r="1322" spans="1:6" ht="42.75">
      <c r="A1322" s="320"/>
      <c r="B1322" s="281" t="s">
        <v>4299</v>
      </c>
      <c r="C1322" s="264"/>
      <c r="D1322" s="331"/>
      <c r="E1322" s="879"/>
      <c r="F1322" s="722"/>
    </row>
    <row r="1323" spans="1:6">
      <c r="A1323" s="320"/>
      <c r="B1323" s="265" t="s">
        <v>1916</v>
      </c>
      <c r="C1323" s="259" t="s">
        <v>15</v>
      </c>
      <c r="D1323" s="337">
        <v>6</v>
      </c>
      <c r="E1323" s="864"/>
    </row>
    <row r="1324" spans="1:6">
      <c r="A1324" s="320"/>
      <c r="B1324" s="351" t="s">
        <v>46</v>
      </c>
      <c r="C1324" s="276"/>
      <c r="D1324" s="333"/>
      <c r="E1324" s="865"/>
      <c r="F1324" s="707">
        <f>D1323*E1323</f>
        <v>0</v>
      </c>
    </row>
    <row r="1325" spans="1:6">
      <c r="A1325" s="320"/>
      <c r="B1325" s="483"/>
      <c r="C1325" s="468"/>
      <c r="D1325" s="323"/>
      <c r="E1325" s="324"/>
    </row>
    <row r="1326" spans="1:6" ht="28.5">
      <c r="A1326" s="320"/>
      <c r="B1326" s="281" t="s">
        <v>4355</v>
      </c>
      <c r="C1326" s="264"/>
      <c r="D1326" s="331"/>
      <c r="E1326" s="879"/>
      <c r="F1326" s="722"/>
    </row>
    <row r="1327" spans="1:6">
      <c r="A1327" s="320"/>
      <c r="B1327" s="265" t="s">
        <v>1879</v>
      </c>
      <c r="C1327" s="259" t="s">
        <v>7</v>
      </c>
      <c r="D1327" s="337">
        <v>1</v>
      </c>
      <c r="E1327" s="864"/>
    </row>
    <row r="1328" spans="1:6">
      <c r="A1328" s="320"/>
      <c r="B1328" s="351" t="s">
        <v>46</v>
      </c>
      <c r="C1328" s="276"/>
      <c r="D1328" s="333"/>
      <c r="E1328" s="865"/>
      <c r="F1328" s="707">
        <f>D1327*E1327</f>
        <v>0</v>
      </c>
    </row>
    <row r="1329" spans="1:6">
      <c r="A1329" s="320"/>
      <c r="B1329" s="483"/>
      <c r="C1329" s="468"/>
      <c r="D1329" s="323"/>
      <c r="E1329" s="324"/>
    </row>
    <row r="1330" spans="1:6" ht="45">
      <c r="A1330" s="320"/>
      <c r="B1330" s="265" t="s">
        <v>4729</v>
      </c>
      <c r="C1330" s="264"/>
      <c r="D1330" s="331"/>
      <c r="E1330" s="879"/>
      <c r="F1330" s="722"/>
    </row>
    <row r="1331" spans="1:6" ht="28.5">
      <c r="A1331" s="320"/>
      <c r="C1331" s="444" t="s">
        <v>7</v>
      </c>
      <c r="D1331" s="273"/>
      <c r="E1331" s="763" t="s">
        <v>4689</v>
      </c>
    </row>
    <row r="1332" spans="1:6">
      <c r="A1332" s="320"/>
      <c r="B1332" s="351" t="s">
        <v>46</v>
      </c>
      <c r="C1332" s="276"/>
      <c r="D1332" s="333"/>
      <c r="E1332" s="865"/>
      <c r="F1332" s="707"/>
    </row>
    <row r="1333" spans="1:6">
      <c r="A1333" s="320"/>
      <c r="B1333" s="483"/>
      <c r="C1333" s="468"/>
      <c r="D1333" s="323"/>
      <c r="E1333" s="324"/>
    </row>
    <row r="1334" spans="1:6">
      <c r="A1334" s="320"/>
      <c r="B1334" s="483"/>
      <c r="C1334" s="468"/>
      <c r="D1334" s="323"/>
      <c r="E1334" s="324"/>
    </row>
    <row r="1335" spans="1:6" ht="15">
      <c r="A1335" s="320" t="s">
        <v>1878</v>
      </c>
      <c r="B1335" s="258" t="s">
        <v>2304</v>
      </c>
      <c r="C1335" s="264"/>
      <c r="D1335" s="331"/>
      <c r="E1335" s="879"/>
      <c r="F1335" s="722"/>
    </row>
    <row r="1336" spans="1:6" ht="75">
      <c r="A1336" s="320"/>
      <c r="B1336" s="480" t="s">
        <v>4172</v>
      </c>
      <c r="C1336" s="264"/>
      <c r="D1336" s="331"/>
      <c r="E1336" s="879"/>
      <c r="F1336" s="722"/>
    </row>
    <row r="1337" spans="1:6" ht="185.25">
      <c r="A1337" s="320"/>
      <c r="B1337" s="281" t="s">
        <v>4364</v>
      </c>
      <c r="C1337" s="264"/>
      <c r="D1337" s="331"/>
      <c r="E1337" s="879"/>
      <c r="F1337" s="722"/>
    </row>
    <row r="1338" spans="1:6">
      <c r="A1338" s="320"/>
      <c r="B1338" s="265" t="s">
        <v>1879</v>
      </c>
      <c r="C1338" s="259" t="s">
        <v>7</v>
      </c>
      <c r="D1338" s="337">
        <v>1</v>
      </c>
      <c r="E1338" s="864"/>
    </row>
    <row r="1339" spans="1:6">
      <c r="A1339" s="320"/>
      <c r="B1339" s="351" t="s">
        <v>46</v>
      </c>
      <c r="C1339" s="276"/>
      <c r="D1339" s="333"/>
      <c r="E1339" s="865"/>
      <c r="F1339" s="707">
        <f>D1338*E1338</f>
        <v>0</v>
      </c>
    </row>
    <row r="1340" spans="1:6">
      <c r="A1340" s="320"/>
      <c r="B1340" s="483"/>
      <c r="C1340" s="468"/>
      <c r="D1340" s="323"/>
      <c r="E1340" s="324"/>
    </row>
    <row r="1341" spans="1:6" ht="28.5">
      <c r="A1341" s="320"/>
      <c r="B1341" s="281" t="s">
        <v>4341</v>
      </c>
      <c r="C1341" s="264"/>
      <c r="D1341" s="331"/>
      <c r="E1341" s="879"/>
      <c r="F1341" s="722"/>
    </row>
    <row r="1342" spans="1:6">
      <c r="A1342" s="320"/>
      <c r="B1342" s="265" t="s">
        <v>1916</v>
      </c>
      <c r="C1342" s="259" t="s">
        <v>15</v>
      </c>
      <c r="D1342" s="337">
        <v>1</v>
      </c>
      <c r="E1342" s="864"/>
    </row>
    <row r="1343" spans="1:6">
      <c r="A1343" s="320"/>
      <c r="B1343" s="351" t="s">
        <v>46</v>
      </c>
      <c r="C1343" s="276"/>
      <c r="D1343" s="333"/>
      <c r="E1343" s="865"/>
      <c r="F1343" s="707">
        <f>D1342*E1342</f>
        <v>0</v>
      </c>
    </row>
    <row r="1344" spans="1:6">
      <c r="A1344" s="320"/>
      <c r="B1344" s="483"/>
      <c r="C1344" s="468"/>
      <c r="D1344" s="323"/>
      <c r="E1344" s="324"/>
    </row>
    <row r="1345" spans="1:6" ht="42.75">
      <c r="A1345" s="320"/>
      <c r="B1345" s="281" t="s">
        <v>4293</v>
      </c>
      <c r="C1345" s="264"/>
      <c r="D1345" s="331"/>
      <c r="E1345" s="879"/>
      <c r="F1345" s="722"/>
    </row>
    <row r="1346" spans="1:6">
      <c r="A1346" s="320"/>
      <c r="B1346" s="265" t="s">
        <v>1916</v>
      </c>
      <c r="C1346" s="259" t="s">
        <v>15</v>
      </c>
      <c r="D1346" s="337">
        <v>3</v>
      </c>
      <c r="E1346" s="864"/>
    </row>
    <row r="1347" spans="1:6">
      <c r="A1347" s="320"/>
      <c r="B1347" s="351" t="s">
        <v>46</v>
      </c>
      <c r="C1347" s="276"/>
      <c r="D1347" s="333"/>
      <c r="E1347" s="865"/>
      <c r="F1347" s="707">
        <f>D1346*E1346</f>
        <v>0</v>
      </c>
    </row>
    <row r="1348" spans="1:6">
      <c r="A1348" s="320"/>
      <c r="B1348" s="483"/>
      <c r="C1348" s="468"/>
      <c r="D1348" s="323"/>
      <c r="E1348" s="324"/>
    </row>
    <row r="1349" spans="1:6" ht="28.5">
      <c r="A1349" s="320"/>
      <c r="B1349" s="281" t="s">
        <v>4282</v>
      </c>
      <c r="C1349" s="264"/>
      <c r="D1349" s="331"/>
      <c r="E1349" s="879"/>
      <c r="F1349" s="722"/>
    </row>
    <row r="1350" spans="1:6">
      <c r="A1350" s="320"/>
      <c r="B1350" s="265" t="s">
        <v>1916</v>
      </c>
      <c r="C1350" s="259" t="s">
        <v>15</v>
      </c>
      <c r="D1350" s="337">
        <v>1</v>
      </c>
      <c r="E1350" s="864"/>
    </row>
    <row r="1351" spans="1:6">
      <c r="A1351" s="320"/>
      <c r="B1351" s="351" t="s">
        <v>46</v>
      </c>
      <c r="C1351" s="276"/>
      <c r="D1351" s="333"/>
      <c r="E1351" s="865"/>
      <c r="F1351" s="707">
        <f>D1350*E1350</f>
        <v>0</v>
      </c>
    </row>
    <row r="1352" spans="1:6">
      <c r="A1352" s="320"/>
      <c r="B1352" s="483"/>
      <c r="C1352" s="468"/>
      <c r="D1352" s="323"/>
      <c r="E1352" s="324"/>
    </row>
    <row r="1353" spans="1:6" ht="42.75">
      <c r="A1353" s="320"/>
      <c r="B1353" s="281" t="s">
        <v>4342</v>
      </c>
      <c r="C1353" s="264"/>
      <c r="D1353" s="331"/>
      <c r="E1353" s="879"/>
      <c r="F1353" s="722"/>
    </row>
    <row r="1354" spans="1:6">
      <c r="A1354" s="320"/>
      <c r="B1354" s="265" t="s">
        <v>1916</v>
      </c>
      <c r="C1354" s="259" t="s">
        <v>15</v>
      </c>
      <c r="D1354" s="337">
        <v>4</v>
      </c>
      <c r="E1354" s="864"/>
    </row>
    <row r="1355" spans="1:6">
      <c r="A1355" s="320"/>
      <c r="B1355" s="351" t="s">
        <v>46</v>
      </c>
      <c r="C1355" s="276"/>
      <c r="D1355" s="333"/>
      <c r="E1355" s="865"/>
      <c r="F1355" s="707">
        <f>D1354*E1354</f>
        <v>0</v>
      </c>
    </row>
    <row r="1356" spans="1:6">
      <c r="A1356" s="320"/>
      <c r="B1356" s="483"/>
      <c r="C1356" s="468"/>
      <c r="D1356" s="323"/>
      <c r="E1356" s="324"/>
    </row>
    <row r="1357" spans="1:6" ht="42.75">
      <c r="A1357" s="320"/>
      <c r="B1357" s="281" t="s">
        <v>4343</v>
      </c>
      <c r="C1357" s="264"/>
      <c r="D1357" s="331"/>
      <c r="E1357" s="879"/>
      <c r="F1357" s="722"/>
    </row>
    <row r="1358" spans="1:6">
      <c r="A1358" s="320"/>
      <c r="B1358" s="265" t="s">
        <v>1916</v>
      </c>
      <c r="C1358" s="259" t="s">
        <v>15</v>
      </c>
      <c r="D1358" s="337">
        <v>1</v>
      </c>
      <c r="E1358" s="864"/>
    </row>
    <row r="1359" spans="1:6">
      <c r="A1359" s="320"/>
      <c r="B1359" s="351" t="s">
        <v>46</v>
      </c>
      <c r="C1359" s="276"/>
      <c r="D1359" s="333"/>
      <c r="E1359" s="865"/>
      <c r="F1359" s="707">
        <f>D1358*E1358</f>
        <v>0</v>
      </c>
    </row>
    <row r="1360" spans="1:6">
      <c r="A1360" s="320"/>
      <c r="B1360" s="483"/>
      <c r="C1360" s="468"/>
      <c r="D1360" s="323"/>
      <c r="E1360" s="324"/>
    </row>
    <row r="1361" spans="1:6" ht="42.75">
      <c r="A1361" s="320"/>
      <c r="B1361" s="281" t="s">
        <v>4344</v>
      </c>
      <c r="C1361" s="264"/>
      <c r="D1361" s="331"/>
      <c r="E1361" s="879"/>
      <c r="F1361" s="722"/>
    </row>
    <row r="1362" spans="1:6">
      <c r="A1362" s="320"/>
      <c r="B1362" s="265" t="s">
        <v>1916</v>
      </c>
      <c r="C1362" s="259" t="s">
        <v>15</v>
      </c>
      <c r="D1362" s="337">
        <v>7</v>
      </c>
      <c r="E1362" s="864"/>
    </row>
    <row r="1363" spans="1:6">
      <c r="A1363" s="320"/>
      <c r="B1363" s="351" t="s">
        <v>46</v>
      </c>
      <c r="C1363" s="276"/>
      <c r="D1363" s="333"/>
      <c r="E1363" s="865"/>
      <c r="F1363" s="707">
        <f>D1362*E1362</f>
        <v>0</v>
      </c>
    </row>
    <row r="1364" spans="1:6">
      <c r="A1364" s="320"/>
      <c r="B1364" s="483"/>
      <c r="C1364" s="468"/>
      <c r="D1364" s="323"/>
      <c r="E1364" s="324"/>
    </row>
    <row r="1365" spans="1:6" ht="42.75">
      <c r="A1365" s="320"/>
      <c r="B1365" s="281" t="s">
        <v>4309</v>
      </c>
      <c r="C1365" s="264"/>
      <c r="D1365" s="331"/>
      <c r="E1365" s="879"/>
      <c r="F1365" s="722"/>
    </row>
    <row r="1366" spans="1:6">
      <c r="A1366" s="320"/>
      <c r="B1366" s="265" t="s">
        <v>1916</v>
      </c>
      <c r="C1366" s="259" t="s">
        <v>15</v>
      </c>
      <c r="D1366" s="337">
        <v>9</v>
      </c>
      <c r="E1366" s="864"/>
    </row>
    <row r="1367" spans="1:6">
      <c r="A1367" s="320"/>
      <c r="B1367" s="351" t="s">
        <v>46</v>
      </c>
      <c r="C1367" s="276"/>
      <c r="D1367" s="333"/>
      <c r="E1367" s="865"/>
      <c r="F1367" s="707">
        <f>D1366*E1366</f>
        <v>0</v>
      </c>
    </row>
    <row r="1368" spans="1:6">
      <c r="A1368" s="320"/>
      <c r="B1368" s="483"/>
      <c r="C1368" s="468"/>
      <c r="D1368" s="323"/>
      <c r="E1368" s="324"/>
    </row>
    <row r="1369" spans="1:6" ht="42.75">
      <c r="A1369" s="320"/>
      <c r="B1369" s="281" t="s">
        <v>4310</v>
      </c>
      <c r="C1369" s="264"/>
      <c r="D1369" s="331"/>
      <c r="E1369" s="879"/>
      <c r="F1369" s="722"/>
    </row>
    <row r="1370" spans="1:6">
      <c r="A1370" s="320"/>
      <c r="B1370" s="265" t="s">
        <v>1916</v>
      </c>
      <c r="C1370" s="259" t="s">
        <v>15</v>
      </c>
      <c r="D1370" s="337">
        <v>1</v>
      </c>
      <c r="E1370" s="864"/>
    </row>
    <row r="1371" spans="1:6">
      <c r="A1371" s="320"/>
      <c r="B1371" s="351" t="s">
        <v>46</v>
      </c>
      <c r="C1371" s="276"/>
      <c r="D1371" s="333"/>
      <c r="E1371" s="865"/>
      <c r="F1371" s="707">
        <f>D1370*E1370</f>
        <v>0</v>
      </c>
    </row>
    <row r="1372" spans="1:6">
      <c r="A1372" s="320"/>
      <c r="B1372" s="483"/>
      <c r="C1372" s="468"/>
      <c r="D1372" s="323"/>
      <c r="E1372" s="324"/>
    </row>
    <row r="1373" spans="1:6" ht="42.75">
      <c r="A1373" s="320"/>
      <c r="B1373" s="281" t="s">
        <v>4299</v>
      </c>
      <c r="C1373" s="264"/>
      <c r="D1373" s="331"/>
      <c r="E1373" s="879"/>
      <c r="F1373" s="722"/>
    </row>
    <row r="1374" spans="1:6">
      <c r="A1374" s="320"/>
      <c r="B1374" s="265" t="s">
        <v>1916</v>
      </c>
      <c r="C1374" s="259" t="s">
        <v>15</v>
      </c>
      <c r="D1374" s="337">
        <v>5</v>
      </c>
      <c r="E1374" s="864"/>
    </row>
    <row r="1375" spans="1:6">
      <c r="A1375" s="320"/>
      <c r="B1375" s="351" t="s">
        <v>46</v>
      </c>
      <c r="C1375" s="276"/>
      <c r="D1375" s="333"/>
      <c r="E1375" s="865"/>
      <c r="F1375" s="707">
        <f>D1374*E1374</f>
        <v>0</v>
      </c>
    </row>
    <row r="1376" spans="1:6">
      <c r="A1376" s="320"/>
      <c r="B1376" s="483"/>
      <c r="C1376" s="468"/>
      <c r="D1376" s="323"/>
      <c r="E1376" s="324"/>
    </row>
    <row r="1377" spans="1:6" ht="28.5">
      <c r="A1377" s="320"/>
      <c r="B1377" s="281" t="s">
        <v>4355</v>
      </c>
      <c r="C1377" s="264"/>
      <c r="D1377" s="331"/>
      <c r="E1377" s="879"/>
      <c r="F1377" s="722"/>
    </row>
    <row r="1378" spans="1:6">
      <c r="A1378" s="320"/>
      <c r="B1378" s="265" t="s">
        <v>1879</v>
      </c>
      <c r="C1378" s="259" t="s">
        <v>7</v>
      </c>
      <c r="D1378" s="337">
        <v>1</v>
      </c>
      <c r="E1378" s="864"/>
    </row>
    <row r="1379" spans="1:6">
      <c r="A1379" s="320"/>
      <c r="B1379" s="351" t="s">
        <v>46</v>
      </c>
      <c r="C1379" s="276"/>
      <c r="D1379" s="333"/>
      <c r="E1379" s="865"/>
      <c r="F1379" s="707">
        <f>D1378*E1378</f>
        <v>0</v>
      </c>
    </row>
    <row r="1380" spans="1:6">
      <c r="A1380" s="320"/>
      <c r="B1380" s="483"/>
      <c r="C1380" s="468"/>
      <c r="D1380" s="323"/>
      <c r="E1380" s="324"/>
    </row>
    <row r="1381" spans="1:6" ht="42.75">
      <c r="A1381" s="320"/>
      <c r="B1381" s="281" t="s">
        <v>4357</v>
      </c>
      <c r="C1381" s="264"/>
      <c r="D1381" s="331"/>
      <c r="E1381" s="879"/>
      <c r="F1381" s="722"/>
    </row>
    <row r="1382" spans="1:6">
      <c r="A1382" s="320"/>
      <c r="B1382" s="265" t="s">
        <v>1879</v>
      </c>
      <c r="C1382" s="259" t="s">
        <v>7</v>
      </c>
      <c r="D1382" s="337">
        <v>9</v>
      </c>
      <c r="E1382" s="864"/>
    </row>
    <row r="1383" spans="1:6">
      <c r="A1383" s="320"/>
      <c r="B1383" s="351" t="s">
        <v>46</v>
      </c>
      <c r="C1383" s="276"/>
      <c r="D1383" s="333"/>
      <c r="E1383" s="865"/>
      <c r="F1383" s="707">
        <f>D1382*E1382</f>
        <v>0</v>
      </c>
    </row>
    <row r="1384" spans="1:6">
      <c r="A1384" s="320"/>
      <c r="B1384" s="483"/>
      <c r="C1384" s="468"/>
      <c r="D1384" s="323"/>
      <c r="E1384" s="324"/>
    </row>
    <row r="1385" spans="1:6" ht="45">
      <c r="A1385" s="320"/>
      <c r="B1385" s="265" t="s">
        <v>4729</v>
      </c>
      <c r="C1385" s="264"/>
      <c r="D1385" s="331"/>
      <c r="E1385" s="879"/>
      <c r="F1385" s="722"/>
    </row>
    <row r="1386" spans="1:6" ht="28.5">
      <c r="A1386" s="320"/>
      <c r="C1386" s="444" t="s">
        <v>7</v>
      </c>
      <c r="D1386" s="273"/>
      <c r="E1386" s="763" t="s">
        <v>4689</v>
      </c>
    </row>
    <row r="1387" spans="1:6">
      <c r="A1387" s="320"/>
      <c r="B1387" s="351" t="s">
        <v>46</v>
      </c>
      <c r="C1387" s="276"/>
      <c r="D1387" s="333"/>
      <c r="E1387" s="865"/>
      <c r="F1387" s="707"/>
    </row>
    <row r="1388" spans="1:6">
      <c r="A1388" s="320"/>
      <c r="B1388" s="483"/>
      <c r="C1388" s="468"/>
      <c r="D1388" s="323"/>
      <c r="E1388" s="324"/>
    </row>
    <row r="1389" spans="1:6">
      <c r="A1389" s="320"/>
      <c r="B1389" s="483"/>
      <c r="C1389" s="468"/>
      <c r="D1389" s="323"/>
      <c r="E1389" s="324"/>
    </row>
    <row r="1390" spans="1:6" ht="15">
      <c r="A1390" s="320" t="s">
        <v>1878</v>
      </c>
      <c r="B1390" s="258" t="s">
        <v>2305</v>
      </c>
      <c r="C1390" s="264"/>
      <c r="D1390" s="331"/>
      <c r="E1390" s="879"/>
      <c r="F1390" s="722"/>
    </row>
    <row r="1391" spans="1:6" ht="75">
      <c r="A1391" s="320"/>
      <c r="B1391" s="480" t="s">
        <v>4172</v>
      </c>
      <c r="C1391" s="264"/>
      <c r="D1391" s="331"/>
      <c r="E1391" s="879"/>
      <c r="F1391" s="722"/>
    </row>
    <row r="1392" spans="1:6" ht="185.25">
      <c r="A1392" s="320"/>
      <c r="B1392" s="281" t="s">
        <v>4291</v>
      </c>
      <c r="C1392" s="264"/>
      <c r="D1392" s="331"/>
      <c r="E1392" s="879"/>
      <c r="F1392" s="722"/>
    </row>
    <row r="1393" spans="1:6">
      <c r="A1393" s="320"/>
      <c r="B1393" s="265" t="s">
        <v>1879</v>
      </c>
      <c r="C1393" s="259" t="s">
        <v>7</v>
      </c>
      <c r="D1393" s="337">
        <v>1</v>
      </c>
      <c r="E1393" s="864"/>
    </row>
    <row r="1394" spans="1:6">
      <c r="A1394" s="320"/>
      <c r="B1394" s="351" t="s">
        <v>46</v>
      </c>
      <c r="C1394" s="276"/>
      <c r="D1394" s="333"/>
      <c r="E1394" s="865"/>
      <c r="F1394" s="707">
        <f>D1393*E1393</f>
        <v>0</v>
      </c>
    </row>
    <row r="1395" spans="1:6">
      <c r="A1395" s="320"/>
      <c r="B1395" s="483"/>
      <c r="C1395" s="468"/>
      <c r="D1395" s="323"/>
      <c r="E1395" s="324"/>
    </row>
    <row r="1396" spans="1:6" ht="28.5">
      <c r="A1396" s="320"/>
      <c r="B1396" s="281" t="s">
        <v>4346</v>
      </c>
      <c r="C1396" s="264"/>
      <c r="D1396" s="331"/>
      <c r="E1396" s="879"/>
      <c r="F1396" s="722"/>
    </row>
    <row r="1397" spans="1:6">
      <c r="A1397" s="320"/>
      <c r="B1397" s="265" t="s">
        <v>1916</v>
      </c>
      <c r="C1397" s="259" t="s">
        <v>15</v>
      </c>
      <c r="D1397" s="337">
        <v>1</v>
      </c>
      <c r="E1397" s="864"/>
    </row>
    <row r="1398" spans="1:6">
      <c r="A1398" s="320"/>
      <c r="B1398" s="351" t="s">
        <v>46</v>
      </c>
      <c r="C1398" s="276"/>
      <c r="D1398" s="333"/>
      <c r="E1398" s="865"/>
      <c r="F1398" s="707">
        <f>D1397*E1397</f>
        <v>0</v>
      </c>
    </row>
    <row r="1399" spans="1:6">
      <c r="A1399" s="320"/>
      <c r="B1399" s="483"/>
      <c r="C1399" s="468"/>
      <c r="D1399" s="323"/>
      <c r="E1399" s="324"/>
    </row>
    <row r="1400" spans="1:6" ht="42.75">
      <c r="A1400" s="320"/>
      <c r="B1400" s="281" t="s">
        <v>4347</v>
      </c>
      <c r="C1400" s="264"/>
      <c r="D1400" s="331"/>
      <c r="E1400" s="879"/>
      <c r="F1400" s="722"/>
    </row>
    <row r="1401" spans="1:6">
      <c r="A1401" s="320"/>
      <c r="B1401" s="265" t="s">
        <v>1916</v>
      </c>
      <c r="C1401" s="259" t="s">
        <v>15</v>
      </c>
      <c r="D1401" s="337">
        <v>4</v>
      </c>
      <c r="E1401" s="864"/>
    </row>
    <row r="1402" spans="1:6">
      <c r="A1402" s="320"/>
      <c r="B1402" s="351" t="s">
        <v>46</v>
      </c>
      <c r="C1402" s="276"/>
      <c r="D1402" s="333"/>
      <c r="E1402" s="865"/>
      <c r="F1402" s="707">
        <f>D1401*E1401</f>
        <v>0</v>
      </c>
    </row>
    <row r="1403" spans="1:6">
      <c r="A1403" s="320"/>
      <c r="B1403" s="483"/>
      <c r="C1403" s="468"/>
      <c r="D1403" s="323"/>
      <c r="E1403" s="324"/>
    </row>
    <row r="1404" spans="1:6" ht="42.75">
      <c r="A1404" s="320"/>
      <c r="B1404" s="281" t="s">
        <v>4348</v>
      </c>
      <c r="C1404" s="264"/>
      <c r="D1404" s="331"/>
      <c r="E1404" s="879"/>
      <c r="F1404" s="722"/>
    </row>
    <row r="1405" spans="1:6">
      <c r="A1405" s="320"/>
      <c r="B1405" s="265" t="s">
        <v>1916</v>
      </c>
      <c r="C1405" s="259" t="s">
        <v>15</v>
      </c>
      <c r="D1405" s="337">
        <v>1</v>
      </c>
      <c r="E1405" s="864"/>
    </row>
    <row r="1406" spans="1:6">
      <c r="A1406" s="320"/>
      <c r="B1406" s="351" t="s">
        <v>46</v>
      </c>
      <c r="C1406" s="276"/>
      <c r="D1406" s="333"/>
      <c r="E1406" s="865"/>
      <c r="F1406" s="707">
        <f>D1405*E1405</f>
        <v>0</v>
      </c>
    </row>
    <row r="1407" spans="1:6">
      <c r="A1407" s="320"/>
      <c r="B1407" s="483"/>
      <c r="C1407" s="468"/>
      <c r="D1407" s="323"/>
      <c r="E1407" s="324"/>
    </row>
    <row r="1408" spans="1:6" ht="42.75">
      <c r="A1408" s="320"/>
      <c r="B1408" s="281" t="s">
        <v>4349</v>
      </c>
      <c r="C1408" s="264"/>
      <c r="D1408" s="331"/>
      <c r="E1408" s="879"/>
      <c r="F1408" s="722"/>
    </row>
    <row r="1409" spans="1:6">
      <c r="A1409" s="320"/>
      <c r="B1409" s="265" t="s">
        <v>1916</v>
      </c>
      <c r="C1409" s="259" t="s">
        <v>15</v>
      </c>
      <c r="D1409" s="337">
        <v>7</v>
      </c>
      <c r="E1409" s="864"/>
    </row>
    <row r="1410" spans="1:6">
      <c r="A1410" s="320"/>
      <c r="B1410" s="351" t="s">
        <v>46</v>
      </c>
      <c r="C1410" s="276"/>
      <c r="D1410" s="333"/>
      <c r="E1410" s="865"/>
      <c r="F1410" s="707">
        <f>D1409*E1409</f>
        <v>0</v>
      </c>
    </row>
    <row r="1411" spans="1:6">
      <c r="A1411" s="320"/>
      <c r="B1411" s="483"/>
      <c r="C1411" s="468"/>
      <c r="D1411" s="323"/>
      <c r="E1411" s="324"/>
    </row>
    <row r="1412" spans="1:6" ht="42.75">
      <c r="A1412" s="320"/>
      <c r="B1412" s="281" t="s">
        <v>4297</v>
      </c>
      <c r="C1412" s="264"/>
      <c r="D1412" s="331"/>
      <c r="E1412" s="879"/>
      <c r="F1412" s="722"/>
    </row>
    <row r="1413" spans="1:6">
      <c r="A1413" s="320"/>
      <c r="B1413" s="265" t="s">
        <v>1916</v>
      </c>
      <c r="C1413" s="259" t="s">
        <v>15</v>
      </c>
      <c r="D1413" s="337">
        <v>6</v>
      </c>
      <c r="E1413" s="864"/>
    </row>
    <row r="1414" spans="1:6">
      <c r="A1414" s="320"/>
      <c r="B1414" s="351" t="s">
        <v>46</v>
      </c>
      <c r="C1414" s="276"/>
      <c r="D1414" s="333"/>
      <c r="E1414" s="865"/>
      <c r="F1414" s="707">
        <f>D1413*E1413</f>
        <v>0</v>
      </c>
    </row>
    <row r="1415" spans="1:6">
      <c r="A1415" s="320"/>
      <c r="B1415" s="483"/>
      <c r="C1415" s="468"/>
      <c r="D1415" s="323"/>
      <c r="E1415" s="324"/>
    </row>
    <row r="1416" spans="1:6" ht="42.75">
      <c r="A1416" s="320"/>
      <c r="B1416" s="281" t="s">
        <v>4298</v>
      </c>
      <c r="C1416" s="264"/>
      <c r="D1416" s="331"/>
      <c r="E1416" s="879"/>
      <c r="F1416" s="722"/>
    </row>
    <row r="1417" spans="1:6">
      <c r="A1417" s="320"/>
      <c r="B1417" s="265" t="s">
        <v>1916</v>
      </c>
      <c r="C1417" s="259" t="s">
        <v>15</v>
      </c>
      <c r="D1417" s="337">
        <v>1</v>
      </c>
      <c r="E1417" s="864"/>
    </row>
    <row r="1418" spans="1:6">
      <c r="A1418" s="320"/>
      <c r="B1418" s="351" t="s">
        <v>46</v>
      </c>
      <c r="C1418" s="276"/>
      <c r="D1418" s="333"/>
      <c r="E1418" s="865"/>
      <c r="F1418" s="707">
        <f>D1417*E1417</f>
        <v>0</v>
      </c>
    </row>
    <row r="1419" spans="1:6">
      <c r="A1419" s="320"/>
      <c r="B1419" s="483"/>
      <c r="C1419" s="468"/>
      <c r="D1419" s="323"/>
      <c r="E1419" s="324"/>
    </row>
    <row r="1420" spans="1:6" ht="42.75">
      <c r="A1420" s="320"/>
      <c r="B1420" s="281" t="s">
        <v>4299</v>
      </c>
      <c r="C1420" s="264"/>
      <c r="D1420" s="331"/>
      <c r="E1420" s="879"/>
      <c r="F1420" s="722"/>
    </row>
    <row r="1421" spans="1:6">
      <c r="A1421" s="320"/>
      <c r="B1421" s="265" t="s">
        <v>1916</v>
      </c>
      <c r="C1421" s="259" t="s">
        <v>15</v>
      </c>
      <c r="D1421" s="337">
        <v>5</v>
      </c>
      <c r="E1421" s="864"/>
    </row>
    <row r="1422" spans="1:6">
      <c r="A1422" s="320"/>
      <c r="B1422" s="351" t="s">
        <v>46</v>
      </c>
      <c r="C1422" s="276"/>
      <c r="D1422" s="333"/>
      <c r="E1422" s="865"/>
      <c r="F1422" s="707">
        <f>D1421*E1421</f>
        <v>0</v>
      </c>
    </row>
    <row r="1423" spans="1:6">
      <c r="A1423" s="320"/>
      <c r="B1423" s="483"/>
      <c r="C1423" s="468"/>
      <c r="D1423" s="323"/>
      <c r="E1423" s="324"/>
    </row>
    <row r="1424" spans="1:6" ht="28.5">
      <c r="A1424" s="320"/>
      <c r="B1424" s="281" t="s">
        <v>4355</v>
      </c>
      <c r="C1424" s="264"/>
      <c r="D1424" s="331"/>
      <c r="E1424" s="879"/>
      <c r="F1424" s="722"/>
    </row>
    <row r="1425" spans="1:6">
      <c r="A1425" s="320"/>
      <c r="B1425" s="265" t="s">
        <v>1879</v>
      </c>
      <c r="C1425" s="259" t="s">
        <v>7</v>
      </c>
      <c r="D1425" s="337">
        <v>1</v>
      </c>
      <c r="E1425" s="864"/>
    </row>
    <row r="1426" spans="1:6">
      <c r="A1426" s="320"/>
      <c r="B1426" s="351" t="s">
        <v>46</v>
      </c>
      <c r="C1426" s="276"/>
      <c r="D1426" s="333"/>
      <c r="E1426" s="865"/>
      <c r="F1426" s="707">
        <f>D1425*E1425</f>
        <v>0</v>
      </c>
    </row>
    <row r="1427" spans="1:6">
      <c r="A1427" s="320"/>
      <c r="B1427" s="483"/>
      <c r="C1427" s="468"/>
      <c r="D1427" s="323"/>
      <c r="E1427" s="324"/>
    </row>
    <row r="1428" spans="1:6" ht="45">
      <c r="A1428" s="320"/>
      <c r="B1428" s="265" t="s">
        <v>4729</v>
      </c>
      <c r="C1428" s="264"/>
      <c r="D1428" s="331"/>
      <c r="E1428" s="879"/>
      <c r="F1428" s="722"/>
    </row>
    <row r="1429" spans="1:6" ht="28.5">
      <c r="A1429" s="320"/>
      <c r="C1429" s="444" t="s">
        <v>7</v>
      </c>
      <c r="D1429" s="273"/>
      <c r="E1429" s="763" t="s">
        <v>4689</v>
      </c>
    </row>
    <row r="1430" spans="1:6">
      <c r="A1430" s="320"/>
      <c r="B1430" s="351" t="s">
        <v>46</v>
      </c>
      <c r="C1430" s="276"/>
      <c r="D1430" s="333"/>
      <c r="E1430" s="865"/>
      <c r="F1430" s="707"/>
    </row>
    <row r="1431" spans="1:6">
      <c r="A1431" s="320"/>
      <c r="B1431" s="483"/>
      <c r="C1431" s="468"/>
      <c r="D1431" s="323"/>
      <c r="E1431" s="324"/>
    </row>
    <row r="1432" spans="1:6">
      <c r="A1432" s="320"/>
      <c r="B1432" s="483"/>
      <c r="C1432" s="468"/>
      <c r="D1432" s="323"/>
      <c r="E1432" s="324"/>
    </row>
    <row r="1433" spans="1:6" ht="15">
      <c r="A1433" s="320" t="s">
        <v>1878</v>
      </c>
      <c r="B1433" s="258" t="s">
        <v>2306</v>
      </c>
      <c r="C1433" s="264"/>
      <c r="D1433" s="331"/>
      <c r="E1433" s="879"/>
      <c r="F1433" s="722"/>
    </row>
    <row r="1434" spans="1:6" ht="75">
      <c r="A1434" s="320"/>
      <c r="B1434" s="480" t="s">
        <v>4172</v>
      </c>
      <c r="C1434" s="264"/>
      <c r="D1434" s="331"/>
      <c r="E1434" s="879"/>
      <c r="F1434" s="722"/>
    </row>
    <row r="1435" spans="1:6" ht="128.25">
      <c r="A1435" s="320"/>
      <c r="B1435" s="281" t="s">
        <v>4361</v>
      </c>
      <c r="C1435" s="264"/>
      <c r="D1435" s="331"/>
      <c r="E1435" s="879"/>
      <c r="F1435" s="722"/>
    </row>
    <row r="1436" spans="1:6">
      <c r="A1436" s="320"/>
      <c r="B1436" s="265" t="s">
        <v>1879</v>
      </c>
      <c r="C1436" s="259" t="s">
        <v>7</v>
      </c>
      <c r="D1436" s="337">
        <v>1</v>
      </c>
      <c r="E1436" s="864"/>
    </row>
    <row r="1437" spans="1:6">
      <c r="A1437" s="320"/>
      <c r="B1437" s="351" t="s">
        <v>46</v>
      </c>
      <c r="C1437" s="276"/>
      <c r="D1437" s="333"/>
      <c r="E1437" s="865"/>
      <c r="F1437" s="707">
        <f>D1436*E1436</f>
        <v>0</v>
      </c>
    </row>
    <row r="1438" spans="1:6">
      <c r="A1438" s="320"/>
      <c r="B1438" s="483"/>
      <c r="C1438" s="468"/>
      <c r="D1438" s="323"/>
      <c r="E1438" s="324"/>
    </row>
    <row r="1439" spans="1:6" ht="28.5">
      <c r="A1439" s="320"/>
      <c r="B1439" s="281" t="s">
        <v>4365</v>
      </c>
      <c r="C1439" s="264"/>
      <c r="D1439" s="331"/>
      <c r="E1439" s="879"/>
      <c r="F1439" s="722"/>
    </row>
    <row r="1440" spans="1:6">
      <c r="A1440" s="320"/>
      <c r="B1440" s="265" t="s">
        <v>1916</v>
      </c>
      <c r="C1440" s="259" t="s">
        <v>15</v>
      </c>
      <c r="D1440" s="337">
        <v>1</v>
      </c>
      <c r="E1440" s="864"/>
    </row>
    <row r="1441" spans="1:6">
      <c r="A1441" s="320"/>
      <c r="B1441" s="351" t="s">
        <v>46</v>
      </c>
      <c r="C1441" s="276"/>
      <c r="D1441" s="333"/>
      <c r="E1441" s="865"/>
      <c r="F1441" s="707">
        <f>D1440*E1440</f>
        <v>0</v>
      </c>
    </row>
    <row r="1442" spans="1:6">
      <c r="A1442" s="320"/>
      <c r="B1442" s="483"/>
      <c r="C1442" s="468"/>
      <c r="D1442" s="323"/>
      <c r="E1442" s="324"/>
    </row>
    <row r="1443" spans="1:6" ht="42.75">
      <c r="A1443" s="320"/>
      <c r="B1443" s="281" t="s">
        <v>4312</v>
      </c>
      <c r="C1443" s="264"/>
      <c r="D1443" s="331"/>
      <c r="E1443" s="879"/>
      <c r="F1443" s="722"/>
    </row>
    <row r="1444" spans="1:6">
      <c r="A1444" s="320"/>
      <c r="B1444" s="265" t="s">
        <v>1916</v>
      </c>
      <c r="C1444" s="259" t="s">
        <v>15</v>
      </c>
      <c r="D1444" s="337">
        <v>1</v>
      </c>
      <c r="E1444" s="864"/>
    </row>
    <row r="1445" spans="1:6">
      <c r="A1445" s="320"/>
      <c r="B1445" s="351" t="s">
        <v>46</v>
      </c>
      <c r="C1445" s="276"/>
      <c r="D1445" s="333"/>
      <c r="E1445" s="865"/>
      <c r="F1445" s="707">
        <f>D1444*E1444</f>
        <v>0</v>
      </c>
    </row>
    <row r="1446" spans="1:6">
      <c r="A1446" s="320"/>
      <c r="B1446" s="483"/>
      <c r="C1446" s="468"/>
      <c r="D1446" s="323"/>
      <c r="E1446" s="324"/>
    </row>
    <row r="1447" spans="1:6" ht="42.75">
      <c r="A1447" s="320"/>
      <c r="B1447" s="281" t="s">
        <v>4343</v>
      </c>
      <c r="C1447" s="264"/>
      <c r="D1447" s="331"/>
      <c r="E1447" s="879"/>
      <c r="F1447" s="722"/>
    </row>
    <row r="1448" spans="1:6">
      <c r="A1448" s="320"/>
      <c r="B1448" s="265" t="s">
        <v>1916</v>
      </c>
      <c r="C1448" s="259" t="s">
        <v>15</v>
      </c>
      <c r="D1448" s="337">
        <v>1</v>
      </c>
      <c r="E1448" s="864"/>
    </row>
    <row r="1449" spans="1:6">
      <c r="A1449" s="320"/>
      <c r="B1449" s="351" t="s">
        <v>46</v>
      </c>
      <c r="C1449" s="276"/>
      <c r="D1449" s="333"/>
      <c r="E1449" s="865"/>
      <c r="F1449" s="707">
        <f>D1448*E1448</f>
        <v>0</v>
      </c>
    </row>
    <row r="1450" spans="1:6">
      <c r="A1450" s="320"/>
      <c r="B1450" s="483"/>
      <c r="C1450" s="468"/>
      <c r="D1450" s="323"/>
      <c r="E1450" s="324"/>
    </row>
    <row r="1451" spans="1:6" ht="42.75">
      <c r="A1451" s="320"/>
      <c r="B1451" s="281" t="s">
        <v>4297</v>
      </c>
      <c r="C1451" s="264"/>
      <c r="D1451" s="331"/>
      <c r="E1451" s="879"/>
      <c r="F1451" s="722"/>
    </row>
    <row r="1452" spans="1:6">
      <c r="A1452" s="320"/>
      <c r="B1452" s="265" t="s">
        <v>1916</v>
      </c>
      <c r="C1452" s="259" t="s">
        <v>15</v>
      </c>
      <c r="D1452" s="337">
        <v>15</v>
      </c>
      <c r="E1452" s="864"/>
    </row>
    <row r="1453" spans="1:6">
      <c r="A1453" s="320"/>
      <c r="B1453" s="351" t="s">
        <v>46</v>
      </c>
      <c r="C1453" s="276"/>
      <c r="D1453" s="333"/>
      <c r="E1453" s="865"/>
      <c r="F1453" s="707">
        <f>D1452*E1452</f>
        <v>0</v>
      </c>
    </row>
    <row r="1454" spans="1:6">
      <c r="A1454" s="320"/>
      <c r="B1454" s="483"/>
      <c r="C1454" s="468"/>
      <c r="D1454" s="323"/>
      <c r="E1454" s="324"/>
    </row>
    <row r="1455" spans="1:6" ht="42.75">
      <c r="A1455" s="320"/>
      <c r="B1455" s="281" t="s">
        <v>4298</v>
      </c>
      <c r="C1455" s="264"/>
      <c r="D1455" s="331"/>
      <c r="E1455" s="879"/>
      <c r="F1455" s="722"/>
    </row>
    <row r="1456" spans="1:6">
      <c r="A1456" s="320"/>
      <c r="B1456" s="265" t="s">
        <v>1916</v>
      </c>
      <c r="C1456" s="259" t="s">
        <v>15</v>
      </c>
      <c r="D1456" s="337">
        <v>1</v>
      </c>
      <c r="E1456" s="864"/>
    </row>
    <row r="1457" spans="1:6">
      <c r="A1457" s="320"/>
      <c r="B1457" s="351" t="s">
        <v>46</v>
      </c>
      <c r="C1457" s="276"/>
      <c r="D1457" s="333"/>
      <c r="E1457" s="865"/>
      <c r="F1457" s="707">
        <f>D1456*E1456</f>
        <v>0</v>
      </c>
    </row>
    <row r="1458" spans="1:6">
      <c r="A1458" s="320"/>
      <c r="B1458" s="483"/>
      <c r="C1458" s="468"/>
      <c r="D1458" s="323"/>
      <c r="E1458" s="324"/>
    </row>
    <row r="1459" spans="1:6" ht="42.75">
      <c r="A1459" s="320"/>
      <c r="B1459" s="281" t="s">
        <v>4299</v>
      </c>
      <c r="C1459" s="264"/>
      <c r="D1459" s="331"/>
      <c r="E1459" s="879"/>
      <c r="F1459" s="722"/>
    </row>
    <row r="1460" spans="1:6">
      <c r="A1460" s="320"/>
      <c r="B1460" s="265" t="s">
        <v>1916</v>
      </c>
      <c r="C1460" s="259" t="s">
        <v>15</v>
      </c>
      <c r="D1460" s="337">
        <v>7</v>
      </c>
      <c r="E1460" s="864"/>
    </row>
    <row r="1461" spans="1:6">
      <c r="A1461" s="320"/>
      <c r="B1461" s="351" t="s">
        <v>46</v>
      </c>
      <c r="C1461" s="276"/>
      <c r="D1461" s="333"/>
      <c r="E1461" s="865"/>
      <c r="F1461" s="707">
        <f>D1460*E1460</f>
        <v>0</v>
      </c>
    </row>
    <row r="1462" spans="1:6">
      <c r="A1462" s="320"/>
      <c r="B1462" s="483"/>
      <c r="C1462" s="468"/>
      <c r="D1462" s="323"/>
      <c r="E1462" s="324"/>
    </row>
    <row r="1463" spans="1:6" ht="28.5">
      <c r="A1463" s="320"/>
      <c r="B1463" s="281" t="s">
        <v>4355</v>
      </c>
      <c r="C1463" s="264"/>
      <c r="D1463" s="331"/>
      <c r="E1463" s="879"/>
      <c r="F1463" s="722"/>
    </row>
    <row r="1464" spans="1:6">
      <c r="A1464" s="320"/>
      <c r="B1464" s="265" t="s">
        <v>1879</v>
      </c>
      <c r="C1464" s="259" t="s">
        <v>7</v>
      </c>
      <c r="D1464" s="337">
        <v>1</v>
      </c>
      <c r="E1464" s="864"/>
    </row>
    <row r="1465" spans="1:6">
      <c r="A1465" s="320"/>
      <c r="B1465" s="351" t="s">
        <v>46</v>
      </c>
      <c r="C1465" s="276"/>
      <c r="D1465" s="333"/>
      <c r="E1465" s="865"/>
      <c r="F1465" s="707">
        <f>D1464*E1464</f>
        <v>0</v>
      </c>
    </row>
    <row r="1466" spans="1:6">
      <c r="A1466" s="320"/>
      <c r="B1466" s="483"/>
      <c r="C1466" s="468"/>
      <c r="D1466" s="323"/>
      <c r="E1466" s="324"/>
    </row>
    <row r="1467" spans="1:6" ht="45">
      <c r="A1467" s="320"/>
      <c r="B1467" s="265" t="s">
        <v>4729</v>
      </c>
      <c r="C1467" s="264"/>
      <c r="D1467" s="331"/>
      <c r="E1467" s="879"/>
      <c r="F1467" s="722"/>
    </row>
    <row r="1468" spans="1:6" ht="28.5">
      <c r="A1468" s="320"/>
      <c r="C1468" s="444" t="s">
        <v>7</v>
      </c>
      <c r="D1468" s="273"/>
      <c r="E1468" s="763" t="s">
        <v>4689</v>
      </c>
    </row>
    <row r="1469" spans="1:6">
      <c r="A1469" s="320"/>
      <c r="B1469" s="351" t="s">
        <v>46</v>
      </c>
      <c r="C1469" s="276"/>
      <c r="D1469" s="333"/>
      <c r="E1469" s="865"/>
      <c r="F1469" s="707"/>
    </row>
    <row r="1470" spans="1:6">
      <c r="A1470" s="320"/>
      <c r="B1470" s="483"/>
      <c r="C1470" s="468"/>
      <c r="D1470" s="323"/>
      <c r="E1470" s="324"/>
    </row>
    <row r="1471" spans="1:6">
      <c r="A1471" s="320"/>
      <c r="B1471" s="483"/>
      <c r="C1471" s="468"/>
      <c r="D1471" s="323"/>
      <c r="E1471" s="324"/>
    </row>
    <row r="1472" spans="1:6" ht="15">
      <c r="A1472" s="320" t="s">
        <v>1878</v>
      </c>
      <c r="B1472" s="258" t="s">
        <v>2307</v>
      </c>
      <c r="C1472" s="264"/>
      <c r="D1472" s="331"/>
      <c r="E1472" s="879"/>
      <c r="F1472" s="722"/>
    </row>
    <row r="1473" spans="1:6" ht="75">
      <c r="A1473" s="320"/>
      <c r="B1473" s="480" t="s">
        <v>4172</v>
      </c>
      <c r="C1473" s="264"/>
      <c r="D1473" s="331"/>
      <c r="E1473" s="879"/>
      <c r="F1473" s="722"/>
    </row>
    <row r="1474" spans="1:6" ht="114">
      <c r="A1474" s="320"/>
      <c r="B1474" s="281" t="s">
        <v>4366</v>
      </c>
      <c r="C1474" s="264"/>
      <c r="D1474" s="331"/>
      <c r="E1474" s="879"/>
      <c r="F1474" s="722"/>
    </row>
    <row r="1475" spans="1:6">
      <c r="A1475" s="320"/>
      <c r="B1475" s="265" t="s">
        <v>1879</v>
      </c>
      <c r="C1475" s="259" t="s">
        <v>7</v>
      </c>
      <c r="D1475" s="337">
        <v>1</v>
      </c>
      <c r="E1475" s="864"/>
    </row>
    <row r="1476" spans="1:6">
      <c r="A1476" s="320"/>
      <c r="B1476" s="351" t="s">
        <v>46</v>
      </c>
      <c r="C1476" s="276"/>
      <c r="D1476" s="333"/>
      <c r="E1476" s="865"/>
      <c r="F1476" s="707">
        <f>D1475*E1475</f>
        <v>0</v>
      </c>
    </row>
    <row r="1477" spans="1:6">
      <c r="A1477" s="320"/>
      <c r="B1477" s="483"/>
      <c r="C1477" s="468"/>
      <c r="D1477" s="323"/>
      <c r="E1477" s="324"/>
    </row>
    <row r="1478" spans="1:6" ht="42.75">
      <c r="A1478" s="320"/>
      <c r="B1478" s="281" t="s">
        <v>4367</v>
      </c>
      <c r="C1478" s="264"/>
      <c r="D1478" s="331"/>
      <c r="E1478" s="879"/>
      <c r="F1478" s="722"/>
    </row>
    <row r="1479" spans="1:6">
      <c r="A1479" s="320"/>
      <c r="B1479" s="265" t="s">
        <v>1916</v>
      </c>
      <c r="C1479" s="259" t="s">
        <v>15</v>
      </c>
      <c r="D1479" s="337">
        <v>1</v>
      </c>
      <c r="E1479" s="864"/>
    </row>
    <row r="1480" spans="1:6">
      <c r="A1480" s="320"/>
      <c r="B1480" s="351" t="s">
        <v>46</v>
      </c>
      <c r="C1480" s="276"/>
      <c r="D1480" s="333"/>
      <c r="E1480" s="865"/>
      <c r="F1480" s="707">
        <f>D1479*E1479</f>
        <v>0</v>
      </c>
    </row>
    <row r="1481" spans="1:6">
      <c r="A1481" s="320"/>
      <c r="B1481" s="483"/>
      <c r="C1481" s="468"/>
      <c r="D1481" s="323"/>
      <c r="E1481" s="324"/>
    </row>
    <row r="1482" spans="1:6" ht="42.75">
      <c r="A1482" s="320"/>
      <c r="B1482" s="281" t="s">
        <v>4359</v>
      </c>
      <c r="C1482" s="264"/>
      <c r="D1482" s="331"/>
      <c r="E1482" s="879"/>
      <c r="F1482" s="722"/>
    </row>
    <row r="1483" spans="1:6">
      <c r="A1483" s="320"/>
      <c r="B1483" s="265" t="s">
        <v>1916</v>
      </c>
      <c r="C1483" s="259" t="s">
        <v>15</v>
      </c>
      <c r="D1483" s="337">
        <v>1</v>
      </c>
      <c r="E1483" s="864"/>
    </row>
    <row r="1484" spans="1:6">
      <c r="A1484" s="320"/>
      <c r="B1484" s="351" t="s">
        <v>46</v>
      </c>
      <c r="C1484" s="276"/>
      <c r="D1484" s="333"/>
      <c r="E1484" s="865"/>
      <c r="F1484" s="707">
        <f>D1483*E1483</f>
        <v>0</v>
      </c>
    </row>
    <row r="1485" spans="1:6">
      <c r="A1485" s="320"/>
      <c r="B1485" s="483"/>
      <c r="C1485" s="468"/>
      <c r="D1485" s="323"/>
      <c r="E1485" s="324"/>
    </row>
    <row r="1486" spans="1:6" ht="28.5">
      <c r="A1486" s="320"/>
      <c r="B1486" s="281" t="s">
        <v>4304</v>
      </c>
      <c r="C1486" s="264"/>
      <c r="D1486" s="331"/>
      <c r="E1486" s="879"/>
      <c r="F1486" s="722"/>
    </row>
    <row r="1487" spans="1:6">
      <c r="A1487" s="320"/>
      <c r="B1487" s="265" t="s">
        <v>1916</v>
      </c>
      <c r="C1487" s="259" t="s">
        <v>15</v>
      </c>
      <c r="D1487" s="337">
        <v>1</v>
      </c>
      <c r="E1487" s="864"/>
    </row>
    <row r="1488" spans="1:6">
      <c r="A1488" s="320"/>
      <c r="B1488" s="351" t="s">
        <v>46</v>
      </c>
      <c r="C1488" s="276"/>
      <c r="D1488" s="333"/>
      <c r="E1488" s="865"/>
      <c r="F1488" s="707">
        <f>D1487*E1487</f>
        <v>0</v>
      </c>
    </row>
    <row r="1489" spans="1:6">
      <c r="A1489" s="320"/>
      <c r="B1489" s="483"/>
      <c r="C1489" s="468"/>
      <c r="D1489" s="323"/>
      <c r="E1489" s="324"/>
    </row>
    <row r="1490" spans="1:6" ht="42.75">
      <c r="A1490" s="320"/>
      <c r="B1490" s="281" t="s">
        <v>4363</v>
      </c>
      <c r="C1490" s="264"/>
      <c r="D1490" s="331"/>
      <c r="E1490" s="879"/>
      <c r="F1490" s="722"/>
    </row>
    <row r="1491" spans="1:6">
      <c r="A1491" s="320"/>
      <c r="B1491" s="265" t="s">
        <v>1916</v>
      </c>
      <c r="C1491" s="259" t="s">
        <v>15</v>
      </c>
      <c r="D1491" s="337">
        <v>1</v>
      </c>
      <c r="E1491" s="864"/>
    </row>
    <row r="1492" spans="1:6">
      <c r="A1492" s="320"/>
      <c r="B1492" s="351" t="s">
        <v>46</v>
      </c>
      <c r="C1492" s="276"/>
      <c r="D1492" s="333"/>
      <c r="E1492" s="865"/>
      <c r="F1492" s="707">
        <f>D1491*E1491</f>
        <v>0</v>
      </c>
    </row>
    <row r="1493" spans="1:6">
      <c r="A1493" s="320"/>
      <c r="B1493" s="483"/>
      <c r="C1493" s="468"/>
      <c r="D1493" s="323"/>
      <c r="E1493" s="324"/>
    </row>
    <row r="1494" spans="1:6" ht="42.75">
      <c r="A1494" s="320"/>
      <c r="B1494" s="281" t="s">
        <v>4348</v>
      </c>
      <c r="C1494" s="264"/>
      <c r="D1494" s="331"/>
      <c r="E1494" s="879"/>
      <c r="F1494" s="722"/>
    </row>
    <row r="1495" spans="1:6">
      <c r="A1495" s="320"/>
      <c r="B1495" s="265" t="s">
        <v>1916</v>
      </c>
      <c r="C1495" s="259" t="s">
        <v>15</v>
      </c>
      <c r="D1495" s="337">
        <v>1</v>
      </c>
      <c r="E1495" s="864"/>
    </row>
    <row r="1496" spans="1:6">
      <c r="A1496" s="320"/>
      <c r="B1496" s="351" t="s">
        <v>46</v>
      </c>
      <c r="C1496" s="276"/>
      <c r="D1496" s="333"/>
      <c r="E1496" s="865"/>
      <c r="F1496" s="707">
        <f>D1495*E1495</f>
        <v>0</v>
      </c>
    </row>
    <row r="1497" spans="1:6">
      <c r="A1497" s="320"/>
      <c r="B1497" s="483"/>
      <c r="C1497" s="468"/>
      <c r="D1497" s="323"/>
      <c r="E1497" s="324"/>
    </row>
    <row r="1498" spans="1:6" ht="42.75">
      <c r="A1498" s="320"/>
      <c r="B1498" s="281" t="s">
        <v>4349</v>
      </c>
      <c r="C1498" s="264"/>
      <c r="D1498" s="331"/>
      <c r="E1498" s="879"/>
      <c r="F1498" s="722"/>
    </row>
    <row r="1499" spans="1:6">
      <c r="A1499" s="320"/>
      <c r="B1499" s="265" t="s">
        <v>1916</v>
      </c>
      <c r="C1499" s="259" t="s">
        <v>15</v>
      </c>
      <c r="D1499" s="337">
        <v>6</v>
      </c>
      <c r="E1499" s="864"/>
    </row>
    <row r="1500" spans="1:6">
      <c r="A1500" s="320"/>
      <c r="B1500" s="351" t="s">
        <v>46</v>
      </c>
      <c r="C1500" s="276"/>
      <c r="D1500" s="333"/>
      <c r="E1500" s="865"/>
      <c r="F1500" s="707">
        <f>D1499*E1499</f>
        <v>0</v>
      </c>
    </row>
    <row r="1501" spans="1:6">
      <c r="A1501" s="320"/>
      <c r="B1501" s="483"/>
      <c r="C1501" s="468"/>
      <c r="D1501" s="323"/>
      <c r="E1501" s="324"/>
    </row>
    <row r="1502" spans="1:6" ht="42.75">
      <c r="A1502" s="320"/>
      <c r="B1502" s="281" t="s">
        <v>4297</v>
      </c>
      <c r="C1502" s="264"/>
      <c r="D1502" s="331"/>
      <c r="E1502" s="879"/>
      <c r="F1502" s="722"/>
    </row>
    <row r="1503" spans="1:6">
      <c r="A1503" s="320"/>
      <c r="B1503" s="265" t="s">
        <v>1916</v>
      </c>
      <c r="C1503" s="259" t="s">
        <v>15</v>
      </c>
      <c r="D1503" s="337">
        <v>28</v>
      </c>
      <c r="E1503" s="864"/>
    </row>
    <row r="1504" spans="1:6">
      <c r="A1504" s="320"/>
      <c r="B1504" s="351" t="s">
        <v>46</v>
      </c>
      <c r="C1504" s="276"/>
      <c r="D1504" s="333"/>
      <c r="E1504" s="865"/>
      <c r="F1504" s="707">
        <f>D1503*E1503</f>
        <v>0</v>
      </c>
    </row>
    <row r="1505" spans="1:6">
      <c r="A1505" s="320"/>
      <c r="B1505" s="483"/>
      <c r="C1505" s="468"/>
      <c r="D1505" s="323"/>
      <c r="E1505" s="324"/>
    </row>
    <row r="1506" spans="1:6" ht="42.75">
      <c r="A1506" s="320"/>
      <c r="B1506" s="281" t="s">
        <v>4368</v>
      </c>
      <c r="C1506" s="264"/>
      <c r="D1506" s="331"/>
      <c r="E1506" s="879"/>
      <c r="F1506" s="722"/>
    </row>
    <row r="1507" spans="1:6">
      <c r="A1507" s="320"/>
      <c r="B1507" s="265" t="s">
        <v>1916</v>
      </c>
      <c r="C1507" s="259" t="s">
        <v>15</v>
      </c>
      <c r="D1507" s="337">
        <v>5</v>
      </c>
      <c r="E1507" s="864"/>
    </row>
    <row r="1508" spans="1:6">
      <c r="A1508" s="320"/>
      <c r="B1508" s="351" t="s">
        <v>46</v>
      </c>
      <c r="C1508" s="276"/>
      <c r="D1508" s="333"/>
      <c r="E1508" s="865"/>
      <c r="F1508" s="707">
        <f>D1507*E1507</f>
        <v>0</v>
      </c>
    </row>
    <row r="1509" spans="1:6">
      <c r="A1509" s="320"/>
      <c r="B1509" s="483"/>
      <c r="C1509" s="468"/>
      <c r="D1509" s="323"/>
      <c r="E1509" s="324"/>
    </row>
    <row r="1510" spans="1:6" ht="42.75">
      <c r="A1510" s="320"/>
      <c r="B1510" s="281" t="s">
        <v>4345</v>
      </c>
      <c r="C1510" s="264"/>
      <c r="D1510" s="331"/>
      <c r="E1510" s="879"/>
      <c r="F1510" s="722"/>
    </row>
    <row r="1511" spans="1:6">
      <c r="A1511" s="320"/>
      <c r="B1511" s="265" t="s">
        <v>1916</v>
      </c>
      <c r="C1511" s="259" t="s">
        <v>15</v>
      </c>
      <c r="D1511" s="337">
        <v>3</v>
      </c>
      <c r="E1511" s="864"/>
    </row>
    <row r="1512" spans="1:6">
      <c r="A1512" s="320"/>
      <c r="B1512" s="351" t="s">
        <v>46</v>
      </c>
      <c r="C1512" s="276"/>
      <c r="D1512" s="333"/>
      <c r="E1512" s="865"/>
      <c r="F1512" s="707">
        <f>D1511*E1511</f>
        <v>0</v>
      </c>
    </row>
    <row r="1513" spans="1:6">
      <c r="A1513" s="320"/>
      <c r="B1513" s="483"/>
      <c r="C1513" s="468"/>
      <c r="D1513" s="323"/>
      <c r="E1513" s="324"/>
    </row>
    <row r="1514" spans="1:6" ht="28.5">
      <c r="A1514" s="320"/>
      <c r="B1514" s="281" t="s">
        <v>4355</v>
      </c>
      <c r="C1514" s="264"/>
      <c r="D1514" s="331"/>
      <c r="E1514" s="879"/>
      <c r="F1514" s="722"/>
    </row>
    <row r="1515" spans="1:6">
      <c r="A1515" s="320"/>
      <c r="B1515" s="265" t="s">
        <v>1879</v>
      </c>
      <c r="C1515" s="259" t="s">
        <v>7</v>
      </c>
      <c r="D1515" s="337">
        <v>1</v>
      </c>
      <c r="E1515" s="864"/>
    </row>
    <row r="1516" spans="1:6">
      <c r="A1516" s="320"/>
      <c r="B1516" s="351" t="s">
        <v>46</v>
      </c>
      <c r="C1516" s="276"/>
      <c r="D1516" s="333"/>
      <c r="E1516" s="865"/>
      <c r="F1516" s="707">
        <f>D1515*E1515</f>
        <v>0</v>
      </c>
    </row>
    <row r="1517" spans="1:6">
      <c r="A1517" s="320"/>
      <c r="B1517" s="483"/>
      <c r="C1517" s="468"/>
      <c r="D1517" s="323"/>
      <c r="E1517" s="324"/>
    </row>
    <row r="1518" spans="1:6">
      <c r="A1518" s="320"/>
      <c r="B1518" s="281" t="s">
        <v>4369</v>
      </c>
      <c r="C1518" s="264"/>
      <c r="D1518" s="331"/>
      <c r="E1518" s="879"/>
      <c r="F1518" s="722"/>
    </row>
    <row r="1519" spans="1:6">
      <c r="A1519" s="320"/>
      <c r="B1519" s="265" t="s">
        <v>1879</v>
      </c>
      <c r="C1519" s="259" t="s">
        <v>7</v>
      </c>
      <c r="D1519" s="337">
        <v>1</v>
      </c>
      <c r="E1519" s="864"/>
    </row>
    <row r="1520" spans="1:6">
      <c r="A1520" s="320"/>
      <c r="B1520" s="351" t="s">
        <v>46</v>
      </c>
      <c r="C1520" s="276"/>
      <c r="D1520" s="333"/>
      <c r="E1520" s="865"/>
      <c r="F1520" s="707">
        <f>D1519*E1519</f>
        <v>0</v>
      </c>
    </row>
    <row r="1521" spans="1:6">
      <c r="A1521" s="320"/>
      <c r="B1521" s="483"/>
      <c r="C1521" s="468"/>
      <c r="D1521" s="323"/>
      <c r="E1521" s="324"/>
    </row>
    <row r="1522" spans="1:6" ht="42.75">
      <c r="A1522" s="320"/>
      <c r="B1522" s="281" t="s">
        <v>4357</v>
      </c>
      <c r="C1522" s="264"/>
      <c r="D1522" s="331"/>
      <c r="E1522" s="879"/>
      <c r="F1522" s="722"/>
    </row>
    <row r="1523" spans="1:6">
      <c r="A1523" s="320"/>
      <c r="B1523" s="265" t="s">
        <v>1879</v>
      </c>
      <c r="C1523" s="259" t="s">
        <v>7</v>
      </c>
      <c r="D1523" s="337">
        <v>3</v>
      </c>
      <c r="E1523" s="864"/>
    </row>
    <row r="1524" spans="1:6">
      <c r="A1524" s="320"/>
      <c r="B1524" s="351" t="s">
        <v>46</v>
      </c>
      <c r="C1524" s="276"/>
      <c r="D1524" s="333"/>
      <c r="E1524" s="865"/>
      <c r="F1524" s="707">
        <f>D1523*E1523</f>
        <v>0</v>
      </c>
    </row>
    <row r="1525" spans="1:6">
      <c r="A1525" s="320"/>
      <c r="B1525" s="483"/>
      <c r="C1525" s="468"/>
      <c r="D1525" s="323"/>
      <c r="E1525" s="324"/>
    </row>
    <row r="1526" spans="1:6" ht="45">
      <c r="A1526" s="320"/>
      <c r="B1526" s="265" t="s">
        <v>4729</v>
      </c>
      <c r="C1526" s="264"/>
      <c r="D1526" s="331"/>
      <c r="E1526" s="879"/>
      <c r="F1526" s="722"/>
    </row>
    <row r="1527" spans="1:6" ht="28.5">
      <c r="A1527" s="320"/>
      <c r="C1527" s="444" t="s">
        <v>7</v>
      </c>
      <c r="D1527" s="273"/>
      <c r="E1527" s="763" t="s">
        <v>4689</v>
      </c>
    </row>
    <row r="1528" spans="1:6">
      <c r="A1528" s="320"/>
      <c r="B1528" s="351" t="s">
        <v>46</v>
      </c>
      <c r="C1528" s="276"/>
      <c r="D1528" s="333"/>
      <c r="E1528" s="865"/>
      <c r="F1528" s="707"/>
    </row>
    <row r="1529" spans="1:6">
      <c r="A1529" s="320"/>
      <c r="B1529" s="483"/>
      <c r="C1529" s="468"/>
      <c r="D1529" s="323"/>
      <c r="E1529" s="324"/>
    </row>
    <row r="1530" spans="1:6">
      <c r="A1530" s="320"/>
      <c r="B1530" s="483"/>
      <c r="C1530" s="468"/>
      <c r="D1530" s="323"/>
      <c r="E1530" s="324"/>
    </row>
    <row r="1531" spans="1:6" ht="15">
      <c r="A1531" s="320" t="s">
        <v>1878</v>
      </c>
      <c r="B1531" s="258" t="s">
        <v>2308</v>
      </c>
      <c r="C1531" s="264"/>
      <c r="D1531" s="331"/>
      <c r="E1531" s="879"/>
      <c r="F1531" s="722"/>
    </row>
    <row r="1532" spans="1:6" ht="75">
      <c r="A1532" s="320"/>
      <c r="B1532" s="480" t="s">
        <v>4172</v>
      </c>
      <c r="C1532" s="264"/>
      <c r="D1532" s="331"/>
      <c r="E1532" s="879"/>
      <c r="F1532" s="722"/>
    </row>
    <row r="1533" spans="1:6" ht="114">
      <c r="A1533" s="320"/>
      <c r="B1533" s="281" t="s">
        <v>4366</v>
      </c>
      <c r="C1533" s="264"/>
      <c r="D1533" s="331"/>
      <c r="E1533" s="879"/>
      <c r="F1533" s="722"/>
    </row>
    <row r="1534" spans="1:6">
      <c r="A1534" s="320"/>
      <c r="B1534" s="265" t="s">
        <v>1879</v>
      </c>
      <c r="C1534" s="259" t="s">
        <v>7</v>
      </c>
      <c r="D1534" s="337">
        <v>1</v>
      </c>
      <c r="E1534" s="864"/>
    </row>
    <row r="1535" spans="1:6">
      <c r="A1535" s="320"/>
      <c r="B1535" s="351" t="s">
        <v>46</v>
      </c>
      <c r="C1535" s="276"/>
      <c r="D1535" s="333"/>
      <c r="E1535" s="865"/>
      <c r="F1535" s="707">
        <f>D1534*E1534</f>
        <v>0</v>
      </c>
    </row>
    <row r="1536" spans="1:6">
      <c r="A1536" s="320"/>
      <c r="B1536" s="483"/>
      <c r="C1536" s="468"/>
      <c r="D1536" s="323"/>
      <c r="E1536" s="324"/>
    </row>
    <row r="1537" spans="1:6" ht="42.75">
      <c r="A1537" s="320"/>
      <c r="B1537" s="281" t="s">
        <v>4370</v>
      </c>
      <c r="C1537" s="264"/>
      <c r="D1537" s="331"/>
      <c r="E1537" s="879"/>
      <c r="F1537" s="722"/>
    </row>
    <row r="1538" spans="1:6">
      <c r="A1538" s="320"/>
      <c r="B1538" s="265" t="s">
        <v>1916</v>
      </c>
      <c r="C1538" s="259" t="s">
        <v>15</v>
      </c>
      <c r="D1538" s="337">
        <v>1</v>
      </c>
      <c r="E1538" s="864"/>
    </row>
    <row r="1539" spans="1:6">
      <c r="A1539" s="320"/>
      <c r="B1539" s="351" t="s">
        <v>46</v>
      </c>
      <c r="C1539" s="276"/>
      <c r="D1539" s="333"/>
      <c r="E1539" s="865"/>
      <c r="F1539" s="707">
        <f>D1538*E1538</f>
        <v>0</v>
      </c>
    </row>
    <row r="1540" spans="1:6">
      <c r="A1540" s="320"/>
      <c r="B1540" s="483"/>
      <c r="C1540" s="468"/>
      <c r="D1540" s="323"/>
      <c r="E1540" s="324"/>
    </row>
    <row r="1541" spans="1:6" ht="42.75">
      <c r="A1541" s="320"/>
      <c r="B1541" s="281" t="s">
        <v>4359</v>
      </c>
      <c r="C1541" s="264"/>
      <c r="D1541" s="331"/>
      <c r="E1541" s="879"/>
      <c r="F1541" s="722"/>
    </row>
    <row r="1542" spans="1:6">
      <c r="A1542" s="320"/>
      <c r="B1542" s="265" t="s">
        <v>1916</v>
      </c>
      <c r="C1542" s="259" t="s">
        <v>15</v>
      </c>
      <c r="D1542" s="337">
        <v>1</v>
      </c>
      <c r="E1542" s="864"/>
    </row>
    <row r="1543" spans="1:6">
      <c r="A1543" s="320"/>
      <c r="B1543" s="351" t="s">
        <v>46</v>
      </c>
      <c r="C1543" s="276"/>
      <c r="D1543" s="333"/>
      <c r="E1543" s="865"/>
      <c r="F1543" s="707">
        <f>D1542*E1542</f>
        <v>0</v>
      </c>
    </row>
    <row r="1544" spans="1:6">
      <c r="A1544" s="320"/>
      <c r="B1544" s="483"/>
      <c r="C1544" s="468"/>
      <c r="D1544" s="323"/>
      <c r="E1544" s="324"/>
    </row>
    <row r="1545" spans="1:6" ht="28.5">
      <c r="A1545" s="320"/>
      <c r="B1545" s="281" t="s">
        <v>4304</v>
      </c>
      <c r="C1545" s="264"/>
      <c r="D1545" s="331"/>
      <c r="E1545" s="879"/>
      <c r="F1545" s="722"/>
    </row>
    <row r="1546" spans="1:6">
      <c r="A1546" s="320"/>
      <c r="B1546" s="265" t="s">
        <v>1916</v>
      </c>
      <c r="C1546" s="259" t="s">
        <v>15</v>
      </c>
      <c r="D1546" s="337">
        <v>1</v>
      </c>
      <c r="E1546" s="864"/>
    </row>
    <row r="1547" spans="1:6">
      <c r="A1547" s="320"/>
      <c r="B1547" s="351" t="s">
        <v>46</v>
      </c>
      <c r="C1547" s="276"/>
      <c r="D1547" s="333"/>
      <c r="E1547" s="865"/>
      <c r="F1547" s="707">
        <f>D1546*E1546</f>
        <v>0</v>
      </c>
    </row>
    <row r="1548" spans="1:6">
      <c r="A1548" s="320"/>
      <c r="B1548" s="483"/>
      <c r="C1548" s="468"/>
      <c r="D1548" s="323"/>
      <c r="E1548" s="324"/>
    </row>
    <row r="1549" spans="1:6" ht="42.75">
      <c r="A1549" s="320"/>
      <c r="B1549" s="281" t="s">
        <v>4298</v>
      </c>
      <c r="C1549" s="264"/>
      <c r="D1549" s="331"/>
      <c r="E1549" s="879"/>
      <c r="F1549" s="722"/>
    </row>
    <row r="1550" spans="1:6">
      <c r="A1550" s="320"/>
      <c r="B1550" s="265" t="s">
        <v>1916</v>
      </c>
      <c r="C1550" s="259" t="s">
        <v>15</v>
      </c>
      <c r="D1550" s="337">
        <v>6</v>
      </c>
      <c r="E1550" s="864"/>
    </row>
    <row r="1551" spans="1:6">
      <c r="A1551" s="320"/>
      <c r="B1551" s="351" t="s">
        <v>46</v>
      </c>
      <c r="C1551" s="276"/>
      <c r="D1551" s="333"/>
      <c r="E1551" s="865"/>
      <c r="F1551" s="707">
        <f>D1550*E1550</f>
        <v>0</v>
      </c>
    </row>
    <row r="1552" spans="1:6">
      <c r="A1552" s="320"/>
      <c r="B1552" s="483"/>
      <c r="C1552" s="468"/>
      <c r="D1552" s="323"/>
      <c r="E1552" s="324"/>
    </row>
    <row r="1553" spans="1:6" ht="42.75">
      <c r="A1553" s="320"/>
      <c r="B1553" s="281" t="s">
        <v>4299</v>
      </c>
      <c r="C1553" s="264"/>
      <c r="D1553" s="331"/>
      <c r="E1553" s="879"/>
      <c r="F1553" s="722"/>
    </row>
    <row r="1554" spans="1:6">
      <c r="A1554" s="320"/>
      <c r="B1554" s="265" t="s">
        <v>1916</v>
      </c>
      <c r="C1554" s="259" t="s">
        <v>15</v>
      </c>
      <c r="D1554" s="337">
        <v>2</v>
      </c>
      <c r="E1554" s="864"/>
    </row>
    <row r="1555" spans="1:6">
      <c r="A1555" s="320"/>
      <c r="B1555" s="351" t="s">
        <v>46</v>
      </c>
      <c r="C1555" s="276"/>
      <c r="D1555" s="333"/>
      <c r="E1555" s="865"/>
      <c r="F1555" s="707">
        <f>D1554*E1554</f>
        <v>0</v>
      </c>
    </row>
    <row r="1556" spans="1:6">
      <c r="A1556" s="320"/>
      <c r="B1556" s="483"/>
      <c r="C1556" s="468"/>
      <c r="D1556" s="323"/>
      <c r="E1556" s="324"/>
    </row>
    <row r="1557" spans="1:6" ht="42.75">
      <c r="A1557" s="320"/>
      <c r="B1557" s="281" t="s">
        <v>4357</v>
      </c>
      <c r="C1557" s="264"/>
      <c r="D1557" s="331"/>
      <c r="E1557" s="879"/>
      <c r="F1557" s="722"/>
    </row>
    <row r="1558" spans="1:6">
      <c r="A1558" s="320"/>
      <c r="B1558" s="265" t="s">
        <v>1879</v>
      </c>
      <c r="C1558" s="259" t="s">
        <v>7</v>
      </c>
      <c r="D1558" s="337">
        <v>3</v>
      </c>
      <c r="E1558" s="864"/>
    </row>
    <row r="1559" spans="1:6">
      <c r="A1559" s="320"/>
      <c r="B1559" s="351" t="s">
        <v>46</v>
      </c>
      <c r="C1559" s="276"/>
      <c r="D1559" s="333"/>
      <c r="E1559" s="865"/>
      <c r="F1559" s="707">
        <f>D1558*E1558</f>
        <v>0</v>
      </c>
    </row>
    <row r="1560" spans="1:6">
      <c r="A1560" s="320"/>
      <c r="B1560" s="483"/>
      <c r="C1560" s="468"/>
      <c r="D1560" s="323"/>
      <c r="E1560" s="324"/>
    </row>
    <row r="1561" spans="1:6" ht="45">
      <c r="A1561" s="320"/>
      <c r="B1561" s="265" t="s">
        <v>4729</v>
      </c>
      <c r="C1561" s="264"/>
      <c r="D1561" s="331"/>
      <c r="E1561" s="879"/>
      <c r="F1561" s="722"/>
    </row>
    <row r="1562" spans="1:6" ht="28.5">
      <c r="A1562" s="320"/>
      <c r="C1562" s="444" t="s">
        <v>7</v>
      </c>
      <c r="D1562" s="273"/>
      <c r="E1562" s="763" t="s">
        <v>4689</v>
      </c>
    </row>
    <row r="1563" spans="1:6">
      <c r="A1563" s="320"/>
      <c r="B1563" s="351" t="s">
        <v>46</v>
      </c>
      <c r="C1563" s="276"/>
      <c r="D1563" s="333"/>
      <c r="E1563" s="865"/>
      <c r="F1563" s="707"/>
    </row>
    <row r="1564" spans="1:6">
      <c r="A1564" s="320"/>
      <c r="B1564" s="483"/>
      <c r="C1564" s="468"/>
      <c r="D1564" s="323"/>
      <c r="E1564" s="324"/>
    </row>
    <row r="1565" spans="1:6">
      <c r="A1565" s="320"/>
      <c r="B1565" s="483"/>
      <c r="C1565" s="468"/>
      <c r="D1565" s="323"/>
      <c r="E1565" s="324"/>
    </row>
    <row r="1566" spans="1:6" ht="15">
      <c r="A1566" s="320" t="s">
        <v>1878</v>
      </c>
      <c r="B1566" s="258" t="s">
        <v>2309</v>
      </c>
      <c r="C1566" s="264"/>
      <c r="D1566" s="331"/>
      <c r="E1566" s="879"/>
      <c r="F1566" s="722"/>
    </row>
    <row r="1567" spans="1:6" ht="75">
      <c r="A1567" s="320"/>
      <c r="B1567" s="480" t="s">
        <v>4172</v>
      </c>
      <c r="C1567" s="264"/>
      <c r="D1567" s="331"/>
      <c r="E1567" s="879"/>
      <c r="F1567" s="722"/>
    </row>
    <row r="1568" spans="1:6" ht="114">
      <c r="A1568" s="320"/>
      <c r="B1568" s="281" t="s">
        <v>4366</v>
      </c>
      <c r="C1568" s="264"/>
      <c r="D1568" s="331"/>
      <c r="E1568" s="879"/>
      <c r="F1568" s="722"/>
    </row>
    <row r="1569" spans="1:6">
      <c r="A1569" s="320"/>
      <c r="B1569" s="265" t="s">
        <v>1879</v>
      </c>
      <c r="C1569" s="259" t="s">
        <v>7</v>
      </c>
      <c r="D1569" s="337">
        <v>1</v>
      </c>
      <c r="E1569" s="864"/>
    </row>
    <row r="1570" spans="1:6">
      <c r="A1570" s="320"/>
      <c r="B1570" s="351" t="s">
        <v>46</v>
      </c>
      <c r="C1570" s="276"/>
      <c r="D1570" s="333"/>
      <c r="E1570" s="865"/>
      <c r="F1570" s="707">
        <f>D1569*E1569</f>
        <v>0</v>
      </c>
    </row>
    <row r="1571" spans="1:6">
      <c r="A1571" s="320"/>
      <c r="B1571" s="483"/>
      <c r="C1571" s="468"/>
      <c r="D1571" s="323"/>
      <c r="E1571" s="324"/>
    </row>
    <row r="1572" spans="1:6" ht="42.75">
      <c r="A1572" s="320"/>
      <c r="B1572" s="281" t="s">
        <v>4371</v>
      </c>
      <c r="C1572" s="264"/>
      <c r="D1572" s="331"/>
      <c r="E1572" s="879"/>
      <c r="F1572" s="722"/>
    </row>
    <row r="1573" spans="1:6">
      <c r="A1573" s="320"/>
      <c r="B1573" s="265" t="s">
        <v>1916</v>
      </c>
      <c r="C1573" s="259" t="s">
        <v>15</v>
      </c>
      <c r="D1573" s="337">
        <v>1</v>
      </c>
      <c r="E1573" s="864"/>
    </row>
    <row r="1574" spans="1:6">
      <c r="A1574" s="320"/>
      <c r="B1574" s="351" t="s">
        <v>46</v>
      </c>
      <c r="C1574" s="276"/>
      <c r="D1574" s="333"/>
      <c r="E1574" s="865"/>
      <c r="F1574" s="707">
        <f>D1573*E1573</f>
        <v>0</v>
      </c>
    </row>
    <row r="1575" spans="1:6">
      <c r="A1575" s="320"/>
      <c r="B1575" s="483"/>
      <c r="C1575" s="468"/>
      <c r="D1575" s="323"/>
      <c r="E1575" s="324"/>
    </row>
    <row r="1576" spans="1:6" ht="42.75">
      <c r="A1576" s="320"/>
      <c r="B1576" s="281" t="s">
        <v>4293</v>
      </c>
      <c r="C1576" s="264"/>
      <c r="D1576" s="331"/>
      <c r="E1576" s="879"/>
      <c r="F1576" s="722"/>
    </row>
    <row r="1577" spans="1:6">
      <c r="A1577" s="320"/>
      <c r="B1577" s="265" t="s">
        <v>1916</v>
      </c>
      <c r="C1577" s="259" t="s">
        <v>15</v>
      </c>
      <c r="D1577" s="337">
        <v>1</v>
      </c>
      <c r="E1577" s="864"/>
    </row>
    <row r="1578" spans="1:6">
      <c r="A1578" s="320"/>
      <c r="B1578" s="351" t="s">
        <v>46</v>
      </c>
      <c r="C1578" s="276"/>
      <c r="D1578" s="333"/>
      <c r="E1578" s="889"/>
      <c r="F1578" s="707">
        <f>D1577*E1577</f>
        <v>0</v>
      </c>
    </row>
    <row r="1579" spans="1:6">
      <c r="A1579" s="320"/>
      <c r="B1579" s="483"/>
      <c r="C1579" s="468"/>
      <c r="D1579" s="323"/>
      <c r="E1579" s="324"/>
    </row>
    <row r="1580" spans="1:6" ht="28.5">
      <c r="A1580" s="320"/>
      <c r="B1580" s="281" t="s">
        <v>4282</v>
      </c>
      <c r="C1580" s="264"/>
      <c r="D1580" s="331"/>
      <c r="E1580" s="879"/>
      <c r="F1580" s="722"/>
    </row>
    <row r="1581" spans="1:6">
      <c r="A1581" s="320"/>
      <c r="B1581" s="265" t="s">
        <v>1916</v>
      </c>
      <c r="C1581" s="259" t="s">
        <v>15</v>
      </c>
      <c r="D1581" s="337">
        <v>1</v>
      </c>
      <c r="E1581" s="864"/>
    </row>
    <row r="1582" spans="1:6">
      <c r="A1582" s="320"/>
      <c r="B1582" s="351" t="s">
        <v>46</v>
      </c>
      <c r="C1582" s="276"/>
      <c r="D1582" s="333"/>
      <c r="E1582" s="865"/>
      <c r="F1582" s="707">
        <f>D1581*E1581</f>
        <v>0</v>
      </c>
    </row>
    <row r="1583" spans="1:6">
      <c r="A1583" s="320"/>
      <c r="B1583" s="483"/>
      <c r="C1583" s="468"/>
      <c r="D1583" s="323"/>
      <c r="E1583" s="324"/>
    </row>
    <row r="1584" spans="1:6" ht="42.75">
      <c r="A1584" s="320"/>
      <c r="B1584" s="281" t="s">
        <v>4312</v>
      </c>
      <c r="C1584" s="264"/>
      <c r="D1584" s="331"/>
      <c r="E1584" s="879"/>
      <c r="F1584" s="722"/>
    </row>
    <row r="1585" spans="1:6">
      <c r="A1585" s="320"/>
      <c r="B1585" s="265" t="s">
        <v>1916</v>
      </c>
      <c r="C1585" s="259" t="s">
        <v>15</v>
      </c>
      <c r="D1585" s="337">
        <v>2</v>
      </c>
      <c r="E1585" s="864"/>
    </row>
    <row r="1586" spans="1:6">
      <c r="A1586" s="320"/>
      <c r="B1586" s="351" t="s">
        <v>46</v>
      </c>
      <c r="C1586" s="276"/>
      <c r="D1586" s="333"/>
      <c r="E1586" s="865"/>
      <c r="F1586" s="707">
        <f>D1585*E1585</f>
        <v>0</v>
      </c>
    </row>
    <row r="1587" spans="1:6">
      <c r="A1587" s="320"/>
      <c r="B1587" s="483"/>
      <c r="C1587" s="468"/>
      <c r="D1587" s="323"/>
      <c r="E1587" s="324"/>
    </row>
    <row r="1588" spans="1:6" ht="42.75">
      <c r="A1588" s="320"/>
      <c r="B1588" s="281" t="s">
        <v>4343</v>
      </c>
      <c r="C1588" s="264"/>
      <c r="D1588" s="331"/>
      <c r="E1588" s="879"/>
      <c r="F1588" s="722"/>
    </row>
    <row r="1589" spans="1:6">
      <c r="A1589" s="320"/>
      <c r="B1589" s="265" t="s">
        <v>1916</v>
      </c>
      <c r="C1589" s="259" t="s">
        <v>15</v>
      </c>
      <c r="D1589" s="337">
        <v>1</v>
      </c>
      <c r="E1589" s="864"/>
    </row>
    <row r="1590" spans="1:6">
      <c r="A1590" s="320"/>
      <c r="B1590" s="351" t="s">
        <v>46</v>
      </c>
      <c r="C1590" s="276"/>
      <c r="D1590" s="333"/>
      <c r="E1590" s="865"/>
      <c r="F1590" s="707">
        <f>D1589*E1589</f>
        <v>0</v>
      </c>
    </row>
    <row r="1591" spans="1:6">
      <c r="A1591" s="320"/>
      <c r="B1591" s="483"/>
      <c r="C1591" s="468"/>
      <c r="D1591" s="323"/>
      <c r="E1591" s="324"/>
    </row>
    <row r="1592" spans="1:6" ht="42.75">
      <c r="A1592" s="320"/>
      <c r="B1592" s="281" t="s">
        <v>4297</v>
      </c>
      <c r="C1592" s="264"/>
      <c r="D1592" s="331"/>
      <c r="E1592" s="879"/>
      <c r="F1592" s="722"/>
    </row>
    <row r="1593" spans="1:6">
      <c r="A1593" s="320"/>
      <c r="B1593" s="265" t="s">
        <v>1916</v>
      </c>
      <c r="C1593" s="259" t="s">
        <v>15</v>
      </c>
      <c r="D1593" s="337">
        <v>45</v>
      </c>
      <c r="E1593" s="864"/>
    </row>
    <row r="1594" spans="1:6">
      <c r="A1594" s="320"/>
      <c r="B1594" s="351" t="s">
        <v>46</v>
      </c>
      <c r="C1594" s="276"/>
      <c r="D1594" s="333"/>
      <c r="E1594" s="865"/>
      <c r="F1594" s="707">
        <f>D1593*E1593</f>
        <v>0</v>
      </c>
    </row>
    <row r="1595" spans="1:6">
      <c r="A1595" s="320"/>
      <c r="B1595" s="483"/>
      <c r="C1595" s="468"/>
      <c r="D1595" s="323"/>
      <c r="E1595" s="324"/>
    </row>
    <row r="1596" spans="1:6" ht="42.75">
      <c r="A1596" s="320"/>
      <c r="B1596" s="281" t="s">
        <v>4298</v>
      </c>
      <c r="C1596" s="264"/>
      <c r="D1596" s="331"/>
      <c r="E1596" s="879"/>
      <c r="F1596" s="722"/>
    </row>
    <row r="1597" spans="1:6">
      <c r="A1597" s="320"/>
      <c r="B1597" s="265" t="s">
        <v>1916</v>
      </c>
      <c r="C1597" s="259" t="s">
        <v>15</v>
      </c>
      <c r="D1597" s="337">
        <v>4</v>
      </c>
      <c r="E1597" s="864"/>
    </row>
    <row r="1598" spans="1:6">
      <c r="A1598" s="320"/>
      <c r="B1598" s="351" t="s">
        <v>46</v>
      </c>
      <c r="C1598" s="276"/>
      <c r="D1598" s="333"/>
      <c r="E1598" s="865"/>
      <c r="F1598" s="707">
        <f>D1597*E1597</f>
        <v>0</v>
      </c>
    </row>
    <row r="1599" spans="1:6">
      <c r="A1599" s="320"/>
      <c r="B1599" s="483"/>
      <c r="C1599" s="468"/>
      <c r="D1599" s="323"/>
      <c r="E1599" s="324"/>
    </row>
    <row r="1600" spans="1:6" ht="42.75">
      <c r="A1600" s="320"/>
      <c r="B1600" s="281" t="s">
        <v>4299</v>
      </c>
      <c r="C1600" s="264"/>
      <c r="D1600" s="331"/>
      <c r="E1600" s="879"/>
      <c r="F1600" s="722"/>
    </row>
    <row r="1601" spans="1:6">
      <c r="A1601" s="320"/>
      <c r="B1601" s="265" t="s">
        <v>1916</v>
      </c>
      <c r="C1601" s="259" t="s">
        <v>15</v>
      </c>
      <c r="D1601" s="337">
        <v>8</v>
      </c>
      <c r="E1601" s="864"/>
    </row>
    <row r="1602" spans="1:6">
      <c r="A1602" s="320"/>
      <c r="B1602" s="351" t="s">
        <v>46</v>
      </c>
      <c r="C1602" s="276"/>
      <c r="D1602" s="333"/>
      <c r="E1602" s="865"/>
      <c r="F1602" s="707">
        <f>D1601*E1601</f>
        <v>0</v>
      </c>
    </row>
    <row r="1603" spans="1:6">
      <c r="A1603" s="320"/>
      <c r="B1603" s="483"/>
      <c r="C1603" s="468"/>
      <c r="D1603" s="323"/>
      <c r="E1603" s="324"/>
    </row>
    <row r="1604" spans="1:6" ht="28.5">
      <c r="A1604" s="320"/>
      <c r="B1604" s="281" t="s">
        <v>4355</v>
      </c>
      <c r="C1604" s="264"/>
      <c r="D1604" s="331"/>
      <c r="E1604" s="879"/>
      <c r="F1604" s="722"/>
    </row>
    <row r="1605" spans="1:6">
      <c r="A1605" s="320"/>
      <c r="B1605" s="265" t="s">
        <v>1879</v>
      </c>
      <c r="C1605" s="259" t="s">
        <v>7</v>
      </c>
      <c r="D1605" s="337">
        <v>1</v>
      </c>
      <c r="E1605" s="864"/>
    </row>
    <row r="1606" spans="1:6">
      <c r="A1606" s="320"/>
      <c r="B1606" s="351" t="s">
        <v>46</v>
      </c>
      <c r="C1606" s="276"/>
      <c r="D1606" s="333"/>
      <c r="E1606" s="865"/>
      <c r="F1606" s="707">
        <f>D1605*E1605</f>
        <v>0</v>
      </c>
    </row>
    <row r="1607" spans="1:6">
      <c r="A1607" s="320"/>
      <c r="B1607" s="483"/>
      <c r="C1607" s="468"/>
      <c r="D1607" s="323"/>
      <c r="E1607" s="324"/>
    </row>
    <row r="1608" spans="1:6" ht="42.75">
      <c r="A1608" s="320"/>
      <c r="B1608" s="281" t="s">
        <v>4357</v>
      </c>
      <c r="C1608" s="264"/>
      <c r="D1608" s="331"/>
      <c r="E1608" s="879"/>
      <c r="F1608" s="722"/>
    </row>
    <row r="1609" spans="1:6">
      <c r="A1609" s="320"/>
      <c r="B1609" s="265" t="s">
        <v>1879</v>
      </c>
      <c r="C1609" s="259" t="s">
        <v>7</v>
      </c>
      <c r="D1609" s="337">
        <v>3</v>
      </c>
      <c r="E1609" s="864"/>
    </row>
    <row r="1610" spans="1:6">
      <c r="A1610" s="320"/>
      <c r="B1610" s="351" t="s">
        <v>46</v>
      </c>
      <c r="C1610" s="276"/>
      <c r="D1610" s="333"/>
      <c r="E1610" s="865"/>
      <c r="F1610" s="707">
        <f>D1609*E1609</f>
        <v>0</v>
      </c>
    </row>
    <row r="1611" spans="1:6">
      <c r="A1611" s="320"/>
      <c r="B1611" s="483"/>
      <c r="C1611" s="468"/>
      <c r="D1611" s="323"/>
      <c r="E1611" s="324"/>
    </row>
    <row r="1612" spans="1:6" ht="45">
      <c r="A1612" s="320"/>
      <c r="B1612" s="265" t="s">
        <v>4729</v>
      </c>
      <c r="C1612" s="264"/>
      <c r="D1612" s="331"/>
      <c r="E1612" s="879"/>
      <c r="F1612" s="722"/>
    </row>
    <row r="1613" spans="1:6" ht="28.5">
      <c r="A1613" s="320"/>
      <c r="C1613" s="444" t="s">
        <v>7</v>
      </c>
      <c r="D1613" s="273"/>
      <c r="E1613" s="763" t="s">
        <v>4689</v>
      </c>
    </row>
    <row r="1614" spans="1:6">
      <c r="A1614" s="320"/>
      <c r="B1614" s="351" t="s">
        <v>46</v>
      </c>
      <c r="C1614" s="276"/>
      <c r="D1614" s="333"/>
      <c r="E1614" s="865"/>
      <c r="F1614" s="707"/>
    </row>
    <row r="1615" spans="1:6">
      <c r="A1615" s="320"/>
      <c r="B1615" s="483"/>
      <c r="C1615" s="468"/>
      <c r="D1615" s="323"/>
      <c r="E1615" s="324"/>
    </row>
    <row r="1616" spans="1:6">
      <c r="A1616" s="320"/>
      <c r="B1616" s="483"/>
      <c r="C1616" s="468"/>
      <c r="D1616" s="323"/>
      <c r="E1616" s="324"/>
    </row>
    <row r="1617" spans="1:6" ht="15">
      <c r="A1617" s="320" t="s">
        <v>1878</v>
      </c>
      <c r="B1617" s="258" t="s">
        <v>2310</v>
      </c>
      <c r="C1617" s="264"/>
      <c r="D1617" s="331"/>
      <c r="E1617" s="879"/>
      <c r="F1617" s="722"/>
    </row>
    <row r="1618" spans="1:6" ht="75">
      <c r="A1618" s="320"/>
      <c r="B1618" s="480" t="s">
        <v>4172</v>
      </c>
      <c r="C1618" s="264"/>
      <c r="D1618" s="331"/>
      <c r="E1618" s="879"/>
      <c r="F1618" s="722"/>
    </row>
    <row r="1619" spans="1:6" ht="114">
      <c r="A1619" s="320"/>
      <c r="B1619" s="281" t="s">
        <v>4366</v>
      </c>
      <c r="C1619" s="264"/>
      <c r="D1619" s="331"/>
      <c r="E1619" s="879"/>
      <c r="F1619" s="722"/>
    </row>
    <row r="1620" spans="1:6">
      <c r="A1620" s="320"/>
      <c r="B1620" s="265" t="s">
        <v>1879</v>
      </c>
      <c r="C1620" s="259" t="s">
        <v>7</v>
      </c>
      <c r="D1620" s="337">
        <v>1</v>
      </c>
      <c r="E1620" s="864"/>
    </row>
    <row r="1621" spans="1:6">
      <c r="A1621" s="320"/>
      <c r="B1621" s="351" t="s">
        <v>46</v>
      </c>
      <c r="C1621" s="276"/>
      <c r="D1621" s="333"/>
      <c r="E1621" s="865"/>
      <c r="F1621" s="707">
        <f>D1620*E1620</f>
        <v>0</v>
      </c>
    </row>
    <row r="1622" spans="1:6">
      <c r="A1622" s="320"/>
      <c r="B1622" s="483"/>
      <c r="C1622" s="468"/>
      <c r="D1622" s="323"/>
      <c r="E1622" s="324"/>
    </row>
    <row r="1623" spans="1:6" ht="42.75">
      <c r="A1623" s="320"/>
      <c r="B1623" s="281" t="s">
        <v>4370</v>
      </c>
      <c r="C1623" s="264"/>
      <c r="D1623" s="331"/>
      <c r="E1623" s="879"/>
      <c r="F1623" s="722"/>
    </row>
    <row r="1624" spans="1:6">
      <c r="A1624" s="320"/>
      <c r="B1624" s="265" t="s">
        <v>1916</v>
      </c>
      <c r="C1624" s="259" t="s">
        <v>15</v>
      </c>
      <c r="D1624" s="337">
        <v>1</v>
      </c>
      <c r="E1624" s="864"/>
    </row>
    <row r="1625" spans="1:6">
      <c r="A1625" s="320"/>
      <c r="B1625" s="351" t="s">
        <v>46</v>
      </c>
      <c r="C1625" s="276"/>
      <c r="D1625" s="333"/>
      <c r="E1625" s="865"/>
      <c r="F1625" s="707">
        <f>D1624*E1624</f>
        <v>0</v>
      </c>
    </row>
    <row r="1626" spans="1:6">
      <c r="A1626" s="320"/>
      <c r="B1626" s="483"/>
      <c r="C1626" s="468"/>
      <c r="D1626" s="323"/>
      <c r="E1626" s="324"/>
    </row>
    <row r="1627" spans="1:6" ht="42.75">
      <c r="A1627" s="320"/>
      <c r="B1627" s="281" t="s">
        <v>4359</v>
      </c>
      <c r="C1627" s="264"/>
      <c r="D1627" s="331"/>
      <c r="E1627" s="879"/>
      <c r="F1627" s="722"/>
    </row>
    <row r="1628" spans="1:6">
      <c r="A1628" s="320"/>
      <c r="B1628" s="265" t="s">
        <v>1916</v>
      </c>
      <c r="C1628" s="259" t="s">
        <v>15</v>
      </c>
      <c r="D1628" s="337">
        <v>1</v>
      </c>
      <c r="E1628" s="864"/>
    </row>
    <row r="1629" spans="1:6">
      <c r="A1629" s="320"/>
      <c r="B1629" s="351" t="s">
        <v>46</v>
      </c>
      <c r="C1629" s="276"/>
      <c r="D1629" s="333"/>
      <c r="E1629" s="865"/>
      <c r="F1629" s="707">
        <f>D1628*E1628</f>
        <v>0</v>
      </c>
    </row>
    <row r="1630" spans="1:6">
      <c r="A1630" s="320"/>
      <c r="B1630" s="483"/>
      <c r="C1630" s="468"/>
      <c r="D1630" s="323"/>
      <c r="E1630" s="324"/>
    </row>
    <row r="1631" spans="1:6" ht="28.5">
      <c r="A1631" s="320"/>
      <c r="B1631" s="281" t="s">
        <v>4304</v>
      </c>
      <c r="C1631" s="264"/>
      <c r="D1631" s="331"/>
      <c r="E1631" s="879"/>
      <c r="F1631" s="722"/>
    </row>
    <row r="1632" spans="1:6">
      <c r="A1632" s="320"/>
      <c r="B1632" s="265" t="s">
        <v>1916</v>
      </c>
      <c r="C1632" s="259" t="s">
        <v>15</v>
      </c>
      <c r="D1632" s="337">
        <v>1</v>
      </c>
      <c r="E1632" s="864"/>
    </row>
    <row r="1633" spans="1:6">
      <c r="A1633" s="320"/>
      <c r="B1633" s="351" t="s">
        <v>46</v>
      </c>
      <c r="C1633" s="276"/>
      <c r="D1633" s="333"/>
      <c r="E1633" s="865"/>
      <c r="F1633" s="707">
        <f>D1632*E1632</f>
        <v>0</v>
      </c>
    </row>
    <row r="1634" spans="1:6">
      <c r="A1634" s="320"/>
      <c r="B1634" s="483"/>
      <c r="C1634" s="468"/>
      <c r="D1634" s="323"/>
      <c r="E1634" s="324"/>
    </row>
    <row r="1635" spans="1:6" ht="42.75">
      <c r="A1635" s="320"/>
      <c r="B1635" s="281" t="s">
        <v>4297</v>
      </c>
      <c r="C1635" s="264"/>
      <c r="D1635" s="331"/>
      <c r="E1635" s="879"/>
      <c r="F1635" s="722"/>
    </row>
    <row r="1636" spans="1:6">
      <c r="A1636" s="320"/>
      <c r="B1636" s="265" t="s">
        <v>1916</v>
      </c>
      <c r="C1636" s="259" t="s">
        <v>15</v>
      </c>
      <c r="D1636" s="337">
        <v>2</v>
      </c>
      <c r="E1636" s="864"/>
    </row>
    <row r="1637" spans="1:6">
      <c r="A1637" s="320"/>
      <c r="B1637" s="351" t="s">
        <v>46</v>
      </c>
      <c r="C1637" s="276"/>
      <c r="D1637" s="333"/>
      <c r="E1637" s="865"/>
      <c r="F1637" s="707">
        <f>D1636*E1636</f>
        <v>0</v>
      </c>
    </row>
    <row r="1638" spans="1:6">
      <c r="A1638" s="320"/>
      <c r="B1638" s="483"/>
      <c r="C1638" s="468"/>
      <c r="D1638" s="323"/>
      <c r="E1638" s="324"/>
    </row>
    <row r="1639" spans="1:6" ht="42.75">
      <c r="A1639" s="320"/>
      <c r="B1639" s="281" t="s">
        <v>4298</v>
      </c>
      <c r="C1639" s="264"/>
      <c r="D1639" s="331"/>
      <c r="E1639" s="879"/>
      <c r="F1639" s="722"/>
    </row>
    <row r="1640" spans="1:6">
      <c r="A1640" s="320"/>
      <c r="B1640" s="265" t="s">
        <v>1916</v>
      </c>
      <c r="C1640" s="259" t="s">
        <v>15</v>
      </c>
      <c r="D1640" s="337">
        <v>5</v>
      </c>
      <c r="E1640" s="864"/>
    </row>
    <row r="1641" spans="1:6">
      <c r="A1641" s="320"/>
      <c r="B1641" s="351" t="s">
        <v>46</v>
      </c>
      <c r="C1641" s="276"/>
      <c r="D1641" s="333"/>
      <c r="E1641" s="865"/>
      <c r="F1641" s="707">
        <f>D1640*E1640</f>
        <v>0</v>
      </c>
    </row>
    <row r="1642" spans="1:6">
      <c r="A1642" s="320"/>
      <c r="B1642" s="483"/>
      <c r="C1642" s="468"/>
      <c r="D1642" s="323"/>
      <c r="E1642" s="324"/>
    </row>
    <row r="1643" spans="1:6" ht="42.75">
      <c r="A1643" s="320"/>
      <c r="B1643" s="281" t="s">
        <v>4299</v>
      </c>
      <c r="C1643" s="264"/>
      <c r="D1643" s="331"/>
      <c r="E1643" s="879"/>
      <c r="F1643" s="722"/>
    </row>
    <row r="1644" spans="1:6">
      <c r="A1644" s="320"/>
      <c r="B1644" s="265" t="s">
        <v>1916</v>
      </c>
      <c r="C1644" s="259" t="s">
        <v>15</v>
      </c>
      <c r="D1644" s="337">
        <v>5</v>
      </c>
      <c r="E1644" s="864"/>
    </row>
    <row r="1645" spans="1:6">
      <c r="A1645" s="320"/>
      <c r="B1645" s="351" t="s">
        <v>46</v>
      </c>
      <c r="C1645" s="276"/>
      <c r="D1645" s="333"/>
      <c r="E1645" s="865"/>
      <c r="F1645" s="707">
        <f>D1644*E1644</f>
        <v>0</v>
      </c>
    </row>
    <row r="1646" spans="1:6">
      <c r="A1646" s="320"/>
      <c r="B1646" s="483"/>
      <c r="C1646" s="468"/>
      <c r="D1646" s="323"/>
      <c r="E1646" s="324"/>
    </row>
    <row r="1647" spans="1:6">
      <c r="A1647" s="320"/>
      <c r="B1647" s="281" t="s">
        <v>4369</v>
      </c>
      <c r="C1647" s="264"/>
      <c r="D1647" s="331"/>
      <c r="E1647" s="879"/>
      <c r="F1647" s="722"/>
    </row>
    <row r="1648" spans="1:6">
      <c r="A1648" s="320"/>
      <c r="B1648" s="265" t="s">
        <v>1879</v>
      </c>
      <c r="C1648" s="259" t="s">
        <v>7</v>
      </c>
      <c r="D1648" s="337">
        <v>1</v>
      </c>
      <c r="E1648" s="864"/>
    </row>
    <row r="1649" spans="1:6">
      <c r="A1649" s="320"/>
      <c r="B1649" s="351" t="s">
        <v>46</v>
      </c>
      <c r="C1649" s="276"/>
      <c r="D1649" s="333"/>
      <c r="E1649" s="865"/>
      <c r="F1649" s="707">
        <f>D1648*E1648</f>
        <v>0</v>
      </c>
    </row>
    <row r="1650" spans="1:6">
      <c r="A1650" s="320"/>
      <c r="B1650" s="483"/>
      <c r="C1650" s="468"/>
      <c r="D1650" s="323"/>
      <c r="E1650" s="324"/>
    </row>
    <row r="1651" spans="1:6" ht="42.75">
      <c r="A1651" s="320"/>
      <c r="B1651" s="281" t="s">
        <v>4357</v>
      </c>
      <c r="C1651" s="264"/>
      <c r="D1651" s="331"/>
      <c r="E1651" s="879"/>
      <c r="F1651" s="722"/>
    </row>
    <row r="1652" spans="1:6">
      <c r="A1652" s="320"/>
      <c r="B1652" s="265" t="s">
        <v>1879</v>
      </c>
      <c r="C1652" s="259" t="s">
        <v>7</v>
      </c>
      <c r="D1652" s="337">
        <v>3</v>
      </c>
      <c r="E1652" s="864"/>
    </row>
    <row r="1653" spans="1:6">
      <c r="A1653" s="320"/>
      <c r="B1653" s="351" t="s">
        <v>46</v>
      </c>
      <c r="C1653" s="276"/>
      <c r="D1653" s="333"/>
      <c r="E1653" s="865"/>
      <c r="F1653" s="707">
        <f>D1652*E1652</f>
        <v>0</v>
      </c>
    </row>
    <row r="1654" spans="1:6">
      <c r="A1654" s="320"/>
      <c r="B1654" s="483"/>
      <c r="C1654" s="468"/>
      <c r="D1654" s="323"/>
      <c r="E1654" s="324"/>
    </row>
    <row r="1655" spans="1:6" ht="45">
      <c r="A1655" s="320"/>
      <c r="B1655" s="265" t="s">
        <v>4729</v>
      </c>
      <c r="C1655" s="264"/>
      <c r="D1655" s="331"/>
      <c r="E1655" s="879"/>
      <c r="F1655" s="722"/>
    </row>
    <row r="1656" spans="1:6" ht="28.5">
      <c r="A1656" s="320"/>
      <c r="C1656" s="444" t="s">
        <v>7</v>
      </c>
      <c r="D1656" s="273"/>
      <c r="E1656" s="763" t="s">
        <v>4689</v>
      </c>
    </row>
    <row r="1657" spans="1:6">
      <c r="A1657" s="320"/>
      <c r="B1657" s="351" t="s">
        <v>46</v>
      </c>
      <c r="C1657" s="276"/>
      <c r="D1657" s="333"/>
      <c r="E1657" s="865"/>
      <c r="F1657" s="707"/>
    </row>
    <row r="1658" spans="1:6">
      <c r="A1658" s="320"/>
      <c r="B1658" s="483"/>
      <c r="C1658" s="468"/>
      <c r="D1658" s="323"/>
      <c r="E1658" s="324"/>
    </row>
    <row r="1659" spans="1:6" ht="30">
      <c r="A1659" s="315" t="s">
        <v>2311</v>
      </c>
      <c r="B1659" s="258" t="s">
        <v>2312</v>
      </c>
      <c r="C1659" s="468"/>
      <c r="D1659" s="323"/>
      <c r="E1659" s="324"/>
    </row>
    <row r="1660" spans="1:6">
      <c r="A1660" s="320"/>
      <c r="B1660" s="483"/>
      <c r="C1660" s="468"/>
      <c r="D1660" s="323"/>
      <c r="E1660" s="324"/>
    </row>
    <row r="1661" spans="1:6">
      <c r="A1661" s="320"/>
      <c r="B1661" s="483"/>
      <c r="C1661" s="468"/>
      <c r="D1661" s="323"/>
      <c r="E1661" s="324"/>
    </row>
    <row r="1662" spans="1:6" ht="15">
      <c r="A1662" s="320" t="s">
        <v>1878</v>
      </c>
      <c r="B1662" s="485" t="s">
        <v>2313</v>
      </c>
      <c r="C1662" s="468"/>
      <c r="D1662" s="323"/>
      <c r="E1662" s="324"/>
    </row>
    <row r="1663" spans="1:6" ht="75">
      <c r="A1663" s="320"/>
      <c r="B1663" s="480" t="s">
        <v>4172</v>
      </c>
      <c r="C1663" s="264"/>
      <c r="D1663" s="331"/>
      <c r="E1663" s="879"/>
      <c r="F1663" s="722"/>
    </row>
    <row r="1664" spans="1:6" ht="156.75">
      <c r="A1664" s="320"/>
      <c r="B1664" s="281" t="s">
        <v>4372</v>
      </c>
      <c r="C1664" s="264"/>
      <c r="D1664" s="331"/>
      <c r="E1664" s="879"/>
      <c r="F1664" s="722"/>
    </row>
    <row r="1665" spans="1:6">
      <c r="A1665" s="320"/>
      <c r="B1665" s="265" t="s">
        <v>1879</v>
      </c>
      <c r="C1665" s="259" t="s">
        <v>7</v>
      </c>
      <c r="D1665" s="337">
        <v>1</v>
      </c>
      <c r="E1665" s="864"/>
    </row>
    <row r="1666" spans="1:6">
      <c r="A1666" s="320"/>
      <c r="B1666" s="352" t="s">
        <v>47</v>
      </c>
      <c r="C1666" s="279"/>
      <c r="D1666" s="334"/>
      <c r="E1666" s="866"/>
      <c r="F1666" s="708">
        <f>D1665*E1665</f>
        <v>0</v>
      </c>
    </row>
    <row r="1667" spans="1:6">
      <c r="A1667" s="320"/>
      <c r="B1667" s="281"/>
      <c r="C1667" s="264"/>
      <c r="D1667" s="331"/>
      <c r="E1667" s="879"/>
      <c r="F1667" s="722"/>
    </row>
    <row r="1668" spans="1:6" ht="28.5">
      <c r="A1668" s="320"/>
      <c r="B1668" s="281" t="s">
        <v>4373</v>
      </c>
      <c r="C1668" s="264"/>
      <c r="D1668" s="331"/>
      <c r="E1668" s="879"/>
      <c r="F1668" s="722"/>
    </row>
    <row r="1669" spans="1:6">
      <c r="A1669" s="320"/>
      <c r="B1669" s="265" t="s">
        <v>1916</v>
      </c>
      <c r="C1669" s="259" t="s">
        <v>15</v>
      </c>
      <c r="D1669" s="337">
        <v>1</v>
      </c>
      <c r="E1669" s="864"/>
    </row>
    <row r="1670" spans="1:6">
      <c r="A1670" s="320"/>
      <c r="B1670" s="352" t="s">
        <v>47</v>
      </c>
      <c r="C1670" s="279"/>
      <c r="D1670" s="334"/>
      <c r="E1670" s="866"/>
      <c r="F1670" s="708">
        <f>D1669*E1669</f>
        <v>0</v>
      </c>
    </row>
    <row r="1671" spans="1:6">
      <c r="A1671" s="320"/>
      <c r="B1671" s="483"/>
      <c r="C1671" s="468"/>
      <c r="D1671" s="323"/>
      <c r="E1671" s="324"/>
    </row>
    <row r="1672" spans="1:6" ht="42.75">
      <c r="A1672" s="320"/>
      <c r="B1672" s="281" t="s">
        <v>4374</v>
      </c>
      <c r="C1672" s="264"/>
      <c r="D1672" s="331"/>
      <c r="E1672" s="879"/>
      <c r="F1672" s="722"/>
    </row>
    <row r="1673" spans="1:6">
      <c r="A1673" s="320"/>
      <c r="B1673" s="265" t="s">
        <v>1916</v>
      </c>
      <c r="C1673" s="259" t="s">
        <v>15</v>
      </c>
      <c r="D1673" s="337">
        <v>3</v>
      </c>
      <c r="E1673" s="864"/>
    </row>
    <row r="1674" spans="1:6">
      <c r="A1674" s="320"/>
      <c r="B1674" s="352" t="s">
        <v>47</v>
      </c>
      <c r="C1674" s="279"/>
      <c r="D1674" s="334"/>
      <c r="E1674" s="866"/>
      <c r="F1674" s="708">
        <f>D1673*E1673</f>
        <v>0</v>
      </c>
    </row>
    <row r="1675" spans="1:6">
      <c r="A1675" s="320"/>
      <c r="B1675" s="483"/>
      <c r="C1675" s="468"/>
      <c r="D1675" s="323"/>
      <c r="E1675" s="324"/>
    </row>
    <row r="1676" spans="1:6" ht="42.75">
      <c r="A1676" s="320"/>
      <c r="B1676" s="281" t="s">
        <v>4269</v>
      </c>
      <c r="C1676" s="264"/>
      <c r="D1676" s="331"/>
      <c r="E1676" s="879"/>
      <c r="F1676" s="722"/>
    </row>
    <row r="1677" spans="1:6">
      <c r="A1677" s="320"/>
      <c r="B1677" s="265" t="s">
        <v>1916</v>
      </c>
      <c r="C1677" s="259" t="s">
        <v>15</v>
      </c>
      <c r="D1677" s="337">
        <v>7</v>
      </c>
      <c r="E1677" s="864"/>
    </row>
    <row r="1678" spans="1:6">
      <c r="A1678" s="320"/>
      <c r="B1678" s="352" t="s">
        <v>47</v>
      </c>
      <c r="C1678" s="279"/>
      <c r="D1678" s="334"/>
      <c r="E1678" s="866"/>
      <c r="F1678" s="708">
        <f>D1677*E1677</f>
        <v>0</v>
      </c>
    </row>
    <row r="1679" spans="1:6">
      <c r="A1679" s="320"/>
      <c r="B1679" s="483"/>
      <c r="C1679" s="468"/>
      <c r="D1679" s="323"/>
      <c r="E1679" s="324"/>
    </row>
    <row r="1680" spans="1:6" ht="28.5">
      <c r="A1680" s="320"/>
      <c r="B1680" s="281" t="s">
        <v>4304</v>
      </c>
      <c r="C1680" s="264"/>
      <c r="D1680" s="331"/>
      <c r="E1680" s="879"/>
      <c r="F1680" s="722"/>
    </row>
    <row r="1681" spans="1:6">
      <c r="A1681" s="320"/>
      <c r="B1681" s="265" t="s">
        <v>1916</v>
      </c>
      <c r="C1681" s="259" t="s">
        <v>15</v>
      </c>
      <c r="D1681" s="337">
        <v>1</v>
      </c>
      <c r="E1681" s="864"/>
    </row>
    <row r="1682" spans="1:6">
      <c r="A1682" s="320"/>
      <c r="B1682" s="352" t="s">
        <v>47</v>
      </c>
      <c r="C1682" s="279"/>
      <c r="D1682" s="334"/>
      <c r="E1682" s="866"/>
      <c r="F1682" s="708">
        <f>D1681*E1681</f>
        <v>0</v>
      </c>
    </row>
    <row r="1683" spans="1:6">
      <c r="A1683" s="320"/>
      <c r="B1683" s="483"/>
      <c r="C1683" s="468"/>
      <c r="D1683" s="323"/>
      <c r="E1683" s="324"/>
    </row>
    <row r="1684" spans="1:6" ht="42.75">
      <c r="A1684" s="320"/>
      <c r="B1684" s="281" t="s">
        <v>4348</v>
      </c>
      <c r="C1684" s="264"/>
      <c r="D1684" s="331"/>
      <c r="E1684" s="879"/>
      <c r="F1684" s="722"/>
    </row>
    <row r="1685" spans="1:6">
      <c r="A1685" s="320"/>
      <c r="B1685" s="265" t="s">
        <v>1916</v>
      </c>
      <c r="C1685" s="259" t="s">
        <v>15</v>
      </c>
      <c r="D1685" s="337">
        <v>1</v>
      </c>
      <c r="E1685" s="864"/>
    </row>
    <row r="1686" spans="1:6">
      <c r="A1686" s="320"/>
      <c r="B1686" s="352" t="s">
        <v>47</v>
      </c>
      <c r="C1686" s="279"/>
      <c r="D1686" s="334"/>
      <c r="E1686" s="866"/>
      <c r="F1686" s="708">
        <f>D1685*E1685</f>
        <v>0</v>
      </c>
    </row>
    <row r="1687" spans="1:6">
      <c r="A1687" s="320"/>
      <c r="B1687" s="483"/>
      <c r="C1687" s="468"/>
      <c r="D1687" s="323"/>
      <c r="E1687" s="324"/>
    </row>
    <row r="1688" spans="1:6" ht="42.75">
      <c r="A1688" s="320"/>
      <c r="B1688" s="281" t="s">
        <v>4327</v>
      </c>
      <c r="C1688" s="264"/>
      <c r="D1688" s="331"/>
      <c r="E1688" s="879"/>
      <c r="F1688" s="722"/>
    </row>
    <row r="1689" spans="1:6">
      <c r="A1689" s="320"/>
      <c r="B1689" s="265" t="s">
        <v>1916</v>
      </c>
      <c r="C1689" s="259" t="s">
        <v>15</v>
      </c>
      <c r="D1689" s="337">
        <v>4</v>
      </c>
      <c r="E1689" s="864"/>
    </row>
    <row r="1690" spans="1:6">
      <c r="A1690" s="320"/>
      <c r="B1690" s="352" t="s">
        <v>47</v>
      </c>
      <c r="C1690" s="279"/>
      <c r="D1690" s="334"/>
      <c r="E1690" s="866"/>
      <c r="F1690" s="708">
        <f>D1689*E1689</f>
        <v>0</v>
      </c>
    </row>
    <row r="1691" spans="1:6">
      <c r="A1691" s="320"/>
      <c r="B1691" s="483"/>
      <c r="C1691" s="468"/>
      <c r="D1691" s="323"/>
      <c r="E1691" s="324"/>
    </row>
    <row r="1692" spans="1:6" ht="42.75">
      <c r="A1692" s="320"/>
      <c r="B1692" s="281" t="s">
        <v>4375</v>
      </c>
      <c r="C1692" s="264"/>
      <c r="D1692" s="331"/>
      <c r="E1692" s="879"/>
      <c r="F1692" s="722"/>
    </row>
    <row r="1693" spans="1:6">
      <c r="A1693" s="320"/>
      <c r="B1693" s="265" t="s">
        <v>1916</v>
      </c>
      <c r="C1693" s="259" t="s">
        <v>15</v>
      </c>
      <c r="D1693" s="337">
        <v>2</v>
      </c>
      <c r="E1693" s="864"/>
    </row>
    <row r="1694" spans="1:6">
      <c r="A1694" s="320"/>
      <c r="B1694" s="352" t="s">
        <v>47</v>
      </c>
      <c r="C1694" s="279"/>
      <c r="D1694" s="334"/>
      <c r="E1694" s="866"/>
      <c r="F1694" s="708">
        <f>D1693*E1693</f>
        <v>0</v>
      </c>
    </row>
    <row r="1695" spans="1:6">
      <c r="A1695" s="320"/>
      <c r="B1695" s="483"/>
      <c r="C1695" s="468"/>
      <c r="D1695" s="323"/>
      <c r="E1695" s="324"/>
    </row>
    <row r="1696" spans="1:6" ht="42.75">
      <c r="A1696" s="320"/>
      <c r="B1696" s="281" t="s">
        <v>4376</v>
      </c>
      <c r="C1696" s="264"/>
      <c r="D1696" s="331"/>
      <c r="E1696" s="879"/>
      <c r="F1696" s="722"/>
    </row>
    <row r="1697" spans="1:6">
      <c r="A1697" s="320"/>
      <c r="B1697" s="265" t="s">
        <v>1916</v>
      </c>
      <c r="C1697" s="259" t="s">
        <v>15</v>
      </c>
      <c r="D1697" s="337">
        <v>3</v>
      </c>
      <c r="E1697" s="864"/>
    </row>
    <row r="1698" spans="1:6">
      <c r="A1698" s="320"/>
      <c r="B1698" s="352" t="s">
        <v>47</v>
      </c>
      <c r="C1698" s="279"/>
      <c r="D1698" s="334"/>
      <c r="E1698" s="866"/>
      <c r="F1698" s="708">
        <f>D1697*E1697</f>
        <v>0</v>
      </c>
    </row>
    <row r="1699" spans="1:6">
      <c r="A1699" s="320"/>
      <c r="B1699" s="483"/>
      <c r="C1699" s="468"/>
      <c r="D1699" s="323"/>
      <c r="E1699" s="324"/>
    </row>
    <row r="1700" spans="1:6" ht="42.75">
      <c r="A1700" s="320"/>
      <c r="B1700" s="281" t="s">
        <v>4357</v>
      </c>
      <c r="C1700" s="264"/>
      <c r="D1700" s="331"/>
      <c r="E1700" s="879"/>
      <c r="F1700" s="722"/>
    </row>
    <row r="1701" spans="1:6">
      <c r="A1701" s="320"/>
      <c r="B1701" s="265" t="s">
        <v>1879</v>
      </c>
      <c r="C1701" s="259" t="s">
        <v>7</v>
      </c>
      <c r="D1701" s="337">
        <v>27</v>
      </c>
      <c r="E1701" s="864"/>
    </row>
    <row r="1702" spans="1:6">
      <c r="A1702" s="320"/>
      <c r="B1702" s="352" t="s">
        <v>47</v>
      </c>
      <c r="C1702" s="279"/>
      <c r="D1702" s="334"/>
      <c r="E1702" s="866"/>
      <c r="F1702" s="708">
        <f>D1701*E1701</f>
        <v>0</v>
      </c>
    </row>
    <row r="1703" spans="1:6">
      <c r="A1703" s="320"/>
      <c r="B1703" s="483"/>
      <c r="C1703" s="468"/>
      <c r="D1703" s="323"/>
      <c r="E1703" s="324"/>
    </row>
    <row r="1704" spans="1:6" ht="42.75">
      <c r="A1704" s="320"/>
      <c r="B1704" s="281" t="s">
        <v>4275</v>
      </c>
      <c r="C1704" s="264"/>
      <c r="D1704" s="331"/>
      <c r="E1704" s="879"/>
      <c r="F1704" s="722"/>
    </row>
    <row r="1705" spans="1:6">
      <c r="A1705" s="320"/>
      <c r="B1705" s="265" t="s">
        <v>1879</v>
      </c>
      <c r="C1705" s="259" t="s">
        <v>7</v>
      </c>
      <c r="D1705" s="337">
        <v>3</v>
      </c>
      <c r="E1705" s="864"/>
    </row>
    <row r="1706" spans="1:6">
      <c r="A1706" s="320"/>
      <c r="B1706" s="352" t="s">
        <v>47</v>
      </c>
      <c r="C1706" s="279"/>
      <c r="D1706" s="334"/>
      <c r="E1706" s="866"/>
      <c r="F1706" s="708">
        <f>D1705*E1705</f>
        <v>0</v>
      </c>
    </row>
    <row r="1707" spans="1:6">
      <c r="A1707" s="320"/>
      <c r="B1707" s="483"/>
      <c r="C1707" s="468"/>
      <c r="D1707" s="323"/>
      <c r="E1707" s="324"/>
    </row>
    <row r="1708" spans="1:6" ht="28.5">
      <c r="A1708" s="320"/>
      <c r="B1708" s="281" t="s">
        <v>4273</v>
      </c>
      <c r="C1708" s="264"/>
      <c r="D1708" s="331"/>
      <c r="E1708" s="879"/>
      <c r="F1708" s="722"/>
    </row>
    <row r="1709" spans="1:6">
      <c r="A1709" s="320"/>
      <c r="B1709" s="265" t="s">
        <v>1879</v>
      </c>
      <c r="C1709" s="259" t="s">
        <v>7</v>
      </c>
      <c r="D1709" s="337">
        <v>1</v>
      </c>
      <c r="E1709" s="864"/>
    </row>
    <row r="1710" spans="1:6">
      <c r="A1710" s="320"/>
      <c r="B1710" s="352" t="s">
        <v>47</v>
      </c>
      <c r="C1710" s="279"/>
      <c r="D1710" s="334"/>
      <c r="E1710" s="866"/>
      <c r="F1710" s="708">
        <f>D1709*E1709</f>
        <v>0</v>
      </c>
    </row>
    <row r="1711" spans="1:6">
      <c r="A1711" s="320"/>
      <c r="B1711" s="483"/>
      <c r="C1711" s="468"/>
      <c r="D1711" s="323"/>
      <c r="E1711" s="324"/>
    </row>
    <row r="1712" spans="1:6" ht="45">
      <c r="A1712" s="320"/>
      <c r="B1712" s="265" t="s">
        <v>4729</v>
      </c>
      <c r="C1712" s="264"/>
      <c r="D1712" s="331"/>
      <c r="E1712" s="879"/>
      <c r="F1712" s="722"/>
    </row>
    <row r="1713" spans="1:6" ht="28.5">
      <c r="A1713" s="320"/>
      <c r="C1713" s="444" t="s">
        <v>7</v>
      </c>
      <c r="D1713" s="273"/>
      <c r="E1713" s="763" t="s">
        <v>4689</v>
      </c>
    </row>
    <row r="1714" spans="1:6">
      <c r="A1714" s="320"/>
      <c r="B1714" s="352" t="s">
        <v>47</v>
      </c>
      <c r="C1714" s="279"/>
      <c r="D1714" s="334"/>
      <c r="E1714" s="866"/>
      <c r="F1714" s="708"/>
    </row>
    <row r="1715" spans="1:6">
      <c r="A1715" s="320"/>
      <c r="B1715" s="483"/>
      <c r="C1715" s="468"/>
      <c r="D1715" s="323"/>
      <c r="E1715" s="324"/>
    </row>
    <row r="1716" spans="1:6">
      <c r="A1716" s="320"/>
      <c r="B1716" s="483"/>
      <c r="C1716" s="468"/>
      <c r="D1716" s="323"/>
      <c r="E1716" s="324"/>
    </row>
    <row r="1717" spans="1:6" ht="15">
      <c r="A1717" s="320" t="s">
        <v>1878</v>
      </c>
      <c r="B1717" s="485" t="s">
        <v>2314</v>
      </c>
      <c r="C1717" s="468"/>
      <c r="D1717" s="323"/>
      <c r="E1717" s="324"/>
    </row>
    <row r="1718" spans="1:6" ht="75">
      <c r="A1718" s="320"/>
      <c r="B1718" s="480" t="s">
        <v>4172</v>
      </c>
      <c r="C1718" s="264"/>
      <c r="D1718" s="331"/>
      <c r="E1718" s="879"/>
      <c r="F1718" s="722"/>
    </row>
    <row r="1719" spans="1:6" ht="156.75">
      <c r="A1719" s="320"/>
      <c r="B1719" s="281" t="s">
        <v>4377</v>
      </c>
      <c r="C1719" s="468"/>
      <c r="D1719" s="323"/>
      <c r="E1719" s="324"/>
    </row>
    <row r="1720" spans="1:6">
      <c r="A1720" s="320"/>
      <c r="B1720" s="265" t="s">
        <v>1879</v>
      </c>
      <c r="C1720" s="259" t="s">
        <v>7</v>
      </c>
      <c r="D1720" s="337">
        <v>1</v>
      </c>
      <c r="E1720" s="864"/>
    </row>
    <row r="1721" spans="1:6">
      <c r="A1721" s="320"/>
      <c r="B1721" s="352" t="s">
        <v>47</v>
      </c>
      <c r="C1721" s="279"/>
      <c r="D1721" s="334"/>
      <c r="E1721" s="866"/>
      <c r="F1721" s="708">
        <f>D1720*E1720</f>
        <v>0</v>
      </c>
    </row>
    <row r="1722" spans="1:6">
      <c r="A1722" s="320"/>
      <c r="B1722" s="483"/>
      <c r="C1722" s="468"/>
      <c r="D1722" s="323"/>
      <c r="E1722" s="324"/>
    </row>
    <row r="1723" spans="1:6" ht="28.5">
      <c r="A1723" s="320"/>
      <c r="B1723" s="281" t="s">
        <v>4378</v>
      </c>
      <c r="C1723" s="264"/>
      <c r="D1723" s="331"/>
      <c r="E1723" s="879"/>
      <c r="F1723" s="722"/>
    </row>
    <row r="1724" spans="1:6">
      <c r="A1724" s="320"/>
      <c r="B1724" s="265" t="s">
        <v>1916</v>
      </c>
      <c r="C1724" s="259" t="s">
        <v>15</v>
      </c>
      <c r="D1724" s="337">
        <v>1</v>
      </c>
      <c r="E1724" s="864"/>
    </row>
    <row r="1725" spans="1:6">
      <c r="A1725" s="320"/>
      <c r="B1725" s="352" t="s">
        <v>47</v>
      </c>
      <c r="C1725" s="279"/>
      <c r="D1725" s="334"/>
      <c r="E1725" s="866"/>
      <c r="F1725" s="708">
        <f>D1724*E1724</f>
        <v>0</v>
      </c>
    </row>
    <row r="1726" spans="1:6">
      <c r="A1726" s="320"/>
      <c r="B1726" s="483"/>
      <c r="C1726" s="468"/>
      <c r="D1726" s="323"/>
      <c r="E1726" s="324"/>
    </row>
    <row r="1727" spans="1:6" ht="42.75">
      <c r="A1727" s="320"/>
      <c r="B1727" s="281" t="s">
        <v>4379</v>
      </c>
      <c r="C1727" s="264"/>
      <c r="D1727" s="331"/>
      <c r="E1727" s="879"/>
      <c r="F1727" s="722"/>
    </row>
    <row r="1728" spans="1:6">
      <c r="A1728" s="320"/>
      <c r="B1728" s="265" t="s">
        <v>1916</v>
      </c>
      <c r="C1728" s="259" t="s">
        <v>15</v>
      </c>
      <c r="D1728" s="337">
        <v>1</v>
      </c>
      <c r="E1728" s="864"/>
    </row>
    <row r="1729" spans="1:6">
      <c r="A1729" s="320"/>
      <c r="B1729" s="352" t="s">
        <v>47</v>
      </c>
      <c r="C1729" s="279"/>
      <c r="D1729" s="334"/>
      <c r="E1729" s="866"/>
      <c r="F1729" s="708">
        <f>D1728*E1728</f>
        <v>0</v>
      </c>
    </row>
    <row r="1730" spans="1:6">
      <c r="A1730" s="320"/>
      <c r="B1730" s="483"/>
      <c r="C1730" s="468"/>
      <c r="D1730" s="323"/>
      <c r="E1730" s="324"/>
    </row>
    <row r="1731" spans="1:6" ht="42.75">
      <c r="A1731" s="320"/>
      <c r="B1731" s="281" t="s">
        <v>4281</v>
      </c>
      <c r="C1731" s="264"/>
      <c r="D1731" s="331"/>
      <c r="E1731" s="879"/>
      <c r="F1731" s="722"/>
    </row>
    <row r="1732" spans="1:6">
      <c r="A1732" s="320"/>
      <c r="B1732" s="265" t="s">
        <v>1916</v>
      </c>
      <c r="C1732" s="259" t="s">
        <v>15</v>
      </c>
      <c r="D1732" s="337">
        <v>4</v>
      </c>
      <c r="E1732" s="864"/>
    </row>
    <row r="1733" spans="1:6">
      <c r="A1733" s="320"/>
      <c r="B1733" s="352" t="s">
        <v>47</v>
      </c>
      <c r="C1733" s="279"/>
      <c r="D1733" s="334"/>
      <c r="E1733" s="866"/>
      <c r="F1733" s="708">
        <f>D1732*E1732</f>
        <v>0</v>
      </c>
    </row>
    <row r="1734" spans="1:6">
      <c r="A1734" s="320"/>
      <c r="B1734" s="483"/>
      <c r="C1734" s="468"/>
      <c r="D1734" s="323"/>
      <c r="E1734" s="324"/>
    </row>
    <row r="1735" spans="1:6" ht="28.5">
      <c r="A1735" s="320"/>
      <c r="B1735" s="281" t="s">
        <v>4282</v>
      </c>
      <c r="C1735" s="264"/>
      <c r="D1735" s="331"/>
      <c r="E1735" s="879"/>
      <c r="F1735" s="722"/>
    </row>
    <row r="1736" spans="1:6">
      <c r="A1736" s="320"/>
      <c r="B1736" s="265" t="s">
        <v>1916</v>
      </c>
      <c r="C1736" s="259" t="s">
        <v>15</v>
      </c>
      <c r="D1736" s="337">
        <v>1</v>
      </c>
      <c r="E1736" s="864"/>
    </row>
    <row r="1737" spans="1:6">
      <c r="A1737" s="320"/>
      <c r="B1737" s="352" t="s">
        <v>47</v>
      </c>
      <c r="C1737" s="279"/>
      <c r="D1737" s="334"/>
      <c r="E1737" s="866"/>
      <c r="F1737" s="708">
        <f>D1736*E1736</f>
        <v>0</v>
      </c>
    </row>
    <row r="1738" spans="1:6">
      <c r="A1738" s="320"/>
      <c r="B1738" s="483"/>
      <c r="C1738" s="468"/>
      <c r="D1738" s="323"/>
      <c r="E1738" s="324"/>
    </row>
    <row r="1739" spans="1:6" ht="42.75">
      <c r="A1739" s="320"/>
      <c r="B1739" s="281" t="s">
        <v>4347</v>
      </c>
      <c r="C1739" s="264"/>
      <c r="D1739" s="331"/>
      <c r="E1739" s="879"/>
      <c r="F1739" s="722"/>
    </row>
    <row r="1740" spans="1:6">
      <c r="A1740" s="320"/>
      <c r="B1740" s="265" t="s">
        <v>1916</v>
      </c>
      <c r="C1740" s="259" t="s">
        <v>15</v>
      </c>
      <c r="D1740" s="337">
        <v>1</v>
      </c>
      <c r="E1740" s="864"/>
    </row>
    <row r="1741" spans="1:6">
      <c r="A1741" s="320"/>
      <c r="B1741" s="352" t="s">
        <v>47</v>
      </c>
      <c r="C1741" s="279"/>
      <c r="D1741" s="334"/>
      <c r="E1741" s="866"/>
      <c r="F1741" s="708">
        <f>D1740*E1740</f>
        <v>0</v>
      </c>
    </row>
    <row r="1742" spans="1:6">
      <c r="A1742" s="320"/>
      <c r="B1742" s="483"/>
      <c r="C1742" s="468"/>
      <c r="D1742" s="323"/>
      <c r="E1742" s="324"/>
    </row>
    <row r="1743" spans="1:6" ht="42.75">
      <c r="A1743" s="320"/>
      <c r="B1743" s="281" t="s">
        <v>4363</v>
      </c>
      <c r="C1743" s="264"/>
      <c r="D1743" s="331"/>
      <c r="E1743" s="879"/>
      <c r="F1743" s="722"/>
    </row>
    <row r="1744" spans="1:6">
      <c r="A1744" s="320"/>
      <c r="B1744" s="265" t="s">
        <v>1916</v>
      </c>
      <c r="C1744" s="259" t="s">
        <v>15</v>
      </c>
      <c r="D1744" s="337">
        <v>16</v>
      </c>
      <c r="E1744" s="864"/>
    </row>
    <row r="1745" spans="1:6">
      <c r="A1745" s="320"/>
      <c r="B1745" s="352" t="s">
        <v>47</v>
      </c>
      <c r="C1745" s="279"/>
      <c r="D1745" s="334"/>
      <c r="E1745" s="866"/>
      <c r="F1745" s="708">
        <f>D1744*E1744</f>
        <v>0</v>
      </c>
    </row>
    <row r="1746" spans="1:6">
      <c r="A1746" s="320"/>
      <c r="B1746" s="483"/>
      <c r="C1746" s="468"/>
      <c r="D1746" s="323"/>
      <c r="E1746" s="324"/>
    </row>
    <row r="1747" spans="1:6" ht="42.75">
      <c r="A1747" s="320"/>
      <c r="B1747" s="281" t="s">
        <v>4297</v>
      </c>
      <c r="C1747" s="264"/>
      <c r="D1747" s="331"/>
      <c r="E1747" s="879"/>
      <c r="F1747" s="722"/>
    </row>
    <row r="1748" spans="1:6">
      <c r="A1748" s="320"/>
      <c r="B1748" s="265" t="s">
        <v>1916</v>
      </c>
      <c r="C1748" s="259" t="s">
        <v>15</v>
      </c>
      <c r="D1748" s="337">
        <v>43</v>
      </c>
      <c r="E1748" s="864"/>
    </row>
    <row r="1749" spans="1:6">
      <c r="A1749" s="320"/>
      <c r="B1749" s="352" t="s">
        <v>47</v>
      </c>
      <c r="C1749" s="279"/>
      <c r="D1749" s="334"/>
      <c r="E1749" s="866"/>
      <c r="F1749" s="708">
        <f>D1748*E1748</f>
        <v>0</v>
      </c>
    </row>
    <row r="1750" spans="1:6">
      <c r="A1750" s="320"/>
      <c r="B1750" s="483"/>
      <c r="C1750" s="468"/>
      <c r="D1750" s="323"/>
      <c r="E1750" s="324"/>
    </row>
    <row r="1751" spans="1:6" ht="42.75">
      <c r="A1751" s="320"/>
      <c r="B1751" s="281" t="s">
        <v>4298</v>
      </c>
      <c r="C1751" s="264"/>
      <c r="D1751" s="331"/>
      <c r="E1751" s="879"/>
      <c r="F1751" s="722"/>
    </row>
    <row r="1752" spans="1:6">
      <c r="A1752" s="320"/>
      <c r="B1752" s="265" t="s">
        <v>1916</v>
      </c>
      <c r="C1752" s="259" t="s">
        <v>15</v>
      </c>
      <c r="D1752" s="337">
        <v>2</v>
      </c>
      <c r="E1752" s="864"/>
    </row>
    <row r="1753" spans="1:6">
      <c r="A1753" s="320"/>
      <c r="B1753" s="352" t="s">
        <v>47</v>
      </c>
      <c r="C1753" s="279"/>
      <c r="D1753" s="334"/>
      <c r="E1753" s="866"/>
      <c r="F1753" s="708">
        <f>D1752*E1752</f>
        <v>0</v>
      </c>
    </row>
    <row r="1754" spans="1:6">
      <c r="A1754" s="320"/>
      <c r="B1754" s="483"/>
      <c r="C1754" s="468"/>
      <c r="D1754" s="323"/>
      <c r="E1754" s="324"/>
    </row>
    <row r="1755" spans="1:6" ht="42.75">
      <c r="A1755" s="320"/>
      <c r="B1755" s="281" t="s">
        <v>4299</v>
      </c>
      <c r="C1755" s="264"/>
      <c r="D1755" s="331"/>
      <c r="E1755" s="879"/>
      <c r="F1755" s="722"/>
    </row>
    <row r="1756" spans="1:6">
      <c r="A1756" s="320"/>
      <c r="B1756" s="265" t="s">
        <v>1916</v>
      </c>
      <c r="C1756" s="259" t="s">
        <v>15</v>
      </c>
      <c r="D1756" s="337">
        <v>5</v>
      </c>
      <c r="E1756" s="864"/>
    </row>
    <row r="1757" spans="1:6">
      <c r="A1757" s="320"/>
      <c r="B1757" s="352" t="s">
        <v>47</v>
      </c>
      <c r="C1757" s="279"/>
      <c r="D1757" s="334"/>
      <c r="E1757" s="866"/>
      <c r="F1757" s="708">
        <f>D1756*E1756</f>
        <v>0</v>
      </c>
    </row>
    <row r="1758" spans="1:6">
      <c r="A1758" s="320"/>
      <c r="B1758" s="483"/>
      <c r="C1758" s="468"/>
      <c r="D1758" s="323"/>
      <c r="E1758" s="324"/>
    </row>
    <row r="1759" spans="1:6" ht="42.75">
      <c r="A1759" s="320"/>
      <c r="B1759" s="281" t="s">
        <v>4380</v>
      </c>
      <c r="C1759" s="264"/>
      <c r="D1759" s="331"/>
      <c r="E1759" s="879"/>
      <c r="F1759" s="722"/>
    </row>
    <row r="1760" spans="1:6">
      <c r="A1760" s="320"/>
      <c r="B1760" s="265" t="s">
        <v>1916</v>
      </c>
      <c r="C1760" s="259" t="s">
        <v>15</v>
      </c>
      <c r="D1760" s="337">
        <v>2</v>
      </c>
      <c r="E1760" s="864"/>
    </row>
    <row r="1761" spans="1:6">
      <c r="A1761" s="320"/>
      <c r="B1761" s="352" t="s">
        <v>47</v>
      </c>
      <c r="C1761" s="279"/>
      <c r="D1761" s="334"/>
      <c r="E1761" s="866"/>
      <c r="F1761" s="708">
        <f>D1760*E1760</f>
        <v>0</v>
      </c>
    </row>
    <row r="1762" spans="1:6">
      <c r="A1762" s="320"/>
      <c r="B1762" s="483"/>
      <c r="C1762" s="468"/>
      <c r="D1762" s="323"/>
      <c r="E1762" s="324"/>
    </row>
    <row r="1763" spans="1:6" ht="42.75">
      <c r="A1763" s="320"/>
      <c r="B1763" s="281" t="s">
        <v>4357</v>
      </c>
      <c r="C1763" s="264"/>
      <c r="D1763" s="331"/>
      <c r="E1763" s="879"/>
      <c r="F1763" s="722"/>
    </row>
    <row r="1764" spans="1:6">
      <c r="A1764" s="320"/>
      <c r="B1764" s="265" t="s">
        <v>1879</v>
      </c>
      <c r="C1764" s="259" t="s">
        <v>7</v>
      </c>
      <c r="D1764" s="337">
        <v>15</v>
      </c>
      <c r="E1764" s="864"/>
    </row>
    <row r="1765" spans="1:6">
      <c r="A1765" s="320"/>
      <c r="B1765" s="352" t="s">
        <v>47</v>
      </c>
      <c r="C1765" s="279"/>
      <c r="D1765" s="334"/>
      <c r="E1765" s="866"/>
      <c r="F1765" s="708">
        <f>D1764*E1764</f>
        <v>0</v>
      </c>
    </row>
    <row r="1766" spans="1:6">
      <c r="A1766" s="320"/>
      <c r="B1766" s="483"/>
      <c r="C1766" s="468"/>
      <c r="D1766" s="323"/>
      <c r="E1766" s="324"/>
    </row>
    <row r="1767" spans="1:6" ht="45">
      <c r="A1767" s="320"/>
      <c r="B1767" s="265" t="s">
        <v>4729</v>
      </c>
      <c r="C1767" s="264"/>
      <c r="D1767" s="331"/>
      <c r="E1767" s="879"/>
      <c r="F1767" s="722"/>
    </row>
    <row r="1768" spans="1:6">
      <c r="A1768" s="320"/>
      <c r="C1768" s="444" t="s">
        <v>7</v>
      </c>
      <c r="D1768" s="273"/>
      <c r="E1768" s="888"/>
    </row>
    <row r="1769" spans="1:6">
      <c r="A1769" s="320"/>
      <c r="B1769" s="352" t="s">
        <v>47</v>
      </c>
      <c r="C1769" s="279"/>
      <c r="D1769" s="334"/>
      <c r="E1769" s="866"/>
      <c r="F1769" s="708"/>
    </row>
    <row r="1770" spans="1:6">
      <c r="A1770" s="320"/>
      <c r="B1770" s="483"/>
      <c r="C1770" s="468"/>
      <c r="D1770" s="323"/>
      <c r="E1770" s="324"/>
    </row>
    <row r="1771" spans="1:6">
      <c r="A1771" s="320"/>
      <c r="B1771" s="483"/>
      <c r="C1771" s="468"/>
      <c r="D1771" s="323"/>
      <c r="E1771" s="324"/>
    </row>
    <row r="1772" spans="1:6" ht="15">
      <c r="A1772" s="320" t="s">
        <v>1878</v>
      </c>
      <c r="B1772" s="485" t="s">
        <v>4381</v>
      </c>
      <c r="C1772" s="468"/>
      <c r="D1772" s="323"/>
      <c r="E1772" s="324"/>
    </row>
    <row r="1773" spans="1:6" ht="75">
      <c r="A1773" s="320"/>
      <c r="B1773" s="480" t="s">
        <v>4172</v>
      </c>
      <c r="C1773" s="264"/>
      <c r="D1773" s="331"/>
      <c r="E1773" s="879"/>
      <c r="F1773" s="722"/>
    </row>
    <row r="1774" spans="1:6" ht="185.25">
      <c r="A1774" s="320"/>
      <c r="B1774" s="281" t="s">
        <v>4291</v>
      </c>
      <c r="C1774" s="264"/>
      <c r="D1774" s="331"/>
      <c r="E1774" s="879"/>
      <c r="F1774" s="722"/>
    </row>
    <row r="1775" spans="1:6">
      <c r="A1775" s="320"/>
      <c r="B1775" s="265" t="s">
        <v>1879</v>
      </c>
      <c r="C1775" s="259" t="s">
        <v>7</v>
      </c>
      <c r="D1775" s="337">
        <v>1</v>
      </c>
      <c r="E1775" s="864"/>
    </row>
    <row r="1776" spans="1:6">
      <c r="A1776" s="320"/>
      <c r="B1776" s="352" t="s">
        <v>47</v>
      </c>
      <c r="C1776" s="279"/>
      <c r="D1776" s="334"/>
      <c r="E1776" s="866"/>
      <c r="F1776" s="708">
        <f>D1775*E1775</f>
        <v>0</v>
      </c>
    </row>
    <row r="1777" spans="1:6">
      <c r="A1777" s="320"/>
      <c r="B1777" s="483"/>
      <c r="C1777" s="468"/>
      <c r="D1777" s="323"/>
      <c r="E1777" s="324"/>
    </row>
    <row r="1778" spans="1:6" ht="28.5">
      <c r="A1778" s="320"/>
      <c r="B1778" s="281" t="s">
        <v>4382</v>
      </c>
      <c r="C1778" s="264"/>
      <c r="D1778" s="331"/>
      <c r="E1778" s="879"/>
      <c r="F1778" s="722"/>
    </row>
    <row r="1779" spans="1:6">
      <c r="A1779" s="320"/>
      <c r="B1779" s="265" t="s">
        <v>1916</v>
      </c>
      <c r="C1779" s="259" t="s">
        <v>15</v>
      </c>
      <c r="D1779" s="337">
        <v>1</v>
      </c>
      <c r="E1779" s="864"/>
    </row>
    <row r="1780" spans="1:6">
      <c r="A1780" s="320"/>
      <c r="B1780" s="352" t="s">
        <v>47</v>
      </c>
      <c r="C1780" s="279"/>
      <c r="D1780" s="334"/>
      <c r="E1780" s="866"/>
      <c r="F1780" s="708">
        <f>D1779*E1779</f>
        <v>0</v>
      </c>
    </row>
    <row r="1781" spans="1:6">
      <c r="A1781" s="320"/>
      <c r="B1781" s="483"/>
      <c r="C1781" s="468"/>
      <c r="D1781" s="323"/>
      <c r="E1781" s="324"/>
    </row>
    <row r="1782" spans="1:6" ht="42.75">
      <c r="A1782" s="320"/>
      <c r="B1782" s="281" t="s">
        <v>4383</v>
      </c>
      <c r="C1782" s="264"/>
      <c r="D1782" s="331"/>
      <c r="E1782" s="879"/>
      <c r="F1782" s="722"/>
    </row>
    <row r="1783" spans="1:6">
      <c r="A1783" s="320"/>
      <c r="B1783" s="265" t="s">
        <v>1916</v>
      </c>
      <c r="C1783" s="259" t="s">
        <v>15</v>
      </c>
      <c r="D1783" s="337">
        <v>1</v>
      </c>
      <c r="E1783" s="864"/>
    </row>
    <row r="1784" spans="1:6">
      <c r="A1784" s="320"/>
      <c r="B1784" s="352" t="s">
        <v>47</v>
      </c>
      <c r="C1784" s="279"/>
      <c r="D1784" s="334"/>
      <c r="E1784" s="866"/>
      <c r="F1784" s="708">
        <f>D1783*E1783</f>
        <v>0</v>
      </c>
    </row>
    <row r="1785" spans="1:6">
      <c r="A1785" s="320"/>
      <c r="B1785" s="483"/>
      <c r="C1785" s="468"/>
      <c r="D1785" s="323"/>
      <c r="E1785" s="324"/>
    </row>
    <row r="1786" spans="1:6" ht="42.75">
      <c r="A1786" s="320"/>
      <c r="B1786" s="281" t="s">
        <v>4384</v>
      </c>
      <c r="C1786" s="264"/>
      <c r="D1786" s="331"/>
      <c r="E1786" s="879"/>
      <c r="F1786" s="722"/>
    </row>
    <row r="1787" spans="1:6">
      <c r="A1787" s="320"/>
      <c r="B1787" s="265" t="s">
        <v>1916</v>
      </c>
      <c r="C1787" s="259" t="s">
        <v>15</v>
      </c>
      <c r="D1787" s="337">
        <v>1</v>
      </c>
      <c r="E1787" s="864"/>
    </row>
    <row r="1788" spans="1:6">
      <c r="A1788" s="320"/>
      <c r="B1788" s="352" t="s">
        <v>47</v>
      </c>
      <c r="C1788" s="279"/>
      <c r="D1788" s="334"/>
      <c r="E1788" s="866"/>
      <c r="F1788" s="708">
        <f>D1787*E1787</f>
        <v>0</v>
      </c>
    </row>
    <row r="1789" spans="1:6">
      <c r="A1789" s="320"/>
      <c r="B1789" s="483"/>
      <c r="C1789" s="468"/>
      <c r="D1789" s="323"/>
      <c r="E1789" s="324"/>
    </row>
    <row r="1790" spans="1:6" ht="42.75">
      <c r="A1790" s="320"/>
      <c r="B1790" s="281" t="s">
        <v>4385</v>
      </c>
      <c r="C1790" s="264"/>
      <c r="D1790" s="331"/>
      <c r="E1790" s="879"/>
      <c r="F1790" s="722"/>
    </row>
    <row r="1791" spans="1:6">
      <c r="A1791" s="320"/>
      <c r="B1791" s="265" t="s">
        <v>1916</v>
      </c>
      <c r="C1791" s="259" t="s">
        <v>15</v>
      </c>
      <c r="D1791" s="337">
        <v>1</v>
      </c>
      <c r="E1791" s="864"/>
    </row>
    <row r="1792" spans="1:6">
      <c r="A1792" s="320"/>
      <c r="B1792" s="352" t="s">
        <v>47</v>
      </c>
      <c r="C1792" s="279"/>
      <c r="D1792" s="334"/>
      <c r="E1792" s="866"/>
      <c r="F1792" s="708">
        <f>D1791*E1791</f>
        <v>0</v>
      </c>
    </row>
    <row r="1793" spans="1:6">
      <c r="A1793" s="320"/>
      <c r="B1793" s="483"/>
      <c r="C1793" s="468"/>
      <c r="D1793" s="323"/>
      <c r="E1793" s="324"/>
    </row>
    <row r="1794" spans="1:6" ht="42.75">
      <c r="A1794" s="320"/>
      <c r="B1794" s="281" t="s">
        <v>4386</v>
      </c>
      <c r="C1794" s="264"/>
      <c r="D1794" s="331"/>
      <c r="E1794" s="879"/>
      <c r="F1794" s="722"/>
    </row>
    <row r="1795" spans="1:6">
      <c r="A1795" s="320"/>
      <c r="B1795" s="265" t="s">
        <v>1916</v>
      </c>
      <c r="C1795" s="259" t="s">
        <v>15</v>
      </c>
      <c r="D1795" s="337">
        <v>3</v>
      </c>
      <c r="E1795" s="864"/>
    </row>
    <row r="1796" spans="1:6">
      <c r="A1796" s="320"/>
      <c r="B1796" s="352" t="s">
        <v>47</v>
      </c>
      <c r="C1796" s="279"/>
      <c r="D1796" s="334"/>
      <c r="E1796" s="866"/>
      <c r="F1796" s="708">
        <f>D1795*E1795</f>
        <v>0</v>
      </c>
    </row>
    <row r="1797" spans="1:6">
      <c r="A1797" s="320"/>
      <c r="B1797" s="483"/>
      <c r="C1797" s="468"/>
      <c r="D1797" s="323"/>
      <c r="E1797" s="324"/>
    </row>
    <row r="1798" spans="1:6" ht="42.75">
      <c r="A1798" s="320"/>
      <c r="B1798" s="281" t="s">
        <v>4387</v>
      </c>
      <c r="C1798" s="264"/>
      <c r="D1798" s="331"/>
      <c r="E1798" s="879"/>
      <c r="F1798" s="722"/>
    </row>
    <row r="1799" spans="1:6">
      <c r="A1799" s="320"/>
      <c r="B1799" s="265" t="s">
        <v>1916</v>
      </c>
      <c r="C1799" s="259" t="s">
        <v>15</v>
      </c>
      <c r="D1799" s="337">
        <v>3</v>
      </c>
      <c r="E1799" s="864"/>
    </row>
    <row r="1800" spans="1:6">
      <c r="A1800" s="320"/>
      <c r="B1800" s="352" t="s">
        <v>47</v>
      </c>
      <c r="C1800" s="279"/>
      <c r="D1800" s="334"/>
      <c r="E1800" s="866"/>
      <c r="F1800" s="708">
        <f>D1799*E1799</f>
        <v>0</v>
      </c>
    </row>
    <row r="1801" spans="1:6">
      <c r="A1801" s="320"/>
      <c r="B1801" s="483"/>
      <c r="C1801" s="468"/>
      <c r="D1801" s="323"/>
      <c r="E1801" s="324"/>
    </row>
    <row r="1802" spans="1:6" ht="42.75">
      <c r="A1802" s="320"/>
      <c r="B1802" s="281" t="s">
        <v>4388</v>
      </c>
      <c r="C1802" s="264"/>
      <c r="D1802" s="331"/>
      <c r="E1802" s="879"/>
      <c r="F1802" s="722"/>
    </row>
    <row r="1803" spans="1:6">
      <c r="A1803" s="320"/>
      <c r="B1803" s="265" t="s">
        <v>1916</v>
      </c>
      <c r="C1803" s="259" t="s">
        <v>15</v>
      </c>
      <c r="D1803" s="337">
        <v>1</v>
      </c>
      <c r="E1803" s="864"/>
    </row>
    <row r="1804" spans="1:6">
      <c r="A1804" s="320"/>
      <c r="B1804" s="352" t="s">
        <v>47</v>
      </c>
      <c r="C1804" s="279"/>
      <c r="D1804" s="334"/>
      <c r="E1804" s="866"/>
      <c r="F1804" s="708">
        <f>D1803*E1803</f>
        <v>0</v>
      </c>
    </row>
    <row r="1805" spans="1:6">
      <c r="A1805" s="320"/>
      <c r="B1805" s="483"/>
      <c r="C1805" s="468"/>
      <c r="D1805" s="323"/>
      <c r="E1805" s="324"/>
    </row>
    <row r="1806" spans="1:6" ht="42.75">
      <c r="A1806" s="320"/>
      <c r="B1806" s="281" t="s">
        <v>4389</v>
      </c>
      <c r="C1806" s="264"/>
      <c r="D1806" s="331"/>
      <c r="E1806" s="879"/>
      <c r="F1806" s="722"/>
    </row>
    <row r="1807" spans="1:6">
      <c r="A1807" s="320"/>
      <c r="B1807" s="265" t="s">
        <v>1916</v>
      </c>
      <c r="C1807" s="259" t="s">
        <v>15</v>
      </c>
      <c r="D1807" s="337">
        <v>15</v>
      </c>
      <c r="E1807" s="864"/>
    </row>
    <row r="1808" spans="1:6">
      <c r="A1808" s="320"/>
      <c r="B1808" s="352" t="s">
        <v>47</v>
      </c>
      <c r="C1808" s="279"/>
      <c r="D1808" s="334"/>
      <c r="E1808" s="866"/>
      <c r="F1808" s="708">
        <f>D1807*E1807</f>
        <v>0</v>
      </c>
    </row>
    <row r="1809" spans="1:6">
      <c r="A1809" s="320"/>
      <c r="B1809" s="483"/>
      <c r="C1809" s="468"/>
      <c r="D1809" s="323"/>
      <c r="E1809" s="324"/>
    </row>
    <row r="1810" spans="1:6" ht="42.75">
      <c r="A1810" s="320"/>
      <c r="B1810" s="281" t="s">
        <v>4390</v>
      </c>
      <c r="C1810" s="264"/>
      <c r="D1810" s="331"/>
      <c r="E1810" s="879"/>
      <c r="F1810" s="722"/>
    </row>
    <row r="1811" spans="1:6">
      <c r="A1811" s="320"/>
      <c r="B1811" s="265" t="s">
        <v>1916</v>
      </c>
      <c r="C1811" s="259" t="s">
        <v>15</v>
      </c>
      <c r="D1811" s="337">
        <v>1</v>
      </c>
      <c r="E1811" s="864"/>
    </row>
    <row r="1812" spans="1:6">
      <c r="A1812" s="320"/>
      <c r="B1812" s="352" t="s">
        <v>47</v>
      </c>
      <c r="C1812" s="279"/>
      <c r="D1812" s="334"/>
      <c r="E1812" s="866"/>
      <c r="F1812" s="708">
        <f>D1811*E1811</f>
        <v>0</v>
      </c>
    </row>
    <row r="1813" spans="1:6">
      <c r="A1813" s="320"/>
      <c r="B1813" s="483"/>
      <c r="C1813" s="468"/>
      <c r="D1813" s="323"/>
      <c r="E1813" s="324"/>
    </row>
    <row r="1814" spans="1:6" ht="42.75">
      <c r="A1814" s="320"/>
      <c r="B1814" s="281" t="s">
        <v>4391</v>
      </c>
      <c r="C1814" s="264"/>
      <c r="D1814" s="331"/>
      <c r="E1814" s="879"/>
      <c r="F1814" s="722"/>
    </row>
    <row r="1815" spans="1:6">
      <c r="A1815" s="320"/>
      <c r="B1815" s="265" t="s">
        <v>1916</v>
      </c>
      <c r="C1815" s="259" t="s">
        <v>15</v>
      </c>
      <c r="D1815" s="337">
        <v>2</v>
      </c>
      <c r="E1815" s="864"/>
    </row>
    <row r="1816" spans="1:6">
      <c r="A1816" s="320"/>
      <c r="B1816" s="352" t="s">
        <v>47</v>
      </c>
      <c r="C1816" s="279"/>
      <c r="D1816" s="334"/>
      <c r="E1816" s="866"/>
      <c r="F1816" s="708">
        <f>D1815*E1815</f>
        <v>0</v>
      </c>
    </row>
    <row r="1817" spans="1:6">
      <c r="A1817" s="320"/>
      <c r="B1817" s="483"/>
      <c r="C1817" s="468"/>
      <c r="D1817" s="323"/>
      <c r="E1817" s="324"/>
    </row>
    <row r="1818" spans="1:6" ht="42.75">
      <c r="A1818" s="320"/>
      <c r="B1818" s="281" t="s">
        <v>4392</v>
      </c>
      <c r="C1818" s="264"/>
      <c r="D1818" s="331"/>
      <c r="E1818" s="879"/>
      <c r="F1818" s="722"/>
    </row>
    <row r="1819" spans="1:6">
      <c r="A1819" s="320"/>
      <c r="B1819" s="265" t="s">
        <v>1916</v>
      </c>
      <c r="C1819" s="259" t="s">
        <v>15</v>
      </c>
      <c r="D1819" s="337">
        <v>2</v>
      </c>
      <c r="E1819" s="864"/>
    </row>
    <row r="1820" spans="1:6">
      <c r="A1820" s="320"/>
      <c r="B1820" s="352" t="s">
        <v>47</v>
      </c>
      <c r="C1820" s="279"/>
      <c r="D1820" s="334"/>
      <c r="E1820" s="866"/>
      <c r="F1820" s="708">
        <f>D1819*E1819</f>
        <v>0</v>
      </c>
    </row>
    <row r="1821" spans="1:6">
      <c r="A1821" s="320"/>
      <c r="B1821" s="483"/>
      <c r="C1821" s="468"/>
      <c r="D1821" s="323"/>
      <c r="E1821" s="324"/>
    </row>
    <row r="1822" spans="1:6" ht="42.75">
      <c r="A1822" s="320"/>
      <c r="B1822" s="281" t="s">
        <v>4393</v>
      </c>
      <c r="C1822" s="264"/>
      <c r="D1822" s="331"/>
      <c r="E1822" s="879"/>
      <c r="F1822" s="722"/>
    </row>
    <row r="1823" spans="1:6">
      <c r="A1823" s="320"/>
      <c r="B1823" s="265" t="s">
        <v>1916</v>
      </c>
      <c r="C1823" s="259" t="s">
        <v>15</v>
      </c>
      <c r="D1823" s="337">
        <v>2</v>
      </c>
      <c r="E1823" s="864"/>
    </row>
    <row r="1824" spans="1:6">
      <c r="A1824" s="320"/>
      <c r="B1824" s="352" t="s">
        <v>47</v>
      </c>
      <c r="C1824" s="279"/>
      <c r="D1824" s="334"/>
      <c r="E1824" s="866"/>
      <c r="F1824" s="708">
        <f>D1823*E1823</f>
        <v>0</v>
      </c>
    </row>
    <row r="1825" spans="1:6">
      <c r="A1825" s="320"/>
      <c r="B1825" s="483"/>
      <c r="C1825" s="468"/>
      <c r="D1825" s="323"/>
      <c r="E1825" s="324"/>
    </row>
    <row r="1826" spans="1:6" ht="28.5">
      <c r="A1826" s="320"/>
      <c r="B1826" s="281" t="s">
        <v>4394</v>
      </c>
      <c r="C1826" s="264"/>
      <c r="D1826" s="331"/>
      <c r="E1826" s="879"/>
      <c r="F1826" s="722"/>
    </row>
    <row r="1827" spans="1:6">
      <c r="A1827" s="320"/>
      <c r="B1827" s="265" t="s">
        <v>1916</v>
      </c>
      <c r="C1827" s="259" t="s">
        <v>15</v>
      </c>
      <c r="D1827" s="337">
        <v>12</v>
      </c>
      <c r="E1827" s="864"/>
    </row>
    <row r="1828" spans="1:6">
      <c r="A1828" s="320"/>
      <c r="B1828" s="352" t="s">
        <v>47</v>
      </c>
      <c r="C1828" s="279"/>
      <c r="D1828" s="334"/>
      <c r="E1828" s="866"/>
      <c r="F1828" s="708">
        <f>D1827*E1827</f>
        <v>0</v>
      </c>
    </row>
    <row r="1829" spans="1:6">
      <c r="A1829" s="320"/>
      <c r="B1829" s="483"/>
      <c r="C1829" s="468"/>
      <c r="D1829" s="323"/>
      <c r="E1829" s="324"/>
    </row>
    <row r="1830" spans="1:6">
      <c r="A1830" s="320"/>
      <c r="B1830" s="281" t="s">
        <v>4395</v>
      </c>
      <c r="C1830" s="264"/>
      <c r="D1830" s="331"/>
      <c r="E1830" s="879"/>
      <c r="F1830" s="722"/>
    </row>
    <row r="1831" spans="1:6">
      <c r="A1831" s="320"/>
      <c r="B1831" s="265" t="s">
        <v>1916</v>
      </c>
      <c r="C1831" s="259" t="s">
        <v>15</v>
      </c>
      <c r="D1831" s="337">
        <v>1</v>
      </c>
      <c r="E1831" s="864"/>
    </row>
    <row r="1832" spans="1:6">
      <c r="A1832" s="320"/>
      <c r="B1832" s="352" t="s">
        <v>47</v>
      </c>
      <c r="C1832" s="279"/>
      <c r="D1832" s="334"/>
      <c r="E1832" s="866"/>
      <c r="F1832" s="708">
        <f>D1831*E1831</f>
        <v>0</v>
      </c>
    </row>
    <row r="1833" spans="1:6">
      <c r="A1833" s="320"/>
      <c r="B1833" s="483"/>
      <c r="C1833" s="468"/>
      <c r="D1833" s="323"/>
      <c r="E1833" s="324"/>
    </row>
    <row r="1834" spans="1:6" ht="28.5">
      <c r="A1834" s="320"/>
      <c r="B1834" s="281" t="s">
        <v>4337</v>
      </c>
      <c r="C1834" s="264"/>
      <c r="D1834" s="331"/>
      <c r="E1834" s="879"/>
      <c r="F1834" s="722"/>
    </row>
    <row r="1835" spans="1:6">
      <c r="A1835" s="320"/>
      <c r="B1835" s="265" t="s">
        <v>1916</v>
      </c>
      <c r="C1835" s="259" t="s">
        <v>15</v>
      </c>
      <c r="D1835" s="337">
        <v>1</v>
      </c>
      <c r="E1835" s="864"/>
    </row>
    <row r="1836" spans="1:6">
      <c r="A1836" s="320"/>
      <c r="B1836" s="352" t="s">
        <v>47</v>
      </c>
      <c r="C1836" s="279"/>
      <c r="D1836" s="334"/>
      <c r="E1836" s="866"/>
      <c r="F1836" s="708">
        <f>D1835*E1835</f>
        <v>0</v>
      </c>
    </row>
    <row r="1837" spans="1:6">
      <c r="A1837" s="320"/>
      <c r="B1837" s="483"/>
      <c r="C1837" s="468"/>
      <c r="D1837" s="323"/>
      <c r="E1837" s="324"/>
    </row>
    <row r="1838" spans="1:6" ht="28.5">
      <c r="A1838" s="320"/>
      <c r="B1838" s="281" t="s">
        <v>4338</v>
      </c>
      <c r="C1838" s="264"/>
      <c r="D1838" s="331"/>
      <c r="E1838" s="879"/>
      <c r="F1838" s="722"/>
    </row>
    <row r="1839" spans="1:6">
      <c r="A1839" s="320"/>
      <c r="B1839" s="265" t="s">
        <v>1916</v>
      </c>
      <c r="C1839" s="259" t="s">
        <v>15</v>
      </c>
      <c r="D1839" s="337">
        <v>1</v>
      </c>
      <c r="E1839" s="864"/>
    </row>
    <row r="1840" spans="1:6">
      <c r="A1840" s="320"/>
      <c r="B1840" s="352" t="s">
        <v>47</v>
      </c>
      <c r="C1840" s="279"/>
      <c r="D1840" s="334"/>
      <c r="E1840" s="866"/>
      <c r="F1840" s="708">
        <f>D1839*E1839</f>
        <v>0</v>
      </c>
    </row>
    <row r="1841" spans="1:6">
      <c r="A1841" s="320"/>
      <c r="B1841" s="483"/>
      <c r="C1841" s="468"/>
      <c r="D1841" s="323"/>
      <c r="E1841" s="324"/>
    </row>
    <row r="1842" spans="1:6" ht="42.75">
      <c r="A1842" s="320"/>
      <c r="B1842" s="281" t="s">
        <v>4396</v>
      </c>
      <c r="C1842" s="264"/>
      <c r="D1842" s="331"/>
      <c r="E1842" s="879"/>
      <c r="F1842" s="722"/>
    </row>
    <row r="1843" spans="1:6">
      <c r="A1843" s="320"/>
      <c r="B1843" s="265" t="s">
        <v>1916</v>
      </c>
      <c r="C1843" s="259" t="s">
        <v>15</v>
      </c>
      <c r="D1843" s="337">
        <v>1</v>
      </c>
      <c r="E1843" s="864"/>
    </row>
    <row r="1844" spans="1:6">
      <c r="A1844" s="320"/>
      <c r="B1844" s="352" t="s">
        <v>47</v>
      </c>
      <c r="C1844" s="279"/>
      <c r="D1844" s="334"/>
      <c r="E1844" s="866"/>
      <c r="F1844" s="708">
        <f>D1843*E1843</f>
        <v>0</v>
      </c>
    </row>
    <row r="1845" spans="1:6">
      <c r="A1845" s="320"/>
      <c r="B1845" s="483"/>
      <c r="C1845" s="468"/>
      <c r="D1845" s="323"/>
      <c r="E1845" s="324"/>
    </row>
    <row r="1846" spans="1:6" ht="28.5">
      <c r="A1846" s="320"/>
      <c r="B1846" s="281" t="s">
        <v>4340</v>
      </c>
      <c r="C1846" s="264"/>
      <c r="D1846" s="331"/>
      <c r="E1846" s="879"/>
      <c r="F1846" s="722"/>
    </row>
    <row r="1847" spans="1:6">
      <c r="A1847" s="320"/>
      <c r="B1847" s="265" t="s">
        <v>1916</v>
      </c>
      <c r="C1847" s="259" t="s">
        <v>15</v>
      </c>
      <c r="D1847" s="337">
        <v>1</v>
      </c>
      <c r="E1847" s="864"/>
    </row>
    <row r="1848" spans="1:6">
      <c r="A1848" s="320"/>
      <c r="B1848" s="352" t="s">
        <v>47</v>
      </c>
      <c r="C1848" s="279"/>
      <c r="D1848" s="334"/>
      <c r="E1848" s="866"/>
      <c r="F1848" s="708">
        <f>D1847*E1847</f>
        <v>0</v>
      </c>
    </row>
    <row r="1849" spans="1:6">
      <c r="A1849" s="320"/>
      <c r="B1849" s="483"/>
      <c r="C1849" s="468"/>
      <c r="D1849" s="323"/>
      <c r="E1849" s="324"/>
    </row>
    <row r="1850" spans="1:6" ht="45">
      <c r="A1850" s="320"/>
      <c r="B1850" s="265" t="s">
        <v>4729</v>
      </c>
      <c r="C1850" s="264"/>
      <c r="D1850" s="331"/>
      <c r="E1850" s="879"/>
      <c r="F1850" s="722"/>
    </row>
    <row r="1851" spans="1:6" ht="28.5">
      <c r="A1851" s="320"/>
      <c r="C1851" s="444" t="s">
        <v>7</v>
      </c>
      <c r="D1851" s="273"/>
      <c r="E1851" s="763" t="s">
        <v>4689</v>
      </c>
    </row>
    <row r="1852" spans="1:6">
      <c r="A1852" s="320"/>
      <c r="B1852" s="352" t="s">
        <v>47</v>
      </c>
      <c r="C1852" s="279"/>
      <c r="D1852" s="334"/>
      <c r="E1852" s="866"/>
      <c r="F1852" s="708"/>
    </row>
    <row r="1853" spans="1:6">
      <c r="A1853" s="320"/>
      <c r="B1853" s="483"/>
      <c r="C1853" s="468"/>
      <c r="D1853" s="323"/>
      <c r="E1853" s="324"/>
    </row>
    <row r="1854" spans="1:6">
      <c r="A1854" s="320"/>
      <c r="B1854" s="483"/>
      <c r="C1854" s="468"/>
      <c r="D1854" s="323"/>
      <c r="E1854" s="324"/>
    </row>
    <row r="1855" spans="1:6" ht="15">
      <c r="A1855" s="320" t="s">
        <v>1878</v>
      </c>
      <c r="B1855" s="485" t="s">
        <v>4397</v>
      </c>
      <c r="C1855" s="468"/>
      <c r="D1855" s="323"/>
      <c r="E1855" s="324"/>
    </row>
    <row r="1856" spans="1:6" ht="75">
      <c r="A1856" s="320"/>
      <c r="B1856" s="480" t="s">
        <v>4172</v>
      </c>
      <c r="C1856" s="264"/>
      <c r="D1856" s="331"/>
      <c r="E1856" s="879"/>
      <c r="F1856" s="722"/>
    </row>
    <row r="1857" spans="1:6" ht="185.25">
      <c r="A1857" s="320"/>
      <c r="B1857" s="281" t="s">
        <v>4291</v>
      </c>
      <c r="C1857" s="264"/>
      <c r="D1857" s="331"/>
      <c r="E1857" s="879"/>
      <c r="F1857" s="722"/>
    </row>
    <row r="1858" spans="1:6">
      <c r="A1858" s="320"/>
      <c r="B1858" s="265" t="s">
        <v>1879</v>
      </c>
      <c r="C1858" s="259" t="s">
        <v>7</v>
      </c>
      <c r="D1858" s="337">
        <v>1</v>
      </c>
      <c r="E1858" s="864"/>
    </row>
    <row r="1859" spans="1:6">
      <c r="A1859" s="320"/>
      <c r="B1859" s="352" t="s">
        <v>47</v>
      </c>
      <c r="C1859" s="279"/>
      <c r="D1859" s="334"/>
      <c r="E1859" s="866"/>
      <c r="F1859" s="708">
        <f>D1858*E1858</f>
        <v>0</v>
      </c>
    </row>
    <row r="1860" spans="1:6">
      <c r="A1860" s="320"/>
      <c r="B1860" s="281"/>
      <c r="C1860" s="264"/>
      <c r="D1860" s="331"/>
      <c r="E1860" s="879"/>
      <c r="F1860" s="722"/>
    </row>
    <row r="1861" spans="1:6" ht="28.5">
      <c r="A1861" s="320"/>
      <c r="B1861" s="281" t="s">
        <v>4398</v>
      </c>
      <c r="C1861" s="264"/>
      <c r="D1861" s="331"/>
      <c r="E1861" s="879"/>
      <c r="F1861" s="722"/>
    </row>
    <row r="1862" spans="1:6">
      <c r="A1862" s="320"/>
      <c r="B1862" s="265" t="s">
        <v>1916</v>
      </c>
      <c r="C1862" s="259" t="s">
        <v>15</v>
      </c>
      <c r="D1862" s="337">
        <v>1</v>
      </c>
      <c r="E1862" s="864"/>
    </row>
    <row r="1863" spans="1:6">
      <c r="A1863" s="320"/>
      <c r="B1863" s="352" t="s">
        <v>47</v>
      </c>
      <c r="C1863" s="279"/>
      <c r="D1863" s="334"/>
      <c r="E1863" s="866"/>
      <c r="F1863" s="708">
        <f>D1862*E1862</f>
        <v>0</v>
      </c>
    </row>
    <row r="1864" spans="1:6">
      <c r="A1864" s="320"/>
      <c r="B1864" s="483"/>
      <c r="C1864" s="468"/>
      <c r="D1864" s="323"/>
      <c r="E1864" s="324"/>
    </row>
    <row r="1865" spans="1:6" ht="42.75">
      <c r="A1865" s="320"/>
      <c r="B1865" s="281" t="s">
        <v>4399</v>
      </c>
      <c r="C1865" s="264"/>
      <c r="D1865" s="331"/>
      <c r="E1865" s="879"/>
      <c r="F1865" s="722"/>
    </row>
    <row r="1866" spans="1:6">
      <c r="A1866" s="320"/>
      <c r="B1866" s="265" t="s">
        <v>1916</v>
      </c>
      <c r="C1866" s="259" t="s">
        <v>15</v>
      </c>
      <c r="D1866" s="337">
        <v>1</v>
      </c>
      <c r="E1866" s="864"/>
    </row>
    <row r="1867" spans="1:6">
      <c r="A1867" s="320"/>
      <c r="B1867" s="352" t="s">
        <v>47</v>
      </c>
      <c r="C1867" s="279"/>
      <c r="D1867" s="334"/>
      <c r="E1867" s="866"/>
      <c r="F1867" s="708">
        <f>D1866*E1866</f>
        <v>0</v>
      </c>
    </row>
    <row r="1868" spans="1:6">
      <c r="A1868" s="320"/>
      <c r="B1868" s="483"/>
      <c r="C1868" s="468"/>
      <c r="D1868" s="323"/>
      <c r="E1868" s="324"/>
    </row>
    <row r="1869" spans="1:6" ht="42.75">
      <c r="A1869" s="320"/>
      <c r="B1869" s="281" t="s">
        <v>4400</v>
      </c>
      <c r="C1869" s="264"/>
      <c r="D1869" s="331"/>
      <c r="E1869" s="879"/>
      <c r="F1869" s="722"/>
    </row>
    <row r="1870" spans="1:6">
      <c r="A1870" s="320"/>
      <c r="B1870" s="265" t="s">
        <v>1916</v>
      </c>
      <c r="C1870" s="259" t="s">
        <v>15</v>
      </c>
      <c r="D1870" s="337">
        <v>1</v>
      </c>
      <c r="E1870" s="864"/>
    </row>
    <row r="1871" spans="1:6">
      <c r="A1871" s="320"/>
      <c r="B1871" s="352" t="s">
        <v>47</v>
      </c>
      <c r="C1871" s="279"/>
      <c r="D1871" s="334"/>
      <c r="E1871" s="866"/>
      <c r="F1871" s="708">
        <f>D1870*E1870</f>
        <v>0</v>
      </c>
    </row>
    <row r="1872" spans="1:6">
      <c r="A1872" s="320"/>
      <c r="B1872" s="483"/>
      <c r="C1872" s="468"/>
      <c r="D1872" s="323"/>
      <c r="E1872" s="324"/>
    </row>
    <row r="1873" spans="1:6" ht="42.75">
      <c r="A1873" s="320"/>
      <c r="B1873" s="281" t="s">
        <v>4401</v>
      </c>
      <c r="C1873" s="264"/>
      <c r="D1873" s="331"/>
      <c r="E1873" s="879"/>
      <c r="F1873" s="722"/>
    </row>
    <row r="1874" spans="1:6">
      <c r="A1874" s="320"/>
      <c r="B1874" s="265" t="s">
        <v>1916</v>
      </c>
      <c r="C1874" s="259" t="s">
        <v>15</v>
      </c>
      <c r="D1874" s="337">
        <v>1</v>
      </c>
      <c r="E1874" s="864"/>
    </row>
    <row r="1875" spans="1:6">
      <c r="A1875" s="320"/>
      <c r="B1875" s="352" t="s">
        <v>47</v>
      </c>
      <c r="C1875" s="279"/>
      <c r="D1875" s="334"/>
      <c r="E1875" s="866"/>
      <c r="F1875" s="708">
        <f>D1874*E1874</f>
        <v>0</v>
      </c>
    </row>
    <row r="1876" spans="1:6">
      <c r="A1876" s="320"/>
      <c r="B1876" s="483"/>
      <c r="C1876" s="468"/>
      <c r="D1876" s="323"/>
      <c r="E1876" s="324"/>
    </row>
    <row r="1877" spans="1:6" ht="42.75">
      <c r="A1877" s="320"/>
      <c r="B1877" s="281" t="s">
        <v>4402</v>
      </c>
      <c r="C1877" s="264"/>
      <c r="D1877" s="331"/>
      <c r="E1877" s="879"/>
      <c r="F1877" s="722"/>
    </row>
    <row r="1878" spans="1:6">
      <c r="A1878" s="320"/>
      <c r="B1878" s="265" t="s">
        <v>1916</v>
      </c>
      <c r="C1878" s="259" t="s">
        <v>15</v>
      </c>
      <c r="D1878" s="337">
        <v>3</v>
      </c>
      <c r="E1878" s="864"/>
    </row>
    <row r="1879" spans="1:6">
      <c r="A1879" s="320"/>
      <c r="B1879" s="352" t="s">
        <v>47</v>
      </c>
      <c r="C1879" s="279"/>
      <c r="D1879" s="334"/>
      <c r="E1879" s="866"/>
      <c r="F1879" s="708">
        <f>D1878*E1878</f>
        <v>0</v>
      </c>
    </row>
    <row r="1880" spans="1:6">
      <c r="A1880" s="320"/>
      <c r="B1880" s="483"/>
      <c r="C1880" s="468"/>
      <c r="D1880" s="323"/>
      <c r="E1880" s="324"/>
    </row>
    <row r="1881" spans="1:6" ht="42.75">
      <c r="A1881" s="320"/>
      <c r="B1881" s="281" t="s">
        <v>4403</v>
      </c>
      <c r="C1881" s="264"/>
      <c r="D1881" s="331"/>
      <c r="E1881" s="879"/>
      <c r="F1881" s="722"/>
    </row>
    <row r="1882" spans="1:6">
      <c r="A1882" s="320"/>
      <c r="B1882" s="265" t="s">
        <v>1916</v>
      </c>
      <c r="C1882" s="259" t="s">
        <v>15</v>
      </c>
      <c r="D1882" s="337">
        <v>3</v>
      </c>
      <c r="E1882" s="864"/>
    </row>
    <row r="1883" spans="1:6">
      <c r="A1883" s="320"/>
      <c r="B1883" s="352" t="s">
        <v>47</v>
      </c>
      <c r="C1883" s="279"/>
      <c r="D1883" s="334"/>
      <c r="E1883" s="866"/>
      <c r="F1883" s="708">
        <f>D1882*E1882</f>
        <v>0</v>
      </c>
    </row>
    <row r="1884" spans="1:6">
      <c r="A1884" s="320"/>
      <c r="B1884" s="483"/>
      <c r="C1884" s="468"/>
      <c r="D1884" s="323"/>
      <c r="E1884" s="324"/>
    </row>
    <row r="1885" spans="1:6" ht="42.75">
      <c r="A1885" s="320"/>
      <c r="B1885" s="281" t="s">
        <v>4404</v>
      </c>
      <c r="C1885" s="264"/>
      <c r="D1885" s="331"/>
      <c r="E1885" s="879"/>
      <c r="F1885" s="722"/>
    </row>
    <row r="1886" spans="1:6">
      <c r="A1886" s="320"/>
      <c r="B1886" s="265" t="s">
        <v>1916</v>
      </c>
      <c r="C1886" s="259" t="s">
        <v>15</v>
      </c>
      <c r="D1886" s="337">
        <v>1</v>
      </c>
      <c r="E1886" s="864"/>
    </row>
    <row r="1887" spans="1:6">
      <c r="A1887" s="320"/>
      <c r="B1887" s="352" t="s">
        <v>47</v>
      </c>
      <c r="C1887" s="279"/>
      <c r="D1887" s="334"/>
      <c r="E1887" s="866"/>
      <c r="F1887" s="708">
        <f>D1886*E1886</f>
        <v>0</v>
      </c>
    </row>
    <row r="1888" spans="1:6">
      <c r="A1888" s="320"/>
      <c r="B1888" s="483"/>
      <c r="C1888" s="468"/>
      <c r="D1888" s="323"/>
      <c r="E1888" s="324"/>
    </row>
    <row r="1889" spans="1:6" ht="42.75">
      <c r="A1889" s="320"/>
      <c r="B1889" s="281" t="s">
        <v>4405</v>
      </c>
      <c r="C1889" s="264"/>
      <c r="D1889" s="331"/>
      <c r="E1889" s="879"/>
      <c r="F1889" s="722"/>
    </row>
    <row r="1890" spans="1:6">
      <c r="A1890" s="320"/>
      <c r="B1890" s="265" t="s">
        <v>1916</v>
      </c>
      <c r="C1890" s="259" t="s">
        <v>15</v>
      </c>
      <c r="D1890" s="337">
        <v>15</v>
      </c>
      <c r="E1890" s="864"/>
    </row>
    <row r="1891" spans="1:6">
      <c r="A1891" s="320"/>
      <c r="B1891" s="352" t="s">
        <v>47</v>
      </c>
      <c r="C1891" s="279"/>
      <c r="D1891" s="334"/>
      <c r="E1891" s="866"/>
      <c r="F1891" s="708">
        <f>D1890*E1890</f>
        <v>0</v>
      </c>
    </row>
    <row r="1892" spans="1:6">
      <c r="A1892" s="320"/>
      <c r="B1892" s="483"/>
      <c r="C1892" s="468"/>
      <c r="D1892" s="323"/>
      <c r="E1892" s="324"/>
    </row>
    <row r="1893" spans="1:6" ht="42.75">
      <c r="A1893" s="320"/>
      <c r="B1893" s="281" t="s">
        <v>4406</v>
      </c>
      <c r="C1893" s="264"/>
      <c r="D1893" s="331"/>
      <c r="E1893" s="879"/>
      <c r="F1893" s="722"/>
    </row>
    <row r="1894" spans="1:6">
      <c r="A1894" s="320"/>
      <c r="B1894" s="265" t="s">
        <v>1916</v>
      </c>
      <c r="C1894" s="259" t="s">
        <v>15</v>
      </c>
      <c r="D1894" s="337">
        <v>1</v>
      </c>
      <c r="E1894" s="864"/>
    </row>
    <row r="1895" spans="1:6">
      <c r="A1895" s="320"/>
      <c r="B1895" s="352" t="s">
        <v>47</v>
      </c>
      <c r="C1895" s="279"/>
      <c r="D1895" s="334"/>
      <c r="E1895" s="866"/>
      <c r="F1895" s="708">
        <f>D1894*E1894</f>
        <v>0</v>
      </c>
    </row>
    <row r="1896" spans="1:6">
      <c r="A1896" s="320"/>
      <c r="B1896" s="483"/>
      <c r="C1896" s="468"/>
      <c r="D1896" s="323"/>
      <c r="E1896" s="324"/>
    </row>
    <row r="1897" spans="1:6" ht="42.75">
      <c r="A1897" s="320"/>
      <c r="B1897" s="281" t="s">
        <v>4407</v>
      </c>
      <c r="C1897" s="264"/>
      <c r="D1897" s="331"/>
      <c r="E1897" s="879"/>
      <c r="F1897" s="722"/>
    </row>
    <row r="1898" spans="1:6">
      <c r="A1898" s="320"/>
      <c r="B1898" s="265" t="s">
        <v>1916</v>
      </c>
      <c r="C1898" s="259" t="s">
        <v>15</v>
      </c>
      <c r="D1898" s="337">
        <v>2</v>
      </c>
      <c r="E1898" s="864"/>
    </row>
    <row r="1899" spans="1:6">
      <c r="A1899" s="320"/>
      <c r="B1899" s="352" t="s">
        <v>47</v>
      </c>
      <c r="C1899" s="279"/>
      <c r="D1899" s="334"/>
      <c r="E1899" s="866"/>
      <c r="F1899" s="708">
        <f>D1898*E1898</f>
        <v>0</v>
      </c>
    </row>
    <row r="1900" spans="1:6">
      <c r="A1900" s="320"/>
      <c r="B1900" s="483"/>
      <c r="C1900" s="468"/>
      <c r="D1900" s="323"/>
      <c r="E1900" s="324"/>
    </row>
    <row r="1901" spans="1:6" ht="42.75">
      <c r="A1901" s="320"/>
      <c r="B1901" s="281" t="s">
        <v>4408</v>
      </c>
      <c r="C1901" s="264"/>
      <c r="D1901" s="331"/>
      <c r="E1901" s="879"/>
      <c r="F1901" s="722"/>
    </row>
    <row r="1902" spans="1:6">
      <c r="A1902" s="320"/>
      <c r="B1902" s="265" t="s">
        <v>1916</v>
      </c>
      <c r="C1902" s="259" t="s">
        <v>15</v>
      </c>
      <c r="D1902" s="337">
        <v>2</v>
      </c>
      <c r="E1902" s="864"/>
    </row>
    <row r="1903" spans="1:6">
      <c r="A1903" s="320"/>
      <c r="B1903" s="352" t="s">
        <v>47</v>
      </c>
      <c r="C1903" s="279"/>
      <c r="D1903" s="334"/>
      <c r="E1903" s="866"/>
      <c r="F1903" s="708">
        <f>D1902*E1902</f>
        <v>0</v>
      </c>
    </row>
    <row r="1904" spans="1:6">
      <c r="A1904" s="320"/>
      <c r="B1904" s="483"/>
      <c r="C1904" s="468"/>
      <c r="D1904" s="323"/>
      <c r="E1904" s="324"/>
    </row>
    <row r="1905" spans="1:6" ht="42.75">
      <c r="A1905" s="320"/>
      <c r="B1905" s="281" t="s">
        <v>4393</v>
      </c>
      <c r="C1905" s="264"/>
      <c r="D1905" s="331"/>
      <c r="E1905" s="879"/>
      <c r="F1905" s="722"/>
    </row>
    <row r="1906" spans="1:6">
      <c r="A1906" s="320"/>
      <c r="B1906" s="265" t="s">
        <v>1916</v>
      </c>
      <c r="C1906" s="259" t="s">
        <v>15</v>
      </c>
      <c r="D1906" s="337">
        <v>2</v>
      </c>
      <c r="E1906" s="864"/>
    </row>
    <row r="1907" spans="1:6">
      <c r="A1907" s="320"/>
      <c r="B1907" s="352" t="s">
        <v>47</v>
      </c>
      <c r="C1907" s="279"/>
      <c r="D1907" s="334"/>
      <c r="E1907" s="866"/>
      <c r="F1907" s="708">
        <f>D1906*E1906</f>
        <v>0</v>
      </c>
    </row>
    <row r="1908" spans="1:6">
      <c r="A1908" s="320"/>
      <c r="B1908" s="483"/>
      <c r="C1908" s="468"/>
      <c r="D1908" s="323"/>
      <c r="E1908" s="324"/>
    </row>
    <row r="1909" spans="1:6" ht="28.5">
      <c r="A1909" s="320"/>
      <c r="B1909" s="281" t="s">
        <v>4335</v>
      </c>
      <c r="C1909" s="264"/>
      <c r="D1909" s="331"/>
      <c r="E1909" s="879"/>
      <c r="F1909" s="722"/>
    </row>
    <row r="1910" spans="1:6">
      <c r="A1910" s="320"/>
      <c r="B1910" s="265" t="s">
        <v>1916</v>
      </c>
      <c r="C1910" s="259" t="s">
        <v>15</v>
      </c>
      <c r="D1910" s="337">
        <v>12</v>
      </c>
      <c r="E1910" s="864"/>
    </row>
    <row r="1911" spans="1:6">
      <c r="A1911" s="320"/>
      <c r="B1911" s="352" t="s">
        <v>47</v>
      </c>
      <c r="C1911" s="279"/>
      <c r="D1911" s="334"/>
      <c r="E1911" s="866"/>
      <c r="F1911" s="708">
        <f>D1910*E1910</f>
        <v>0</v>
      </c>
    </row>
    <row r="1912" spans="1:6">
      <c r="A1912" s="320"/>
      <c r="B1912" s="483"/>
      <c r="C1912" s="468"/>
      <c r="D1912" s="323"/>
      <c r="E1912" s="324"/>
    </row>
    <row r="1913" spans="1:6">
      <c r="A1913" s="320"/>
      <c r="B1913" s="281" t="s">
        <v>4336</v>
      </c>
      <c r="C1913" s="264"/>
      <c r="D1913" s="331"/>
      <c r="E1913" s="879"/>
      <c r="F1913" s="722"/>
    </row>
    <row r="1914" spans="1:6">
      <c r="A1914" s="320"/>
      <c r="B1914" s="265" t="s">
        <v>1916</v>
      </c>
      <c r="C1914" s="259" t="s">
        <v>15</v>
      </c>
      <c r="D1914" s="337">
        <v>1</v>
      </c>
      <c r="E1914" s="864"/>
    </row>
    <row r="1915" spans="1:6">
      <c r="A1915" s="320"/>
      <c r="B1915" s="352" t="s">
        <v>47</v>
      </c>
      <c r="C1915" s="279"/>
      <c r="D1915" s="334"/>
      <c r="E1915" s="866"/>
      <c r="F1915" s="708">
        <f>D1914*E1914</f>
        <v>0</v>
      </c>
    </row>
    <row r="1916" spans="1:6">
      <c r="A1916" s="320"/>
      <c r="B1916" s="483"/>
      <c r="C1916" s="468"/>
      <c r="D1916" s="323"/>
      <c r="E1916" s="324"/>
    </row>
    <row r="1917" spans="1:6" ht="28.5">
      <c r="A1917" s="320"/>
      <c r="B1917" s="281" t="s">
        <v>4337</v>
      </c>
      <c r="C1917" s="264"/>
      <c r="D1917" s="331"/>
      <c r="E1917" s="879"/>
      <c r="F1917" s="722"/>
    </row>
    <row r="1918" spans="1:6">
      <c r="A1918" s="320"/>
      <c r="B1918" s="265" t="s">
        <v>1916</v>
      </c>
      <c r="C1918" s="259" t="s">
        <v>15</v>
      </c>
      <c r="D1918" s="337">
        <v>1</v>
      </c>
      <c r="E1918" s="864"/>
    </row>
    <row r="1919" spans="1:6">
      <c r="A1919" s="320"/>
      <c r="B1919" s="352" t="s">
        <v>47</v>
      </c>
      <c r="C1919" s="279"/>
      <c r="D1919" s="334"/>
      <c r="E1919" s="866"/>
      <c r="F1919" s="708">
        <f>D1918*E1918</f>
        <v>0</v>
      </c>
    </row>
    <row r="1920" spans="1:6">
      <c r="A1920" s="320"/>
      <c r="B1920" s="483"/>
      <c r="C1920" s="468"/>
      <c r="D1920" s="323"/>
      <c r="E1920" s="324"/>
    </row>
    <row r="1921" spans="1:6" ht="28.5">
      <c r="A1921" s="320"/>
      <c r="B1921" s="281" t="s">
        <v>4338</v>
      </c>
      <c r="C1921" s="264"/>
      <c r="D1921" s="331"/>
      <c r="E1921" s="879"/>
      <c r="F1921" s="722"/>
    </row>
    <row r="1922" spans="1:6">
      <c r="A1922" s="320"/>
      <c r="B1922" s="265" t="s">
        <v>1916</v>
      </c>
      <c r="C1922" s="259" t="s">
        <v>15</v>
      </c>
      <c r="D1922" s="337">
        <v>1</v>
      </c>
      <c r="E1922" s="864"/>
    </row>
    <row r="1923" spans="1:6">
      <c r="A1923" s="320"/>
      <c r="B1923" s="352" t="s">
        <v>47</v>
      </c>
      <c r="C1923" s="279"/>
      <c r="D1923" s="334"/>
      <c r="E1923" s="866"/>
      <c r="F1923" s="708">
        <f>D1922*E1922</f>
        <v>0</v>
      </c>
    </row>
    <row r="1924" spans="1:6">
      <c r="A1924" s="320"/>
      <c r="B1924" s="483"/>
      <c r="C1924" s="468"/>
      <c r="D1924" s="323"/>
      <c r="E1924" s="324"/>
    </row>
    <row r="1925" spans="1:6" ht="42.75">
      <c r="A1925" s="320"/>
      <c r="B1925" s="281" t="s">
        <v>4396</v>
      </c>
      <c r="C1925" s="264"/>
      <c r="D1925" s="331"/>
      <c r="E1925" s="879"/>
      <c r="F1925" s="722"/>
    </row>
    <row r="1926" spans="1:6">
      <c r="A1926" s="320"/>
      <c r="B1926" s="265" t="s">
        <v>1916</v>
      </c>
      <c r="C1926" s="259" t="s">
        <v>15</v>
      </c>
      <c r="D1926" s="337">
        <v>1</v>
      </c>
      <c r="E1926" s="864"/>
    </row>
    <row r="1927" spans="1:6">
      <c r="A1927" s="320"/>
      <c r="B1927" s="352" t="s">
        <v>47</v>
      </c>
      <c r="C1927" s="279"/>
      <c r="D1927" s="334"/>
      <c r="E1927" s="866"/>
      <c r="F1927" s="708">
        <f>D1926*E1926</f>
        <v>0</v>
      </c>
    </row>
    <row r="1928" spans="1:6">
      <c r="A1928" s="320"/>
      <c r="B1928" s="483"/>
      <c r="C1928" s="468"/>
      <c r="D1928" s="323"/>
      <c r="E1928" s="324"/>
    </row>
    <row r="1929" spans="1:6" ht="28.5">
      <c r="A1929" s="320"/>
      <c r="B1929" s="281" t="s">
        <v>4340</v>
      </c>
      <c r="C1929" s="264"/>
      <c r="D1929" s="331"/>
      <c r="E1929" s="879"/>
      <c r="F1929" s="722"/>
    </row>
    <row r="1930" spans="1:6">
      <c r="A1930" s="320"/>
      <c r="B1930" s="265" t="s">
        <v>1916</v>
      </c>
      <c r="C1930" s="259" t="s">
        <v>15</v>
      </c>
      <c r="D1930" s="337">
        <v>1</v>
      </c>
      <c r="E1930" s="864"/>
    </row>
    <row r="1931" spans="1:6">
      <c r="A1931" s="320"/>
      <c r="B1931" s="352" t="s">
        <v>47</v>
      </c>
      <c r="C1931" s="279"/>
      <c r="D1931" s="334"/>
      <c r="E1931" s="866"/>
      <c r="F1931" s="708">
        <f>D1930*E1930</f>
        <v>0</v>
      </c>
    </row>
    <row r="1932" spans="1:6">
      <c r="A1932" s="320"/>
      <c r="B1932" s="483"/>
      <c r="C1932" s="468"/>
      <c r="D1932" s="323"/>
      <c r="E1932" s="324"/>
    </row>
    <row r="1933" spans="1:6" ht="45">
      <c r="A1933" s="320"/>
      <c r="B1933" s="265" t="s">
        <v>4729</v>
      </c>
      <c r="C1933" s="264"/>
      <c r="D1933" s="331"/>
      <c r="E1933" s="879"/>
      <c r="F1933" s="722"/>
    </row>
    <row r="1934" spans="1:6" ht="28.5">
      <c r="A1934" s="320"/>
      <c r="C1934" s="444" t="s">
        <v>7</v>
      </c>
      <c r="D1934" s="273"/>
      <c r="E1934" s="763" t="s">
        <v>4689</v>
      </c>
    </row>
    <row r="1935" spans="1:6">
      <c r="A1935" s="320"/>
      <c r="B1935" s="352" t="s">
        <v>47</v>
      </c>
      <c r="C1935" s="279"/>
      <c r="D1935" s="334"/>
      <c r="E1935" s="866"/>
      <c r="F1935" s="708"/>
    </row>
    <row r="1936" spans="1:6">
      <c r="A1936" s="320"/>
      <c r="B1936" s="483"/>
      <c r="C1936" s="468"/>
      <c r="D1936" s="323"/>
      <c r="E1936" s="324"/>
    </row>
    <row r="1937" spans="1:6">
      <c r="A1937" s="320"/>
      <c r="B1937" s="483"/>
      <c r="C1937" s="468"/>
      <c r="D1937" s="323"/>
      <c r="E1937" s="324"/>
    </row>
    <row r="1938" spans="1:6" ht="15">
      <c r="A1938" s="320" t="s">
        <v>1878</v>
      </c>
      <c r="B1938" s="485" t="s">
        <v>4409</v>
      </c>
      <c r="C1938" s="468"/>
      <c r="D1938" s="323"/>
      <c r="E1938" s="324"/>
    </row>
    <row r="1939" spans="1:6" ht="75">
      <c r="A1939" s="320"/>
      <c r="B1939" s="480" t="s">
        <v>4172</v>
      </c>
      <c r="C1939" s="264"/>
      <c r="D1939" s="331"/>
      <c r="E1939" s="879"/>
      <c r="F1939" s="722"/>
    </row>
    <row r="1940" spans="1:6" ht="199.5">
      <c r="A1940" s="320"/>
      <c r="B1940" s="281" t="s">
        <v>4410</v>
      </c>
      <c r="C1940" s="264"/>
      <c r="D1940" s="331"/>
      <c r="E1940" s="879"/>
      <c r="F1940" s="722"/>
    </row>
    <row r="1941" spans="1:6">
      <c r="A1941" s="320"/>
      <c r="B1941" s="265" t="s">
        <v>1879</v>
      </c>
      <c r="C1941" s="259" t="s">
        <v>7</v>
      </c>
      <c r="D1941" s="337">
        <v>1</v>
      </c>
      <c r="E1941" s="864"/>
    </row>
    <row r="1942" spans="1:6">
      <c r="A1942" s="320"/>
      <c r="B1942" s="352" t="s">
        <v>47</v>
      </c>
      <c r="C1942" s="279"/>
      <c r="D1942" s="334"/>
      <c r="E1942" s="866"/>
      <c r="F1942" s="708">
        <f>D1941*E1941</f>
        <v>0</v>
      </c>
    </row>
    <row r="1943" spans="1:6">
      <c r="A1943" s="320"/>
      <c r="B1943" s="483"/>
      <c r="C1943" s="468"/>
      <c r="D1943" s="323"/>
      <c r="E1943" s="324"/>
    </row>
    <row r="1944" spans="1:6" ht="28.5">
      <c r="A1944" s="320"/>
      <c r="B1944" s="281" t="s">
        <v>4411</v>
      </c>
      <c r="C1944" s="264"/>
      <c r="D1944" s="331"/>
      <c r="E1944" s="879"/>
      <c r="F1944" s="722"/>
    </row>
    <row r="1945" spans="1:6">
      <c r="A1945" s="320"/>
      <c r="B1945" s="265" t="s">
        <v>1916</v>
      </c>
      <c r="C1945" s="259" t="s">
        <v>15</v>
      </c>
      <c r="D1945" s="337">
        <v>1</v>
      </c>
      <c r="E1945" s="864"/>
    </row>
    <row r="1946" spans="1:6">
      <c r="A1946" s="320"/>
      <c r="B1946" s="352" t="s">
        <v>47</v>
      </c>
      <c r="C1946" s="279"/>
      <c r="D1946" s="334"/>
      <c r="E1946" s="866"/>
      <c r="F1946" s="708">
        <f>D1945*E1945</f>
        <v>0</v>
      </c>
    </row>
    <row r="1947" spans="1:6">
      <c r="A1947" s="320"/>
      <c r="B1947" s="483"/>
      <c r="C1947" s="468"/>
      <c r="D1947" s="323"/>
      <c r="E1947" s="324"/>
    </row>
    <row r="1948" spans="1:6" ht="42.75">
      <c r="A1948" s="320"/>
      <c r="B1948" s="281" t="s">
        <v>4412</v>
      </c>
      <c r="C1948" s="264"/>
      <c r="D1948" s="331"/>
      <c r="E1948" s="879"/>
      <c r="F1948" s="722"/>
    </row>
    <row r="1949" spans="1:6">
      <c r="A1949" s="320"/>
      <c r="B1949" s="265" t="s">
        <v>1916</v>
      </c>
      <c r="C1949" s="259" t="s">
        <v>15</v>
      </c>
      <c r="D1949" s="337">
        <v>1</v>
      </c>
      <c r="E1949" s="864"/>
    </row>
    <row r="1950" spans="1:6">
      <c r="A1950" s="320"/>
      <c r="B1950" s="352" t="s">
        <v>47</v>
      </c>
      <c r="C1950" s="279"/>
      <c r="D1950" s="334"/>
      <c r="E1950" s="866"/>
      <c r="F1950" s="708">
        <f>D1949*E1949</f>
        <v>0</v>
      </c>
    </row>
    <row r="1951" spans="1:6">
      <c r="A1951" s="320"/>
      <c r="B1951" s="483"/>
      <c r="C1951" s="468"/>
      <c r="D1951" s="323"/>
      <c r="E1951" s="324"/>
    </row>
    <row r="1952" spans="1:6" ht="28.5">
      <c r="A1952" s="320"/>
      <c r="B1952" s="281" t="s">
        <v>4413</v>
      </c>
      <c r="C1952" s="264"/>
      <c r="D1952" s="331"/>
      <c r="E1952" s="879"/>
      <c r="F1952" s="722"/>
    </row>
    <row r="1953" spans="1:6">
      <c r="A1953" s="320"/>
      <c r="B1953" s="265" t="s">
        <v>1916</v>
      </c>
      <c r="C1953" s="259" t="s">
        <v>15</v>
      </c>
      <c r="D1953" s="337">
        <v>1</v>
      </c>
      <c r="E1953" s="864"/>
    </row>
    <row r="1954" spans="1:6">
      <c r="A1954" s="320"/>
      <c r="B1954" s="352" t="s">
        <v>47</v>
      </c>
      <c r="C1954" s="279"/>
      <c r="D1954" s="334"/>
      <c r="E1954" s="866"/>
      <c r="F1954" s="708">
        <f>D1953*E1953</f>
        <v>0</v>
      </c>
    </row>
    <row r="1955" spans="1:6">
      <c r="A1955" s="320"/>
      <c r="B1955" s="483"/>
      <c r="C1955" s="468"/>
      <c r="D1955" s="323"/>
      <c r="E1955" s="324"/>
    </row>
    <row r="1956" spans="1:6" ht="42.75">
      <c r="A1956" s="320"/>
      <c r="B1956" s="281" t="s">
        <v>4347</v>
      </c>
      <c r="C1956" s="264"/>
      <c r="D1956" s="331"/>
      <c r="E1956" s="879"/>
      <c r="F1956" s="722"/>
    </row>
    <row r="1957" spans="1:6">
      <c r="A1957" s="320"/>
      <c r="B1957" s="265" t="s">
        <v>1916</v>
      </c>
      <c r="C1957" s="259" t="s">
        <v>15</v>
      </c>
      <c r="D1957" s="337">
        <v>3</v>
      </c>
      <c r="E1957" s="864"/>
    </row>
    <row r="1958" spans="1:6">
      <c r="A1958" s="320"/>
      <c r="B1958" s="352" t="s">
        <v>47</v>
      </c>
      <c r="C1958" s="279"/>
      <c r="D1958" s="334"/>
      <c r="E1958" s="866"/>
      <c r="F1958" s="708">
        <f>D1957*E1957</f>
        <v>0</v>
      </c>
    </row>
    <row r="1959" spans="1:6">
      <c r="A1959" s="320"/>
      <c r="B1959" s="483"/>
      <c r="C1959" s="468"/>
      <c r="D1959" s="323"/>
      <c r="E1959" s="324"/>
    </row>
    <row r="1960" spans="1:6" ht="42.75">
      <c r="A1960" s="320"/>
      <c r="B1960" s="281" t="s">
        <v>4414</v>
      </c>
      <c r="C1960" s="264"/>
      <c r="D1960" s="331"/>
      <c r="E1960" s="879"/>
      <c r="F1960" s="722"/>
    </row>
    <row r="1961" spans="1:6">
      <c r="A1961" s="320"/>
      <c r="B1961" s="265" t="s">
        <v>1916</v>
      </c>
      <c r="C1961" s="259" t="s">
        <v>15</v>
      </c>
      <c r="D1961" s="337">
        <v>3</v>
      </c>
      <c r="E1961" s="864"/>
    </row>
    <row r="1962" spans="1:6">
      <c r="A1962" s="320"/>
      <c r="B1962" s="352" t="s">
        <v>47</v>
      </c>
      <c r="C1962" s="279"/>
      <c r="D1962" s="334"/>
      <c r="E1962" s="866"/>
      <c r="F1962" s="708">
        <f>D1961*E1961</f>
        <v>0</v>
      </c>
    </row>
    <row r="1963" spans="1:6">
      <c r="A1963" s="320"/>
      <c r="B1963" s="483"/>
      <c r="C1963" s="468"/>
      <c r="D1963" s="323"/>
      <c r="E1963" s="324"/>
    </row>
    <row r="1964" spans="1:6" ht="42.75">
      <c r="A1964" s="320"/>
      <c r="B1964" s="281" t="s">
        <v>4363</v>
      </c>
      <c r="C1964" s="264"/>
      <c r="D1964" s="331"/>
      <c r="E1964" s="879"/>
      <c r="F1964" s="722"/>
    </row>
    <row r="1965" spans="1:6">
      <c r="A1965" s="320"/>
      <c r="B1965" s="265" t="s">
        <v>1916</v>
      </c>
      <c r="C1965" s="259" t="s">
        <v>15</v>
      </c>
      <c r="D1965" s="337">
        <v>3</v>
      </c>
      <c r="E1965" s="864"/>
    </row>
    <row r="1966" spans="1:6">
      <c r="A1966" s="320"/>
      <c r="B1966" s="352" t="s">
        <v>47</v>
      </c>
      <c r="C1966" s="279"/>
      <c r="D1966" s="334"/>
      <c r="E1966" s="866"/>
      <c r="F1966" s="708">
        <f>D1965*E1965</f>
        <v>0</v>
      </c>
    </row>
    <row r="1967" spans="1:6">
      <c r="A1967" s="320"/>
      <c r="B1967" s="483"/>
      <c r="C1967" s="468"/>
      <c r="D1967" s="323"/>
      <c r="E1967" s="324"/>
    </row>
    <row r="1968" spans="1:6" ht="42.75">
      <c r="A1968" s="320"/>
      <c r="B1968" s="281" t="s">
        <v>4415</v>
      </c>
      <c r="C1968" s="264"/>
      <c r="D1968" s="331"/>
      <c r="E1968" s="879"/>
      <c r="F1968" s="722"/>
    </row>
    <row r="1969" spans="1:6">
      <c r="A1969" s="320"/>
      <c r="B1969" s="265" t="s">
        <v>1916</v>
      </c>
      <c r="C1969" s="259" t="s">
        <v>15</v>
      </c>
      <c r="D1969" s="337">
        <v>1</v>
      </c>
      <c r="E1969" s="864"/>
    </row>
    <row r="1970" spans="1:6">
      <c r="A1970" s="320"/>
      <c r="B1970" s="352" t="s">
        <v>47</v>
      </c>
      <c r="C1970" s="279"/>
      <c r="D1970" s="334"/>
      <c r="E1970" s="866"/>
      <c r="F1970" s="708">
        <f>D1969*E1969</f>
        <v>0</v>
      </c>
    </row>
    <row r="1971" spans="1:6">
      <c r="A1971" s="320"/>
      <c r="B1971" s="483"/>
      <c r="C1971" s="468"/>
      <c r="D1971" s="323"/>
      <c r="E1971" s="324"/>
    </row>
    <row r="1972" spans="1:6" ht="42.75">
      <c r="A1972" s="320"/>
      <c r="B1972" s="281" t="s">
        <v>4297</v>
      </c>
      <c r="C1972" s="264"/>
      <c r="D1972" s="331"/>
      <c r="E1972" s="879"/>
      <c r="F1972" s="722"/>
    </row>
    <row r="1973" spans="1:6">
      <c r="A1973" s="320"/>
      <c r="B1973" s="265" t="s">
        <v>1916</v>
      </c>
      <c r="C1973" s="259" t="s">
        <v>15</v>
      </c>
      <c r="D1973" s="337">
        <v>12</v>
      </c>
      <c r="E1973" s="864"/>
    </row>
    <row r="1974" spans="1:6">
      <c r="A1974" s="320"/>
      <c r="B1974" s="352" t="s">
        <v>47</v>
      </c>
      <c r="C1974" s="279"/>
      <c r="D1974" s="334"/>
      <c r="E1974" s="866"/>
      <c r="F1974" s="708">
        <f>D1973*E1973</f>
        <v>0</v>
      </c>
    </row>
    <row r="1975" spans="1:6">
      <c r="A1975" s="320"/>
      <c r="B1975" s="483"/>
      <c r="C1975" s="468"/>
      <c r="D1975" s="323"/>
      <c r="E1975" s="324"/>
    </row>
    <row r="1976" spans="1:6" ht="42.75">
      <c r="A1976" s="320"/>
      <c r="B1976" s="281" t="s">
        <v>4298</v>
      </c>
      <c r="C1976" s="264"/>
      <c r="D1976" s="331"/>
      <c r="E1976" s="879"/>
      <c r="F1976" s="722"/>
    </row>
    <row r="1977" spans="1:6">
      <c r="A1977" s="320"/>
      <c r="B1977" s="265" t="s">
        <v>1916</v>
      </c>
      <c r="C1977" s="259" t="s">
        <v>15</v>
      </c>
      <c r="D1977" s="337">
        <v>1</v>
      </c>
      <c r="E1977" s="864"/>
    </row>
    <row r="1978" spans="1:6">
      <c r="A1978" s="320"/>
      <c r="B1978" s="352" t="s">
        <v>47</v>
      </c>
      <c r="C1978" s="279"/>
      <c r="D1978" s="334"/>
      <c r="E1978" s="866"/>
      <c r="F1978" s="708">
        <f>D1977*E1977</f>
        <v>0</v>
      </c>
    </row>
    <row r="1979" spans="1:6">
      <c r="A1979" s="320"/>
      <c r="B1979" s="483"/>
      <c r="C1979" s="468"/>
      <c r="D1979" s="323"/>
      <c r="E1979" s="324"/>
    </row>
    <row r="1980" spans="1:6" ht="42.75">
      <c r="A1980" s="320"/>
      <c r="B1980" s="281" t="s">
        <v>4416</v>
      </c>
      <c r="C1980" s="264"/>
      <c r="D1980" s="331"/>
      <c r="E1980" s="879"/>
      <c r="F1980" s="722"/>
    </row>
    <row r="1981" spans="1:6">
      <c r="A1981" s="320"/>
      <c r="B1981" s="265" t="s">
        <v>1916</v>
      </c>
      <c r="C1981" s="259" t="s">
        <v>15</v>
      </c>
      <c r="D1981" s="337">
        <v>2</v>
      </c>
      <c r="E1981" s="864"/>
    </row>
    <row r="1982" spans="1:6">
      <c r="A1982" s="320"/>
      <c r="B1982" s="352" t="s">
        <v>47</v>
      </c>
      <c r="C1982" s="279"/>
      <c r="D1982" s="334"/>
      <c r="E1982" s="866"/>
      <c r="F1982" s="708">
        <f>D1981*E1981</f>
        <v>0</v>
      </c>
    </row>
    <row r="1983" spans="1:6">
      <c r="A1983" s="320"/>
      <c r="B1983" s="483"/>
      <c r="C1983" s="468"/>
      <c r="D1983" s="323"/>
      <c r="E1983" s="324"/>
    </row>
    <row r="1984" spans="1:6" ht="42.75">
      <c r="A1984" s="320"/>
      <c r="B1984" s="281" t="s">
        <v>4299</v>
      </c>
      <c r="C1984" s="264"/>
      <c r="D1984" s="331"/>
      <c r="E1984" s="879"/>
      <c r="F1984" s="722"/>
    </row>
    <row r="1985" spans="1:6">
      <c r="A1985" s="320"/>
      <c r="B1985" s="265" t="s">
        <v>1916</v>
      </c>
      <c r="C1985" s="259" t="s">
        <v>15</v>
      </c>
      <c r="D1985" s="337">
        <v>3</v>
      </c>
      <c r="E1985" s="864"/>
    </row>
    <row r="1986" spans="1:6">
      <c r="A1986" s="320"/>
      <c r="B1986" s="352" t="s">
        <v>47</v>
      </c>
      <c r="C1986" s="279"/>
      <c r="D1986" s="334"/>
      <c r="E1986" s="866"/>
      <c r="F1986" s="708">
        <f>D1985*E1985</f>
        <v>0</v>
      </c>
    </row>
    <row r="1987" spans="1:6">
      <c r="A1987" s="320"/>
      <c r="B1987" s="483"/>
      <c r="C1987" s="468"/>
      <c r="D1987" s="323"/>
      <c r="E1987" s="324"/>
    </row>
    <row r="1988" spans="1:6" ht="42.75">
      <c r="A1988" s="320"/>
      <c r="B1988" s="281" t="s">
        <v>4334</v>
      </c>
      <c r="C1988" s="264"/>
      <c r="D1988" s="331"/>
      <c r="E1988" s="879"/>
      <c r="F1988" s="722"/>
    </row>
    <row r="1989" spans="1:6">
      <c r="A1989" s="320"/>
      <c r="B1989" s="265" t="s">
        <v>1916</v>
      </c>
      <c r="C1989" s="259" t="s">
        <v>15</v>
      </c>
      <c r="D1989" s="337">
        <v>2</v>
      </c>
      <c r="E1989" s="864"/>
    </row>
    <row r="1990" spans="1:6">
      <c r="A1990" s="320"/>
      <c r="B1990" s="352" t="s">
        <v>47</v>
      </c>
      <c r="C1990" s="279"/>
      <c r="D1990" s="334"/>
      <c r="E1990" s="866"/>
      <c r="F1990" s="708">
        <f>D1989*E1989</f>
        <v>0</v>
      </c>
    </row>
    <row r="1991" spans="1:6">
      <c r="A1991" s="320"/>
      <c r="B1991" s="483"/>
      <c r="C1991" s="468"/>
      <c r="D1991" s="323"/>
      <c r="E1991" s="324"/>
    </row>
    <row r="1992" spans="1:6" ht="28.5">
      <c r="A1992" s="320"/>
      <c r="B1992" s="281" t="s">
        <v>4335</v>
      </c>
      <c r="C1992" s="264"/>
      <c r="D1992" s="331"/>
      <c r="E1992" s="879"/>
      <c r="F1992" s="722"/>
    </row>
    <row r="1993" spans="1:6">
      <c r="A1993" s="320"/>
      <c r="B1993" s="265" t="s">
        <v>1916</v>
      </c>
      <c r="C1993" s="259" t="s">
        <v>15</v>
      </c>
      <c r="D1993" s="337">
        <v>12</v>
      </c>
      <c r="E1993" s="864"/>
    </row>
    <row r="1994" spans="1:6">
      <c r="A1994" s="320"/>
      <c r="B1994" s="352" t="s">
        <v>47</v>
      </c>
      <c r="C1994" s="279"/>
      <c r="D1994" s="334"/>
      <c r="E1994" s="866"/>
      <c r="F1994" s="708">
        <f>D1993*E1993</f>
        <v>0</v>
      </c>
    </row>
    <row r="1995" spans="1:6">
      <c r="A1995" s="320"/>
      <c r="B1995" s="483"/>
      <c r="C1995" s="468"/>
      <c r="D1995" s="323"/>
      <c r="E1995" s="324"/>
    </row>
    <row r="1996" spans="1:6">
      <c r="A1996" s="320"/>
      <c r="B1996" s="281" t="s">
        <v>4336</v>
      </c>
      <c r="C1996" s="264"/>
      <c r="D1996" s="331"/>
      <c r="E1996" s="879"/>
      <c r="F1996" s="722"/>
    </row>
    <row r="1997" spans="1:6">
      <c r="A1997" s="320"/>
      <c r="B1997" s="265" t="s">
        <v>1916</v>
      </c>
      <c r="C1997" s="259" t="s">
        <v>15</v>
      </c>
      <c r="D1997" s="337">
        <v>1</v>
      </c>
      <c r="E1997" s="864"/>
    </row>
    <row r="1998" spans="1:6">
      <c r="A1998" s="320"/>
      <c r="B1998" s="352" t="s">
        <v>47</v>
      </c>
      <c r="C1998" s="279"/>
      <c r="D1998" s="334"/>
      <c r="E1998" s="866"/>
      <c r="F1998" s="708">
        <f>D1997*E1997</f>
        <v>0</v>
      </c>
    </row>
    <row r="1999" spans="1:6">
      <c r="A1999" s="320"/>
      <c r="B1999" s="483"/>
      <c r="C1999" s="468"/>
      <c r="D1999" s="323"/>
      <c r="E1999" s="324"/>
    </row>
    <row r="2000" spans="1:6" ht="28.5">
      <c r="A2000" s="320"/>
      <c r="B2000" s="281" t="s">
        <v>4337</v>
      </c>
      <c r="C2000" s="264"/>
      <c r="D2000" s="331"/>
      <c r="E2000" s="879"/>
      <c r="F2000" s="722"/>
    </row>
    <row r="2001" spans="1:6">
      <c r="A2001" s="320"/>
      <c r="B2001" s="265" t="s">
        <v>1916</v>
      </c>
      <c r="C2001" s="259" t="s">
        <v>15</v>
      </c>
      <c r="D2001" s="337">
        <v>1</v>
      </c>
      <c r="E2001" s="864"/>
    </row>
    <row r="2002" spans="1:6">
      <c r="A2002" s="320"/>
      <c r="B2002" s="352" t="s">
        <v>47</v>
      </c>
      <c r="C2002" s="279"/>
      <c r="D2002" s="334"/>
      <c r="E2002" s="866"/>
      <c r="F2002" s="708">
        <f>D2001*E2001</f>
        <v>0</v>
      </c>
    </row>
    <row r="2003" spans="1:6">
      <c r="A2003" s="320"/>
      <c r="B2003" s="483"/>
      <c r="C2003" s="468"/>
      <c r="D2003" s="323"/>
      <c r="E2003" s="324"/>
    </row>
    <row r="2004" spans="1:6" ht="28.5">
      <c r="A2004" s="320"/>
      <c r="B2004" s="281" t="s">
        <v>4338</v>
      </c>
      <c r="C2004" s="264"/>
      <c r="D2004" s="331"/>
      <c r="E2004" s="879"/>
      <c r="F2004" s="722"/>
    </row>
    <row r="2005" spans="1:6">
      <c r="A2005" s="320"/>
      <c r="B2005" s="265" t="s">
        <v>1916</v>
      </c>
      <c r="C2005" s="259" t="s">
        <v>15</v>
      </c>
      <c r="D2005" s="337">
        <v>1</v>
      </c>
      <c r="E2005" s="864"/>
    </row>
    <row r="2006" spans="1:6">
      <c r="A2006" s="320"/>
      <c r="B2006" s="352" t="s">
        <v>47</v>
      </c>
      <c r="C2006" s="279"/>
      <c r="D2006" s="334"/>
      <c r="E2006" s="866"/>
      <c r="F2006" s="708">
        <f>D2005*E2005</f>
        <v>0</v>
      </c>
    </row>
    <row r="2007" spans="1:6">
      <c r="A2007" s="320"/>
      <c r="B2007" s="483"/>
      <c r="C2007" s="468"/>
      <c r="D2007" s="323"/>
      <c r="E2007" s="324"/>
    </row>
    <row r="2008" spans="1:6" ht="42.75">
      <c r="A2008" s="320"/>
      <c r="B2008" s="281" t="s">
        <v>4396</v>
      </c>
      <c r="C2008" s="264"/>
      <c r="D2008" s="331"/>
      <c r="E2008" s="879"/>
      <c r="F2008" s="722"/>
    </row>
    <row r="2009" spans="1:6">
      <c r="A2009" s="320"/>
      <c r="B2009" s="265" t="s">
        <v>1916</v>
      </c>
      <c r="C2009" s="259" t="s">
        <v>15</v>
      </c>
      <c r="D2009" s="337">
        <v>1</v>
      </c>
      <c r="E2009" s="864"/>
    </row>
    <row r="2010" spans="1:6">
      <c r="A2010" s="320"/>
      <c r="B2010" s="352" t="s">
        <v>47</v>
      </c>
      <c r="C2010" s="279"/>
      <c r="D2010" s="334"/>
      <c r="E2010" s="866"/>
      <c r="F2010" s="708">
        <f>D2009*E2009</f>
        <v>0</v>
      </c>
    </row>
    <row r="2011" spans="1:6">
      <c r="A2011" s="320"/>
      <c r="B2011" s="483"/>
      <c r="C2011" s="468"/>
      <c r="D2011" s="323"/>
      <c r="E2011" s="324"/>
    </row>
    <row r="2012" spans="1:6" ht="28.5">
      <c r="A2012" s="320"/>
      <c r="B2012" s="281" t="s">
        <v>4340</v>
      </c>
      <c r="C2012" s="264"/>
      <c r="D2012" s="331"/>
      <c r="E2012" s="879"/>
      <c r="F2012" s="722"/>
    </row>
    <row r="2013" spans="1:6">
      <c r="A2013" s="320"/>
      <c r="B2013" s="265" t="s">
        <v>1916</v>
      </c>
      <c r="C2013" s="259" t="s">
        <v>15</v>
      </c>
      <c r="D2013" s="337">
        <v>1</v>
      </c>
      <c r="E2013" s="864"/>
    </row>
    <row r="2014" spans="1:6">
      <c r="A2014" s="320"/>
      <c r="B2014" s="352" t="s">
        <v>47</v>
      </c>
      <c r="C2014" s="279"/>
      <c r="D2014" s="334"/>
      <c r="E2014" s="866"/>
      <c r="F2014" s="708">
        <f>D2013*E2013</f>
        <v>0</v>
      </c>
    </row>
    <row r="2015" spans="1:6">
      <c r="A2015" s="320"/>
      <c r="B2015" s="483"/>
      <c r="C2015" s="468"/>
      <c r="D2015" s="323"/>
      <c r="E2015" s="324"/>
    </row>
    <row r="2016" spans="1:6" ht="45">
      <c r="A2016" s="320"/>
      <c r="B2016" s="265" t="s">
        <v>4729</v>
      </c>
      <c r="C2016" s="264"/>
      <c r="D2016" s="331"/>
      <c r="E2016" s="879"/>
      <c r="F2016" s="722"/>
    </row>
    <row r="2017" spans="1:6" ht="28.5">
      <c r="A2017" s="320"/>
      <c r="C2017" s="444" t="s">
        <v>7</v>
      </c>
      <c r="D2017" s="273"/>
      <c r="E2017" s="763" t="s">
        <v>4689</v>
      </c>
    </row>
    <row r="2018" spans="1:6">
      <c r="A2018" s="320"/>
      <c r="B2018" s="352" t="s">
        <v>47</v>
      </c>
      <c r="C2018" s="279"/>
      <c r="D2018" s="334"/>
      <c r="E2018" s="866"/>
      <c r="F2018" s="708"/>
    </row>
    <row r="2019" spans="1:6">
      <c r="A2019" s="320"/>
      <c r="B2019" s="483"/>
      <c r="C2019" s="468"/>
      <c r="D2019" s="323"/>
      <c r="E2019" s="324"/>
    </row>
    <row r="2020" spans="1:6">
      <c r="A2020" s="320"/>
      <c r="B2020" s="483"/>
      <c r="C2020" s="468"/>
      <c r="D2020" s="323"/>
      <c r="E2020" s="324"/>
    </row>
    <row r="2021" spans="1:6" ht="13.5" customHeight="1">
      <c r="A2021" s="320" t="s">
        <v>1878</v>
      </c>
      <c r="B2021" s="485" t="s">
        <v>4417</v>
      </c>
      <c r="C2021" s="468"/>
      <c r="D2021" s="323"/>
      <c r="E2021" s="324"/>
    </row>
    <row r="2022" spans="1:6" ht="75">
      <c r="A2022" s="320"/>
      <c r="B2022" s="480" t="s">
        <v>4172</v>
      </c>
      <c r="C2022" s="264"/>
      <c r="D2022" s="331"/>
      <c r="E2022" s="879"/>
      <c r="F2022" s="722"/>
    </row>
    <row r="2023" spans="1:6" ht="114">
      <c r="A2023" s="320"/>
      <c r="B2023" s="281" t="s">
        <v>4418</v>
      </c>
      <c r="C2023" s="264"/>
      <c r="D2023" s="331"/>
      <c r="E2023" s="879"/>
      <c r="F2023" s="722"/>
    </row>
    <row r="2024" spans="1:6">
      <c r="A2024" s="320"/>
      <c r="B2024" s="265" t="s">
        <v>1879</v>
      </c>
      <c r="C2024" s="259" t="s">
        <v>7</v>
      </c>
      <c r="D2024" s="337">
        <v>1</v>
      </c>
      <c r="E2024" s="864"/>
    </row>
    <row r="2025" spans="1:6">
      <c r="A2025" s="320"/>
      <c r="B2025" s="352" t="s">
        <v>47</v>
      </c>
      <c r="C2025" s="279"/>
      <c r="D2025" s="334"/>
      <c r="E2025" s="866"/>
      <c r="F2025" s="708">
        <f>D2024*E2024</f>
        <v>0</v>
      </c>
    </row>
    <row r="2026" spans="1:6">
      <c r="A2026" s="320"/>
      <c r="B2026" s="483"/>
      <c r="C2026" s="468"/>
      <c r="D2026" s="323"/>
      <c r="E2026" s="324"/>
    </row>
    <row r="2027" spans="1:6" ht="28.5">
      <c r="A2027" s="320"/>
      <c r="B2027" s="281" t="s">
        <v>4398</v>
      </c>
      <c r="C2027" s="264"/>
      <c r="D2027" s="331"/>
      <c r="E2027" s="879"/>
      <c r="F2027" s="722"/>
    </row>
    <row r="2028" spans="1:6">
      <c r="A2028" s="320"/>
      <c r="B2028" s="265" t="s">
        <v>1916</v>
      </c>
      <c r="C2028" s="259" t="s">
        <v>15</v>
      </c>
      <c r="D2028" s="337">
        <v>1</v>
      </c>
      <c r="E2028" s="864"/>
    </row>
    <row r="2029" spans="1:6">
      <c r="A2029" s="320"/>
      <c r="B2029" s="352" t="s">
        <v>47</v>
      </c>
      <c r="C2029" s="279"/>
      <c r="D2029" s="334"/>
      <c r="E2029" s="866"/>
      <c r="F2029" s="708">
        <f>D2028*E2028</f>
        <v>0</v>
      </c>
    </row>
    <row r="2030" spans="1:6">
      <c r="A2030" s="320"/>
      <c r="B2030" s="483"/>
      <c r="C2030" s="468"/>
      <c r="D2030" s="323"/>
      <c r="E2030" s="324"/>
    </row>
    <row r="2031" spans="1:6" ht="42.75">
      <c r="A2031" s="320"/>
      <c r="B2031" s="281" t="s">
        <v>4399</v>
      </c>
      <c r="C2031" s="264"/>
      <c r="D2031" s="331"/>
      <c r="E2031" s="879"/>
      <c r="F2031" s="722"/>
    </row>
    <row r="2032" spans="1:6">
      <c r="A2032" s="320"/>
      <c r="B2032" s="265" t="s">
        <v>1916</v>
      </c>
      <c r="C2032" s="259" t="s">
        <v>15</v>
      </c>
      <c r="D2032" s="337">
        <v>1</v>
      </c>
      <c r="E2032" s="864"/>
    </row>
    <row r="2033" spans="1:6">
      <c r="A2033" s="320"/>
      <c r="B2033" s="352" t="s">
        <v>47</v>
      </c>
      <c r="C2033" s="279"/>
      <c r="D2033" s="334"/>
      <c r="E2033" s="866"/>
      <c r="F2033" s="708">
        <f>D2032*E2032</f>
        <v>0</v>
      </c>
    </row>
    <row r="2034" spans="1:6">
      <c r="A2034" s="320"/>
      <c r="B2034" s="483"/>
      <c r="C2034" s="468"/>
      <c r="D2034" s="323"/>
      <c r="E2034" s="324"/>
    </row>
    <row r="2035" spans="1:6" ht="28.5">
      <c r="A2035" s="320"/>
      <c r="B2035" s="281" t="s">
        <v>4413</v>
      </c>
      <c r="C2035" s="264"/>
      <c r="D2035" s="331"/>
      <c r="E2035" s="879"/>
      <c r="F2035" s="722"/>
    </row>
    <row r="2036" spans="1:6">
      <c r="A2036" s="320"/>
      <c r="B2036" s="265" t="s">
        <v>1916</v>
      </c>
      <c r="C2036" s="259" t="s">
        <v>15</v>
      </c>
      <c r="D2036" s="337">
        <v>1</v>
      </c>
      <c r="E2036" s="864"/>
    </row>
    <row r="2037" spans="1:6">
      <c r="A2037" s="320"/>
      <c r="B2037" s="352" t="s">
        <v>47</v>
      </c>
      <c r="C2037" s="279"/>
      <c r="D2037" s="334"/>
      <c r="E2037" s="866"/>
      <c r="F2037" s="708">
        <f>D2036*E2036</f>
        <v>0</v>
      </c>
    </row>
    <row r="2038" spans="1:6">
      <c r="A2038" s="320"/>
      <c r="B2038" s="483"/>
      <c r="C2038" s="468"/>
      <c r="D2038" s="323"/>
      <c r="E2038" s="324"/>
    </row>
    <row r="2039" spans="1:6" ht="42.75">
      <c r="A2039" s="320"/>
      <c r="B2039" s="281" t="s">
        <v>4297</v>
      </c>
      <c r="C2039" s="264"/>
      <c r="D2039" s="331"/>
      <c r="E2039" s="879"/>
      <c r="F2039" s="722"/>
    </row>
    <row r="2040" spans="1:6">
      <c r="A2040" s="320"/>
      <c r="B2040" s="265" t="s">
        <v>1916</v>
      </c>
      <c r="C2040" s="259" t="s">
        <v>15</v>
      </c>
      <c r="D2040" s="337">
        <v>6</v>
      </c>
      <c r="E2040" s="864"/>
    </row>
    <row r="2041" spans="1:6">
      <c r="A2041" s="320"/>
      <c r="B2041" s="352" t="s">
        <v>47</v>
      </c>
      <c r="C2041" s="279"/>
      <c r="D2041" s="334"/>
      <c r="E2041" s="866"/>
      <c r="F2041" s="708">
        <f>D2040*E2040</f>
        <v>0</v>
      </c>
    </row>
    <row r="2042" spans="1:6">
      <c r="A2042" s="320"/>
      <c r="B2042" s="483"/>
      <c r="C2042" s="468"/>
      <c r="D2042" s="323"/>
      <c r="E2042" s="324"/>
    </row>
    <row r="2043" spans="1:6" ht="42.75">
      <c r="A2043" s="320"/>
      <c r="B2043" s="281" t="s">
        <v>4299</v>
      </c>
      <c r="C2043" s="264"/>
      <c r="D2043" s="331"/>
      <c r="E2043" s="879"/>
      <c r="F2043" s="722"/>
    </row>
    <row r="2044" spans="1:6">
      <c r="A2044" s="320"/>
      <c r="B2044" s="265" t="s">
        <v>1916</v>
      </c>
      <c r="C2044" s="259" t="s">
        <v>15</v>
      </c>
      <c r="D2044" s="337">
        <v>8</v>
      </c>
      <c r="E2044" s="864"/>
    </row>
    <row r="2045" spans="1:6">
      <c r="A2045" s="320"/>
      <c r="B2045" s="352" t="s">
        <v>47</v>
      </c>
      <c r="C2045" s="279"/>
      <c r="D2045" s="334"/>
      <c r="E2045" s="866"/>
      <c r="F2045" s="708">
        <f>D2044*E2044</f>
        <v>0</v>
      </c>
    </row>
    <row r="2046" spans="1:6">
      <c r="A2046" s="320"/>
      <c r="B2046" s="483"/>
      <c r="C2046" s="468"/>
      <c r="D2046" s="323"/>
      <c r="E2046" s="324"/>
    </row>
    <row r="2047" spans="1:6" ht="45">
      <c r="A2047" s="320"/>
      <c r="B2047" s="265" t="s">
        <v>4729</v>
      </c>
      <c r="C2047" s="264"/>
      <c r="D2047" s="331"/>
      <c r="E2047" s="879"/>
      <c r="F2047" s="722"/>
    </row>
    <row r="2048" spans="1:6" ht="28.5">
      <c r="A2048" s="320"/>
      <c r="C2048" s="444" t="s">
        <v>7</v>
      </c>
      <c r="D2048" s="273"/>
      <c r="E2048" s="763" t="s">
        <v>4689</v>
      </c>
    </row>
    <row r="2049" spans="1:6">
      <c r="A2049" s="320"/>
      <c r="B2049" s="352" t="s">
        <v>47</v>
      </c>
      <c r="C2049" s="279"/>
      <c r="D2049" s="334"/>
      <c r="E2049" s="866"/>
      <c r="F2049" s="708"/>
    </row>
    <row r="2050" spans="1:6">
      <c r="A2050" s="320"/>
      <c r="C2050" s="264"/>
      <c r="D2050" s="331"/>
      <c r="E2050" s="879"/>
      <c r="F2050" s="722"/>
    </row>
    <row r="2051" spans="1:6">
      <c r="A2051" s="320"/>
      <c r="C2051" s="264"/>
      <c r="D2051" s="331"/>
      <c r="E2051" s="879"/>
      <c r="F2051" s="722"/>
    </row>
    <row r="2052" spans="1:6" ht="13.5" customHeight="1">
      <c r="A2052" s="320" t="s">
        <v>1878</v>
      </c>
      <c r="B2052" s="485" t="s">
        <v>4419</v>
      </c>
      <c r="C2052" s="468"/>
      <c r="D2052" s="323"/>
      <c r="E2052" s="324"/>
    </row>
    <row r="2053" spans="1:6" ht="75">
      <c r="A2053" s="320"/>
      <c r="B2053" s="480" t="s">
        <v>4172</v>
      </c>
      <c r="C2053" s="264"/>
      <c r="D2053" s="331"/>
      <c r="E2053" s="879"/>
      <c r="F2053" s="722"/>
    </row>
    <row r="2054" spans="1:6" ht="114">
      <c r="A2054" s="320"/>
      <c r="B2054" s="281" t="s">
        <v>4418</v>
      </c>
      <c r="C2054" s="264"/>
      <c r="D2054" s="331"/>
      <c r="E2054" s="879"/>
      <c r="F2054" s="722"/>
    </row>
    <row r="2055" spans="1:6">
      <c r="A2055" s="320"/>
      <c r="B2055" s="265" t="s">
        <v>1879</v>
      </c>
      <c r="C2055" s="259" t="s">
        <v>7</v>
      </c>
      <c r="D2055" s="337">
        <v>1</v>
      </c>
      <c r="E2055" s="864"/>
    </row>
    <row r="2056" spans="1:6">
      <c r="A2056" s="320"/>
      <c r="B2056" s="352" t="s">
        <v>47</v>
      </c>
      <c r="C2056" s="279"/>
      <c r="D2056" s="334"/>
      <c r="E2056" s="866"/>
      <c r="F2056" s="708">
        <f>D2055*E2055</f>
        <v>0</v>
      </c>
    </row>
    <row r="2057" spans="1:6">
      <c r="A2057" s="320"/>
      <c r="B2057" s="483"/>
      <c r="C2057" s="468"/>
      <c r="D2057" s="323"/>
      <c r="E2057" s="324"/>
    </row>
    <row r="2058" spans="1:6" ht="28.5">
      <c r="A2058" s="320"/>
      <c r="B2058" s="281" t="s">
        <v>4398</v>
      </c>
      <c r="C2058" s="264"/>
      <c r="D2058" s="331"/>
      <c r="E2058" s="879"/>
      <c r="F2058" s="722"/>
    </row>
    <row r="2059" spans="1:6">
      <c r="A2059" s="320"/>
      <c r="B2059" s="265" t="s">
        <v>1916</v>
      </c>
      <c r="C2059" s="259" t="s">
        <v>15</v>
      </c>
      <c r="D2059" s="337">
        <v>1</v>
      </c>
      <c r="E2059" s="864"/>
    </row>
    <row r="2060" spans="1:6">
      <c r="A2060" s="320"/>
      <c r="B2060" s="352" t="s">
        <v>47</v>
      </c>
      <c r="C2060" s="279"/>
      <c r="D2060" s="334"/>
      <c r="E2060" s="866"/>
      <c r="F2060" s="708">
        <f>D2059*E2059</f>
        <v>0</v>
      </c>
    </row>
    <row r="2061" spans="1:6">
      <c r="A2061" s="320"/>
      <c r="B2061" s="483"/>
      <c r="C2061" s="468"/>
      <c r="D2061" s="323"/>
      <c r="E2061" s="324"/>
    </row>
    <row r="2062" spans="1:6" ht="42.75">
      <c r="A2062" s="320"/>
      <c r="B2062" s="281" t="s">
        <v>4412</v>
      </c>
      <c r="C2062" s="264"/>
      <c r="D2062" s="331"/>
      <c r="E2062" s="879"/>
      <c r="F2062" s="722"/>
    </row>
    <row r="2063" spans="1:6">
      <c r="A2063" s="320"/>
      <c r="B2063" s="265" t="s">
        <v>1916</v>
      </c>
      <c r="C2063" s="259" t="s">
        <v>15</v>
      </c>
      <c r="D2063" s="337">
        <v>1</v>
      </c>
      <c r="E2063" s="864"/>
    </row>
    <row r="2064" spans="1:6">
      <c r="A2064" s="320"/>
      <c r="B2064" s="352" t="s">
        <v>47</v>
      </c>
      <c r="C2064" s="279"/>
      <c r="D2064" s="334"/>
      <c r="E2064" s="866"/>
      <c r="F2064" s="708">
        <f>D2063*E2063</f>
        <v>0</v>
      </c>
    </row>
    <row r="2065" spans="1:6">
      <c r="A2065" s="320"/>
      <c r="B2065" s="483"/>
      <c r="C2065" s="468"/>
      <c r="D2065" s="323"/>
      <c r="E2065" s="324"/>
    </row>
    <row r="2066" spans="1:6" ht="42.75">
      <c r="A2066" s="320"/>
      <c r="B2066" s="281" t="s">
        <v>4420</v>
      </c>
      <c r="C2066" s="264"/>
      <c r="D2066" s="331"/>
      <c r="E2066" s="879"/>
      <c r="F2066" s="722"/>
    </row>
    <row r="2067" spans="1:6">
      <c r="A2067" s="320"/>
      <c r="B2067" s="265" t="s">
        <v>1916</v>
      </c>
      <c r="C2067" s="259" t="s">
        <v>15</v>
      </c>
      <c r="D2067" s="337">
        <v>1</v>
      </c>
      <c r="E2067" s="864"/>
    </row>
    <row r="2068" spans="1:6">
      <c r="A2068" s="320"/>
      <c r="B2068" s="352" t="s">
        <v>47</v>
      </c>
      <c r="C2068" s="279"/>
      <c r="D2068" s="334"/>
      <c r="E2068" s="866"/>
      <c r="F2068" s="708">
        <f>D2067*E2067</f>
        <v>0</v>
      </c>
    </row>
    <row r="2069" spans="1:6">
      <c r="A2069" s="320"/>
      <c r="B2069" s="483"/>
      <c r="C2069" s="468"/>
      <c r="D2069" s="323"/>
      <c r="E2069" s="324"/>
    </row>
    <row r="2070" spans="1:6" ht="42.75">
      <c r="A2070" s="320"/>
      <c r="B2070" s="281" t="s">
        <v>4421</v>
      </c>
      <c r="C2070" s="264"/>
      <c r="D2070" s="331"/>
      <c r="E2070" s="879"/>
      <c r="F2070" s="722"/>
    </row>
    <row r="2071" spans="1:6">
      <c r="A2071" s="320"/>
      <c r="B2071" s="265" t="s">
        <v>1916</v>
      </c>
      <c r="C2071" s="259" t="s">
        <v>15</v>
      </c>
      <c r="D2071" s="337">
        <v>17</v>
      </c>
      <c r="E2071" s="864"/>
    </row>
    <row r="2072" spans="1:6">
      <c r="A2072" s="320"/>
      <c r="B2072" s="352" t="s">
        <v>47</v>
      </c>
      <c r="C2072" s="279"/>
      <c r="D2072" s="334"/>
      <c r="E2072" s="866"/>
      <c r="F2072" s="708">
        <f>D2071*E2071</f>
        <v>0</v>
      </c>
    </row>
    <row r="2073" spans="1:6">
      <c r="A2073" s="320"/>
      <c r="B2073" s="483"/>
      <c r="C2073" s="468"/>
      <c r="D2073" s="323"/>
      <c r="E2073" s="324"/>
    </row>
    <row r="2074" spans="1:6" ht="42.75">
      <c r="A2074" s="320"/>
      <c r="B2074" s="281" t="s">
        <v>4422</v>
      </c>
      <c r="C2074" s="264"/>
      <c r="D2074" s="331"/>
      <c r="E2074" s="879"/>
      <c r="F2074" s="722"/>
    </row>
    <row r="2075" spans="1:6">
      <c r="A2075" s="320"/>
      <c r="B2075" s="265" t="s">
        <v>1916</v>
      </c>
      <c r="C2075" s="259" t="s">
        <v>15</v>
      </c>
      <c r="D2075" s="337">
        <v>1</v>
      </c>
      <c r="E2075" s="864"/>
    </row>
    <row r="2076" spans="1:6">
      <c r="A2076" s="320"/>
      <c r="B2076" s="352" t="s">
        <v>47</v>
      </c>
      <c r="C2076" s="279"/>
      <c r="D2076" s="334"/>
      <c r="E2076" s="866"/>
      <c r="F2076" s="708">
        <f>D2075*E2075</f>
        <v>0</v>
      </c>
    </row>
    <row r="2077" spans="1:6">
      <c r="A2077" s="320"/>
      <c r="B2077" s="483"/>
      <c r="C2077" s="468"/>
      <c r="D2077" s="323"/>
      <c r="E2077" s="324"/>
    </row>
    <row r="2078" spans="1:6" ht="45">
      <c r="A2078" s="320"/>
      <c r="B2078" s="265" t="s">
        <v>4729</v>
      </c>
      <c r="C2078" s="264"/>
      <c r="D2078" s="331"/>
      <c r="E2078" s="879"/>
      <c r="F2078" s="722"/>
    </row>
    <row r="2079" spans="1:6" ht="28.5">
      <c r="A2079" s="320"/>
      <c r="C2079" s="444" t="s">
        <v>7</v>
      </c>
      <c r="D2079" s="273"/>
      <c r="E2079" s="763" t="s">
        <v>4689</v>
      </c>
    </row>
    <row r="2080" spans="1:6">
      <c r="A2080" s="320"/>
      <c r="B2080" s="352" t="s">
        <v>47</v>
      </c>
      <c r="C2080" s="279"/>
      <c r="D2080" s="334"/>
      <c r="E2080" s="866"/>
      <c r="F2080" s="708"/>
    </row>
    <row r="2081" spans="1:6">
      <c r="A2081" s="320"/>
      <c r="B2081" s="470"/>
      <c r="C2081" s="471"/>
      <c r="D2081" s="323"/>
      <c r="E2081" s="324"/>
      <c r="F2081" s="706"/>
    </row>
    <row r="2082" spans="1:6" ht="15">
      <c r="A2082" s="315" t="s">
        <v>2315</v>
      </c>
      <c r="B2082" s="258" t="s">
        <v>2316</v>
      </c>
      <c r="C2082" s="264"/>
      <c r="D2082" s="331"/>
      <c r="E2082" s="879"/>
      <c r="F2082" s="722"/>
    </row>
    <row r="2083" spans="1:6">
      <c r="A2083" s="320"/>
      <c r="E2083" s="867"/>
    </row>
    <row r="2084" spans="1:6" ht="142.5">
      <c r="A2084" s="320" t="s">
        <v>1878</v>
      </c>
      <c r="B2084" s="265" t="s">
        <v>4423</v>
      </c>
      <c r="E2084" s="867"/>
    </row>
    <row r="2085" spans="1:6">
      <c r="A2085" s="320"/>
      <c r="B2085" s="265" t="s">
        <v>2001</v>
      </c>
      <c r="C2085" s="264" t="s">
        <v>15</v>
      </c>
      <c r="D2085" s="331">
        <v>130</v>
      </c>
      <c r="E2085" s="881"/>
    </row>
    <row r="2086" spans="1:6">
      <c r="A2086" s="320"/>
      <c r="B2086" s="265" t="s">
        <v>2001</v>
      </c>
      <c r="C2086" s="264" t="s">
        <v>15</v>
      </c>
      <c r="D2086" s="331">
        <v>28</v>
      </c>
      <c r="E2086" s="881"/>
    </row>
    <row r="2087" spans="1:6">
      <c r="A2087" s="320"/>
      <c r="B2087" s="351" t="s">
        <v>46</v>
      </c>
      <c r="C2087" s="276"/>
      <c r="D2087" s="333"/>
      <c r="E2087" s="865"/>
      <c r="F2087" s="707">
        <f>D2085*E2085</f>
        <v>0</v>
      </c>
    </row>
    <row r="2088" spans="1:6">
      <c r="A2088" s="320"/>
      <c r="B2088" s="352" t="s">
        <v>47</v>
      </c>
      <c r="C2088" s="279"/>
      <c r="D2088" s="334"/>
      <c r="E2088" s="866"/>
      <c r="F2088" s="708">
        <f>D2086*E2086</f>
        <v>0</v>
      </c>
    </row>
    <row r="2089" spans="1:6">
      <c r="A2089" s="320"/>
      <c r="E2089" s="867"/>
    </row>
    <row r="2090" spans="1:6" ht="199.5">
      <c r="A2090" s="320" t="s">
        <v>1878</v>
      </c>
      <c r="B2090" s="265" t="s">
        <v>4424</v>
      </c>
      <c r="E2090" s="867"/>
    </row>
    <row r="2091" spans="1:6">
      <c r="A2091" s="320"/>
      <c r="B2091" s="265" t="s">
        <v>2001</v>
      </c>
      <c r="C2091" s="264" t="s">
        <v>15</v>
      </c>
      <c r="D2091" s="331">
        <v>77</v>
      </c>
      <c r="E2091" s="881"/>
    </row>
    <row r="2092" spans="1:6">
      <c r="A2092" s="320"/>
      <c r="B2092" s="351" t="s">
        <v>46</v>
      </c>
      <c r="C2092" s="276"/>
      <c r="D2092" s="333"/>
      <c r="E2092" s="865"/>
      <c r="F2092" s="707">
        <f>D2091*E2091</f>
        <v>0</v>
      </c>
    </row>
    <row r="2093" spans="1:6">
      <c r="A2093" s="320"/>
      <c r="E2093" s="867"/>
    </row>
    <row r="2094" spans="1:6" ht="156.75">
      <c r="A2094" s="320" t="s">
        <v>1878</v>
      </c>
      <c r="B2094" s="265" t="s">
        <v>4584</v>
      </c>
      <c r="E2094" s="867"/>
    </row>
    <row r="2095" spans="1:6">
      <c r="A2095" s="320"/>
      <c r="B2095" s="265" t="s">
        <v>2001</v>
      </c>
      <c r="C2095" s="264" t="s">
        <v>15</v>
      </c>
      <c r="D2095" s="331">
        <v>3</v>
      </c>
      <c r="E2095" s="881"/>
    </row>
    <row r="2096" spans="1:6">
      <c r="A2096" s="320"/>
      <c r="B2096" s="351" t="s">
        <v>46</v>
      </c>
      <c r="C2096" s="276"/>
      <c r="D2096" s="333"/>
      <c r="E2096" s="865"/>
      <c r="F2096" s="707">
        <f>D2095*E2095*$C$8</f>
        <v>0</v>
      </c>
    </row>
    <row r="2097" spans="1:6">
      <c r="A2097" s="320"/>
      <c r="B2097" s="352" t="s">
        <v>47</v>
      </c>
      <c r="C2097" s="279"/>
      <c r="D2097" s="334"/>
      <c r="E2097" s="866"/>
      <c r="F2097" s="708">
        <f>D2095*E2095*$C$9</f>
        <v>0</v>
      </c>
    </row>
    <row r="2098" spans="1:6">
      <c r="A2098" s="320"/>
      <c r="E2098" s="867"/>
    </row>
    <row r="2099" spans="1:6" ht="171">
      <c r="A2099" s="320" t="s">
        <v>1878</v>
      </c>
      <c r="B2099" s="265" t="s">
        <v>2317</v>
      </c>
      <c r="E2099" s="867"/>
    </row>
    <row r="2100" spans="1:6">
      <c r="A2100" s="320"/>
      <c r="B2100" s="265" t="s">
        <v>2001</v>
      </c>
      <c r="C2100" s="264" t="s">
        <v>15</v>
      </c>
      <c r="D2100" s="331">
        <v>261</v>
      </c>
      <c r="E2100" s="881"/>
    </row>
    <row r="2101" spans="1:6">
      <c r="A2101" s="320"/>
      <c r="B2101" s="265" t="s">
        <v>2001</v>
      </c>
      <c r="C2101" s="264" t="s">
        <v>15</v>
      </c>
      <c r="D2101" s="331">
        <v>49</v>
      </c>
      <c r="E2101" s="881"/>
    </row>
    <row r="2102" spans="1:6">
      <c r="A2102" s="320"/>
      <c r="B2102" s="351" t="s">
        <v>46</v>
      </c>
      <c r="C2102" s="276"/>
      <c r="D2102" s="333"/>
      <c r="E2102" s="865"/>
      <c r="F2102" s="707">
        <f>D2100*E2100</f>
        <v>0</v>
      </c>
    </row>
    <row r="2103" spans="1:6">
      <c r="A2103" s="320"/>
      <c r="B2103" s="352" t="s">
        <v>47</v>
      </c>
      <c r="C2103" s="279"/>
      <c r="D2103" s="334"/>
      <c r="E2103" s="866"/>
      <c r="F2103" s="708">
        <f>D2101*E2101</f>
        <v>0</v>
      </c>
    </row>
    <row r="2104" spans="1:6">
      <c r="A2104" s="320"/>
      <c r="B2104" s="320"/>
      <c r="C2104" s="320"/>
      <c r="D2104" s="320"/>
      <c r="E2104" s="887"/>
      <c r="F2104" s="732"/>
    </row>
    <row r="2105" spans="1:6" ht="228">
      <c r="A2105" s="320" t="s">
        <v>1878</v>
      </c>
      <c r="B2105" s="265" t="s">
        <v>4425</v>
      </c>
      <c r="E2105" s="867"/>
    </row>
    <row r="2106" spans="1:6">
      <c r="A2106" s="320"/>
      <c r="B2106" s="265" t="s">
        <v>2001</v>
      </c>
      <c r="C2106" s="264" t="s">
        <v>15</v>
      </c>
      <c r="D2106" s="331">
        <v>2</v>
      </c>
      <c r="E2106" s="881"/>
    </row>
    <row r="2107" spans="1:6">
      <c r="A2107" s="320"/>
      <c r="B2107" s="352" t="s">
        <v>47</v>
      </c>
      <c r="C2107" s="279"/>
      <c r="D2107" s="334"/>
      <c r="E2107" s="866"/>
      <c r="F2107" s="708">
        <f>D2106*E2106</f>
        <v>0</v>
      </c>
    </row>
    <row r="2108" spans="1:6">
      <c r="A2108" s="320"/>
      <c r="E2108" s="867"/>
    </row>
    <row r="2109" spans="1:6" ht="128.25">
      <c r="A2109" s="320" t="s">
        <v>1878</v>
      </c>
      <c r="B2109" s="265" t="s">
        <v>2318</v>
      </c>
      <c r="E2109" s="867"/>
    </row>
    <row r="2110" spans="1:6">
      <c r="A2110" s="320"/>
      <c r="B2110" s="265" t="s">
        <v>2001</v>
      </c>
      <c r="C2110" s="264" t="s">
        <v>15</v>
      </c>
      <c r="D2110" s="331">
        <f>108+D2111</f>
        <v>118</v>
      </c>
      <c r="E2110" s="881"/>
    </row>
    <row r="2111" spans="1:6">
      <c r="A2111" s="320"/>
      <c r="B2111" s="265" t="s">
        <v>2001</v>
      </c>
      <c r="C2111" s="264" t="s">
        <v>15</v>
      </c>
      <c r="D2111" s="331">
        <f>8+2</f>
        <v>10</v>
      </c>
      <c r="E2111" s="881"/>
    </row>
    <row r="2112" spans="1:6">
      <c r="A2112" s="320"/>
      <c r="B2112" s="351" t="s">
        <v>46</v>
      </c>
      <c r="C2112" s="276"/>
      <c r="D2112" s="333"/>
      <c r="E2112" s="865"/>
      <c r="F2112" s="707">
        <f>D2110*E2110</f>
        <v>0</v>
      </c>
    </row>
    <row r="2113" spans="1:6">
      <c r="A2113" s="320"/>
      <c r="B2113" s="352" t="s">
        <v>47</v>
      </c>
      <c r="C2113" s="279"/>
      <c r="D2113" s="334"/>
      <c r="E2113" s="866"/>
      <c r="F2113" s="708">
        <f>D2111*E2111</f>
        <v>0</v>
      </c>
    </row>
    <row r="2114" spans="1:6">
      <c r="A2114" s="320"/>
      <c r="E2114" s="867"/>
    </row>
    <row r="2115" spans="1:6" ht="142.5">
      <c r="A2115" s="320" t="s">
        <v>1878</v>
      </c>
      <c r="B2115" s="265" t="s">
        <v>2319</v>
      </c>
      <c r="E2115" s="867"/>
    </row>
    <row r="2116" spans="1:6">
      <c r="A2116" s="320"/>
      <c r="B2116" s="265" t="s">
        <v>2001</v>
      </c>
      <c r="C2116" s="264" t="s">
        <v>15</v>
      </c>
      <c r="D2116" s="331">
        <v>17</v>
      </c>
      <c r="E2116" s="881"/>
    </row>
    <row r="2117" spans="1:6">
      <c r="A2117" s="320"/>
      <c r="B2117" s="351" t="s">
        <v>46</v>
      </c>
      <c r="C2117" s="276"/>
      <c r="D2117" s="333"/>
      <c r="E2117" s="865"/>
      <c r="F2117" s="707">
        <f>D2116*E2116</f>
        <v>0</v>
      </c>
    </row>
    <row r="2118" spans="1:6">
      <c r="A2118" s="320"/>
      <c r="E2118" s="867"/>
    </row>
    <row r="2119" spans="1:6">
      <c r="A2119" s="320"/>
      <c r="E2119" s="867"/>
    </row>
    <row r="2120" spans="1:6" ht="270.75">
      <c r="A2120" s="320" t="s">
        <v>1878</v>
      </c>
      <c r="B2120" s="265" t="s">
        <v>2320</v>
      </c>
      <c r="E2120" s="867"/>
    </row>
    <row r="2121" spans="1:6">
      <c r="A2121" s="320"/>
      <c r="B2121" s="265" t="s">
        <v>2001</v>
      </c>
      <c r="C2121" s="264" t="s">
        <v>15</v>
      </c>
      <c r="D2121" s="331">
        <v>8</v>
      </c>
      <c r="E2121" s="881"/>
    </row>
    <row r="2122" spans="1:6">
      <c r="A2122" s="320"/>
      <c r="B2122" s="351" t="s">
        <v>46</v>
      </c>
      <c r="C2122" s="276"/>
      <c r="D2122" s="333"/>
      <c r="E2122" s="865"/>
      <c r="F2122" s="707">
        <f>D2121*E2121</f>
        <v>0</v>
      </c>
    </row>
    <row r="2123" spans="1:6">
      <c r="A2123" s="320"/>
      <c r="E2123" s="867"/>
    </row>
    <row r="2124" spans="1:6">
      <c r="A2124" s="320"/>
      <c r="E2124" s="867"/>
    </row>
    <row r="2125" spans="1:6" ht="128.25">
      <c r="A2125" s="320" t="s">
        <v>1878</v>
      </c>
      <c r="B2125" s="265" t="s">
        <v>2321</v>
      </c>
      <c r="E2125" s="867"/>
    </row>
    <row r="2126" spans="1:6">
      <c r="A2126" s="320"/>
      <c r="B2126" s="265" t="s">
        <v>2001</v>
      </c>
      <c r="C2126" s="264" t="s">
        <v>15</v>
      </c>
      <c r="D2126" s="331">
        <f>117-D2127</f>
        <v>90</v>
      </c>
      <c r="E2126" s="881"/>
    </row>
    <row r="2127" spans="1:6">
      <c r="A2127" s="320"/>
      <c r="B2127" s="265" t="s">
        <v>2001</v>
      </c>
      <c r="C2127" s="264" t="s">
        <v>15</v>
      </c>
      <c r="D2127" s="331">
        <f>16+11</f>
        <v>27</v>
      </c>
      <c r="E2127" s="881"/>
    </row>
    <row r="2128" spans="1:6">
      <c r="A2128" s="320"/>
      <c r="B2128" s="351" t="s">
        <v>46</v>
      </c>
      <c r="C2128" s="276"/>
      <c r="D2128" s="333"/>
      <c r="E2128" s="865"/>
      <c r="F2128" s="707">
        <f>D2126*E2126</f>
        <v>0</v>
      </c>
    </row>
    <row r="2129" spans="1:6">
      <c r="A2129" s="320"/>
      <c r="B2129" s="352" t="s">
        <v>47</v>
      </c>
      <c r="C2129" s="279"/>
      <c r="D2129" s="334"/>
      <c r="E2129" s="866"/>
      <c r="F2129" s="708">
        <f>D2127*E2127</f>
        <v>0</v>
      </c>
    </row>
    <row r="2130" spans="1:6">
      <c r="A2130" s="320"/>
      <c r="E2130" s="867"/>
    </row>
    <row r="2131" spans="1:6" ht="213.75">
      <c r="A2131" s="320" t="s">
        <v>1878</v>
      </c>
      <c r="B2131" s="265" t="s">
        <v>2322</v>
      </c>
      <c r="E2131" s="867"/>
    </row>
    <row r="2132" spans="1:6">
      <c r="A2132" s="320"/>
      <c r="B2132" s="265" t="s">
        <v>2001</v>
      </c>
      <c r="C2132" s="264" t="s">
        <v>15</v>
      </c>
      <c r="D2132" s="331">
        <v>2</v>
      </c>
      <c r="E2132" s="881"/>
    </row>
    <row r="2133" spans="1:6">
      <c r="A2133" s="320"/>
      <c r="B2133" s="352" t="s">
        <v>47</v>
      </c>
      <c r="C2133" s="279"/>
      <c r="D2133" s="334"/>
      <c r="E2133" s="866"/>
      <c r="F2133" s="708">
        <f>D2132*E2132</f>
        <v>0</v>
      </c>
    </row>
    <row r="2134" spans="1:6">
      <c r="A2134" s="320"/>
      <c r="E2134" s="867"/>
    </row>
    <row r="2135" spans="1:6">
      <c r="A2135" s="320"/>
      <c r="E2135" s="867"/>
    </row>
    <row r="2136" spans="1:6" ht="242.25">
      <c r="A2136" s="320" t="s">
        <v>1878</v>
      </c>
      <c r="B2136" s="265" t="s">
        <v>2323</v>
      </c>
      <c r="E2136" s="867"/>
    </row>
    <row r="2137" spans="1:6">
      <c r="A2137" s="320"/>
      <c r="B2137" s="265" t="s">
        <v>2001</v>
      </c>
      <c r="C2137" s="264" t="s">
        <v>15</v>
      </c>
      <c r="D2137" s="331">
        <f>5-D2138</f>
        <v>2</v>
      </c>
      <c r="E2137" s="881"/>
    </row>
    <row r="2138" spans="1:6">
      <c r="A2138" s="320"/>
      <c r="B2138" s="265" t="s">
        <v>2001</v>
      </c>
      <c r="C2138" s="264" t="s">
        <v>15</v>
      </c>
      <c r="D2138" s="331">
        <f>1+2</f>
        <v>3</v>
      </c>
      <c r="E2138" s="881"/>
    </row>
    <row r="2139" spans="1:6">
      <c r="A2139" s="320"/>
      <c r="B2139" s="351" t="s">
        <v>46</v>
      </c>
      <c r="C2139" s="276"/>
      <c r="D2139" s="333"/>
      <c r="E2139" s="865"/>
      <c r="F2139" s="707">
        <f>D2137*E2137</f>
        <v>0</v>
      </c>
    </row>
    <row r="2140" spans="1:6">
      <c r="A2140" s="320"/>
      <c r="B2140" s="352" t="s">
        <v>47</v>
      </c>
      <c r="C2140" s="279"/>
      <c r="D2140" s="334"/>
      <c r="E2140" s="866"/>
      <c r="F2140" s="708">
        <f>D2138*E2138</f>
        <v>0</v>
      </c>
    </row>
    <row r="2141" spans="1:6">
      <c r="A2141" s="320"/>
      <c r="E2141" s="867"/>
    </row>
    <row r="2142" spans="1:6" ht="142.5">
      <c r="A2142" s="320" t="s">
        <v>1878</v>
      </c>
      <c r="B2142" s="265" t="s">
        <v>2324</v>
      </c>
      <c r="E2142" s="867"/>
    </row>
    <row r="2143" spans="1:6">
      <c r="A2143" s="320"/>
      <c r="B2143" s="265" t="s">
        <v>2001</v>
      </c>
      <c r="C2143" s="264" t="s">
        <v>15</v>
      </c>
      <c r="D2143" s="331">
        <f>2-D2144</f>
        <v>1</v>
      </c>
      <c r="E2143" s="881"/>
    </row>
    <row r="2144" spans="1:6">
      <c r="A2144" s="320"/>
      <c r="B2144" s="265" t="s">
        <v>2001</v>
      </c>
      <c r="C2144" s="264" t="s">
        <v>15</v>
      </c>
      <c r="D2144" s="331">
        <v>1</v>
      </c>
      <c r="E2144" s="881"/>
    </row>
    <row r="2145" spans="1:6">
      <c r="A2145" s="320"/>
      <c r="B2145" s="351" t="s">
        <v>46</v>
      </c>
      <c r="C2145" s="276"/>
      <c r="D2145" s="333"/>
      <c r="E2145" s="865"/>
      <c r="F2145" s="707">
        <f>D2143*E2143</f>
        <v>0</v>
      </c>
    </row>
    <row r="2146" spans="1:6">
      <c r="A2146" s="320"/>
      <c r="B2146" s="352" t="s">
        <v>47</v>
      </c>
      <c r="C2146" s="279"/>
      <c r="D2146" s="334"/>
      <c r="E2146" s="866"/>
      <c r="F2146" s="708">
        <f>D2144*E2144</f>
        <v>0</v>
      </c>
    </row>
    <row r="2147" spans="1:6">
      <c r="A2147" s="320"/>
      <c r="E2147" s="867"/>
    </row>
    <row r="2148" spans="1:6" ht="128.25">
      <c r="A2148" s="320" t="s">
        <v>1878</v>
      </c>
      <c r="B2148" s="265" t="s">
        <v>2325</v>
      </c>
      <c r="E2148" s="867"/>
    </row>
    <row r="2149" spans="1:6">
      <c r="A2149" s="320"/>
      <c r="B2149" s="265" t="s">
        <v>2001</v>
      </c>
      <c r="C2149" s="264" t="s">
        <v>15</v>
      </c>
      <c r="D2149" s="331">
        <v>8</v>
      </c>
      <c r="E2149" s="881"/>
    </row>
    <row r="2150" spans="1:6">
      <c r="A2150" s="320"/>
      <c r="B2150" s="351" t="s">
        <v>46</v>
      </c>
      <c r="C2150" s="276"/>
      <c r="D2150" s="333"/>
      <c r="E2150" s="865"/>
      <c r="F2150" s="707">
        <f>D2149*E2149</f>
        <v>0</v>
      </c>
    </row>
    <row r="2151" spans="1:6">
      <c r="A2151" s="320"/>
      <c r="E2151" s="867"/>
    </row>
    <row r="2152" spans="1:6">
      <c r="A2152" s="320"/>
      <c r="E2152" s="867"/>
    </row>
    <row r="2153" spans="1:6" ht="128.25">
      <c r="A2153" s="320" t="s">
        <v>1878</v>
      </c>
      <c r="B2153" s="265" t="s">
        <v>2326</v>
      </c>
      <c r="E2153" s="867"/>
    </row>
    <row r="2154" spans="1:6">
      <c r="A2154" s="320"/>
      <c r="B2154" s="265" t="s">
        <v>2001</v>
      </c>
      <c r="C2154" s="264" t="s">
        <v>15</v>
      </c>
      <c r="D2154" s="331">
        <v>2</v>
      </c>
      <c r="E2154" s="881"/>
    </row>
    <row r="2155" spans="1:6">
      <c r="A2155" s="320"/>
      <c r="B2155" s="351" t="s">
        <v>46</v>
      </c>
      <c r="C2155" s="276"/>
      <c r="D2155" s="333"/>
      <c r="E2155" s="865"/>
      <c r="F2155" s="707">
        <f>D2154*E2154</f>
        <v>0</v>
      </c>
    </row>
    <row r="2156" spans="1:6">
      <c r="A2156" s="320"/>
      <c r="E2156" s="867"/>
    </row>
    <row r="2157" spans="1:6">
      <c r="A2157" s="320"/>
      <c r="E2157" s="867"/>
    </row>
    <row r="2158" spans="1:6" ht="242.25">
      <c r="A2158" s="320" t="s">
        <v>1878</v>
      </c>
      <c r="B2158" s="265" t="s">
        <v>2327</v>
      </c>
      <c r="E2158" s="867"/>
    </row>
    <row r="2159" spans="1:6">
      <c r="A2159" s="320"/>
      <c r="B2159" s="265" t="s">
        <v>2001</v>
      </c>
      <c r="C2159" s="264" t="s">
        <v>15</v>
      </c>
      <c r="D2159" s="331">
        <v>1</v>
      </c>
      <c r="E2159" s="881"/>
    </row>
    <row r="2160" spans="1:6">
      <c r="A2160" s="320"/>
      <c r="B2160" s="351" t="s">
        <v>46</v>
      </c>
      <c r="C2160" s="276"/>
      <c r="D2160" s="333"/>
      <c r="E2160" s="865"/>
      <c r="F2160" s="707">
        <f>D2159*E2159</f>
        <v>0</v>
      </c>
    </row>
    <row r="2161" spans="1:6">
      <c r="A2161" s="320"/>
      <c r="E2161" s="867"/>
    </row>
    <row r="2162" spans="1:6">
      <c r="A2162" s="320"/>
      <c r="E2162" s="867"/>
    </row>
    <row r="2163" spans="1:6" ht="171">
      <c r="A2163" s="320" t="s">
        <v>1878</v>
      </c>
      <c r="B2163" s="265" t="s">
        <v>4426</v>
      </c>
      <c r="E2163" s="867"/>
    </row>
    <row r="2164" spans="1:6">
      <c r="A2164" s="320"/>
      <c r="B2164" s="265" t="s">
        <v>2001</v>
      </c>
      <c r="C2164" s="264" t="s">
        <v>15</v>
      </c>
      <c r="D2164" s="331">
        <v>32</v>
      </c>
      <c r="E2164" s="881"/>
    </row>
    <row r="2165" spans="1:6">
      <c r="A2165" s="320"/>
      <c r="B2165" s="351" t="s">
        <v>46</v>
      </c>
      <c r="C2165" s="276"/>
      <c r="D2165" s="333"/>
      <c r="E2165" s="865"/>
      <c r="F2165" s="707">
        <f>D2164*E2164</f>
        <v>0</v>
      </c>
    </row>
    <row r="2166" spans="1:6">
      <c r="A2166" s="320"/>
      <c r="E2166" s="867"/>
    </row>
    <row r="2167" spans="1:6">
      <c r="A2167" s="320"/>
      <c r="E2167" s="867"/>
    </row>
    <row r="2168" spans="1:6" ht="171">
      <c r="A2168" s="320" t="s">
        <v>1878</v>
      </c>
      <c r="B2168" s="265" t="s">
        <v>2328</v>
      </c>
      <c r="E2168" s="867"/>
    </row>
    <row r="2169" spans="1:6">
      <c r="A2169" s="320"/>
      <c r="B2169" s="265" t="s">
        <v>2001</v>
      </c>
      <c r="C2169" s="264" t="s">
        <v>15</v>
      </c>
      <c r="D2169" s="331">
        <v>2</v>
      </c>
      <c r="E2169" s="881"/>
    </row>
    <row r="2170" spans="1:6">
      <c r="A2170" s="320"/>
      <c r="B2170" s="351" t="s">
        <v>46</v>
      </c>
      <c r="C2170" s="276"/>
      <c r="D2170" s="333"/>
      <c r="E2170" s="865"/>
      <c r="F2170" s="707">
        <f>D2169*E2169</f>
        <v>0</v>
      </c>
    </row>
    <row r="2171" spans="1:6">
      <c r="A2171" s="320"/>
      <c r="E2171" s="867"/>
    </row>
    <row r="2172" spans="1:6">
      <c r="A2172" s="320"/>
      <c r="E2172" s="867"/>
    </row>
    <row r="2173" spans="1:6" ht="171">
      <c r="A2173" s="320" t="s">
        <v>1878</v>
      </c>
      <c r="B2173" s="265" t="s">
        <v>2329</v>
      </c>
      <c r="E2173" s="867"/>
    </row>
    <row r="2174" spans="1:6">
      <c r="A2174" s="320"/>
      <c r="B2174" s="265" t="s">
        <v>2001</v>
      </c>
      <c r="C2174" s="264" t="s">
        <v>15</v>
      </c>
      <c r="D2174" s="331">
        <v>1</v>
      </c>
      <c r="E2174" s="881"/>
    </row>
    <row r="2175" spans="1:6">
      <c r="A2175" s="320"/>
      <c r="B2175" s="351" t="s">
        <v>46</v>
      </c>
      <c r="C2175" s="276"/>
      <c r="D2175" s="333"/>
      <c r="E2175" s="865"/>
      <c r="F2175" s="707">
        <f>D2174*E2174</f>
        <v>0</v>
      </c>
    </row>
    <row r="2176" spans="1:6">
      <c r="A2176" s="320"/>
      <c r="E2176" s="867"/>
    </row>
    <row r="2177" spans="1:6">
      <c r="A2177" s="320"/>
      <c r="E2177" s="867"/>
    </row>
    <row r="2178" spans="1:6" ht="128.25">
      <c r="A2178" s="320" t="s">
        <v>1878</v>
      </c>
      <c r="B2178" s="265" t="s">
        <v>2330</v>
      </c>
      <c r="E2178" s="867"/>
    </row>
    <row r="2179" spans="1:6">
      <c r="A2179" s="320"/>
      <c r="B2179" s="265" t="s">
        <v>2001</v>
      </c>
      <c r="C2179" s="264" t="s">
        <v>15</v>
      </c>
      <c r="D2179" s="331">
        <v>7</v>
      </c>
      <c r="E2179" s="881"/>
    </row>
    <row r="2180" spans="1:6">
      <c r="A2180" s="320"/>
      <c r="B2180" s="351" t="s">
        <v>46</v>
      </c>
      <c r="C2180" s="276"/>
      <c r="D2180" s="333"/>
      <c r="E2180" s="865"/>
      <c r="F2180" s="707">
        <f>D2179*E2179</f>
        <v>0</v>
      </c>
    </row>
    <row r="2181" spans="1:6">
      <c r="A2181" s="320"/>
      <c r="E2181" s="867"/>
    </row>
    <row r="2182" spans="1:6">
      <c r="A2182" s="320"/>
      <c r="E2182" s="867"/>
    </row>
    <row r="2183" spans="1:6" ht="142.5">
      <c r="A2183" s="320" t="s">
        <v>1878</v>
      </c>
      <c r="B2183" s="265" t="s">
        <v>2331</v>
      </c>
      <c r="E2183" s="867"/>
    </row>
    <row r="2184" spans="1:6">
      <c r="A2184" s="320"/>
      <c r="B2184" s="265" t="s">
        <v>2001</v>
      </c>
      <c r="C2184" s="264" t="s">
        <v>15</v>
      </c>
      <c r="D2184" s="331">
        <v>9</v>
      </c>
      <c r="E2184" s="881"/>
    </row>
    <row r="2185" spans="1:6">
      <c r="A2185" s="320"/>
      <c r="B2185" s="351" t="s">
        <v>46</v>
      </c>
      <c r="C2185" s="276"/>
      <c r="D2185" s="333"/>
      <c r="E2185" s="865"/>
      <c r="F2185" s="707">
        <f>D2184*E2184</f>
        <v>0</v>
      </c>
    </row>
    <row r="2186" spans="1:6">
      <c r="A2186" s="320"/>
      <c r="E2186" s="867"/>
    </row>
    <row r="2187" spans="1:6">
      <c r="A2187" s="320"/>
      <c r="E2187" s="867"/>
    </row>
    <row r="2188" spans="1:6" ht="142.5">
      <c r="A2188" s="320" t="s">
        <v>1878</v>
      </c>
      <c r="B2188" s="265" t="s">
        <v>2332</v>
      </c>
      <c r="E2188" s="867"/>
    </row>
    <row r="2189" spans="1:6">
      <c r="A2189" s="320"/>
      <c r="B2189" s="265" t="s">
        <v>2001</v>
      </c>
      <c r="C2189" s="264" t="s">
        <v>15</v>
      </c>
      <c r="D2189" s="331">
        <v>12</v>
      </c>
      <c r="E2189" s="881"/>
    </row>
    <row r="2190" spans="1:6">
      <c r="A2190" s="320"/>
      <c r="B2190" s="351" t="s">
        <v>46</v>
      </c>
      <c r="C2190" s="276"/>
      <c r="D2190" s="333"/>
      <c r="E2190" s="865"/>
      <c r="F2190" s="707">
        <f>D2189*E2189</f>
        <v>0</v>
      </c>
    </row>
    <row r="2191" spans="1:6">
      <c r="A2191" s="320"/>
      <c r="E2191" s="867"/>
    </row>
    <row r="2192" spans="1:6">
      <c r="A2192" s="320"/>
      <c r="E2192" s="867"/>
    </row>
    <row r="2193" spans="1:6" ht="142.5">
      <c r="A2193" s="320" t="s">
        <v>1878</v>
      </c>
      <c r="B2193" s="265" t="s">
        <v>2333</v>
      </c>
      <c r="E2193" s="867"/>
    </row>
    <row r="2194" spans="1:6">
      <c r="A2194" s="320"/>
      <c r="B2194" s="265" t="s">
        <v>2001</v>
      </c>
      <c r="C2194" s="264" t="s">
        <v>15</v>
      </c>
      <c r="D2194" s="331">
        <v>2</v>
      </c>
      <c r="E2194" s="881"/>
    </row>
    <row r="2195" spans="1:6">
      <c r="A2195" s="320"/>
      <c r="B2195" s="351" t="s">
        <v>46</v>
      </c>
      <c r="C2195" s="276"/>
      <c r="D2195" s="333"/>
      <c r="E2195" s="865"/>
      <c r="F2195" s="707">
        <f>D2194*E2194</f>
        <v>0</v>
      </c>
    </row>
    <row r="2196" spans="1:6">
      <c r="A2196" s="320"/>
      <c r="E2196" s="867"/>
    </row>
    <row r="2197" spans="1:6">
      <c r="A2197" s="320"/>
      <c r="E2197" s="867"/>
    </row>
    <row r="2198" spans="1:6" ht="114">
      <c r="A2198" s="320" t="s">
        <v>1878</v>
      </c>
      <c r="B2198" s="265" t="s">
        <v>2334</v>
      </c>
      <c r="E2198" s="867"/>
    </row>
    <row r="2199" spans="1:6">
      <c r="A2199" s="320"/>
      <c r="B2199" s="265" t="s">
        <v>2001</v>
      </c>
      <c r="C2199" s="264" t="s">
        <v>15</v>
      </c>
      <c r="D2199" s="331">
        <v>28</v>
      </c>
      <c r="E2199" s="881"/>
    </row>
    <row r="2200" spans="1:6">
      <c r="A2200" s="320"/>
      <c r="B2200" s="351" t="s">
        <v>46</v>
      </c>
      <c r="C2200" s="276"/>
      <c r="D2200" s="333"/>
      <c r="E2200" s="865"/>
      <c r="F2200" s="707">
        <f>D2199*E2199</f>
        <v>0</v>
      </c>
    </row>
    <row r="2201" spans="1:6">
      <c r="A2201" s="320"/>
      <c r="E2201" s="867"/>
    </row>
    <row r="2202" spans="1:6">
      <c r="A2202" s="320"/>
      <c r="E2202" s="867"/>
    </row>
    <row r="2203" spans="1:6" ht="171">
      <c r="A2203" s="320" t="s">
        <v>1878</v>
      </c>
      <c r="B2203" s="265" t="s">
        <v>2335</v>
      </c>
      <c r="E2203" s="867"/>
    </row>
    <row r="2204" spans="1:6">
      <c r="A2204" s="320"/>
      <c r="B2204" s="265" t="s">
        <v>2001</v>
      </c>
      <c r="C2204" s="264" t="s">
        <v>15</v>
      </c>
      <c r="D2204" s="331">
        <v>18</v>
      </c>
      <c r="E2204" s="881"/>
    </row>
    <row r="2205" spans="1:6">
      <c r="A2205" s="320"/>
      <c r="B2205" s="351" t="s">
        <v>46</v>
      </c>
      <c r="C2205" s="276"/>
      <c r="D2205" s="333"/>
      <c r="E2205" s="865"/>
      <c r="F2205" s="707">
        <f>D2204*E2204</f>
        <v>0</v>
      </c>
    </row>
    <row r="2206" spans="1:6">
      <c r="A2206" s="320"/>
      <c r="E2206" s="867"/>
    </row>
    <row r="2207" spans="1:6">
      <c r="A2207" s="320"/>
      <c r="E2207" s="867"/>
    </row>
    <row r="2208" spans="1:6" ht="156.75">
      <c r="A2208" s="320"/>
      <c r="B2208" s="265" t="s">
        <v>2336</v>
      </c>
      <c r="E2208" s="867"/>
    </row>
    <row r="2209" spans="1:6">
      <c r="A2209" s="320"/>
      <c r="B2209" s="265" t="s">
        <v>2001</v>
      </c>
      <c r="C2209" s="264" t="s">
        <v>15</v>
      </c>
      <c r="D2209" s="331">
        <v>16</v>
      </c>
      <c r="E2209" s="881"/>
    </row>
    <row r="2210" spans="1:6">
      <c r="A2210" s="320"/>
      <c r="B2210" s="351" t="s">
        <v>46</v>
      </c>
      <c r="C2210" s="276"/>
      <c r="D2210" s="333"/>
      <c r="E2210" s="865"/>
      <c r="F2210" s="707">
        <f>D2209*E2209</f>
        <v>0</v>
      </c>
    </row>
    <row r="2211" spans="1:6">
      <c r="A2211" s="320"/>
      <c r="E2211" s="867"/>
    </row>
    <row r="2212" spans="1:6">
      <c r="A2212" s="320"/>
      <c r="E2212" s="867"/>
    </row>
    <row r="2213" spans="1:6" ht="156.75">
      <c r="A2213" s="320" t="s">
        <v>1878</v>
      </c>
      <c r="B2213" s="265" t="s">
        <v>2337</v>
      </c>
      <c r="E2213" s="867"/>
    </row>
    <row r="2214" spans="1:6">
      <c r="A2214" s="320"/>
      <c r="B2214" s="265" t="s">
        <v>2001</v>
      </c>
      <c r="C2214" s="264" t="s">
        <v>15</v>
      </c>
      <c r="D2214" s="331">
        <v>2</v>
      </c>
      <c r="E2214" s="881"/>
    </row>
    <row r="2215" spans="1:6">
      <c r="A2215" s="320"/>
      <c r="B2215" s="352" t="s">
        <v>47</v>
      </c>
      <c r="C2215" s="279"/>
      <c r="D2215" s="334"/>
      <c r="E2215" s="866"/>
      <c r="F2215" s="708">
        <f>D2214*E2214</f>
        <v>0</v>
      </c>
    </row>
    <row r="2216" spans="1:6">
      <c r="A2216" s="320"/>
      <c r="E2216" s="867"/>
    </row>
    <row r="2217" spans="1:6" ht="270.75">
      <c r="A2217" s="320" t="s">
        <v>1878</v>
      </c>
      <c r="B2217" s="265" t="s">
        <v>2338</v>
      </c>
      <c r="E2217" s="867"/>
    </row>
    <row r="2218" spans="1:6">
      <c r="A2218" s="320"/>
      <c r="B2218" s="265" t="s">
        <v>2001</v>
      </c>
      <c r="C2218" s="264" t="s">
        <v>15</v>
      </c>
      <c r="D2218" s="331">
        <v>6</v>
      </c>
      <c r="E2218" s="881"/>
    </row>
    <row r="2219" spans="1:6">
      <c r="A2219" s="320"/>
      <c r="B2219" s="352" t="s">
        <v>47</v>
      </c>
      <c r="C2219" s="279"/>
      <c r="D2219" s="334"/>
      <c r="E2219" s="866"/>
      <c r="F2219" s="708">
        <f>D2218*E2218</f>
        <v>0</v>
      </c>
    </row>
    <row r="2220" spans="1:6">
      <c r="A2220" s="320"/>
      <c r="E2220" s="867"/>
    </row>
    <row r="2221" spans="1:6" ht="242.25">
      <c r="A2221" s="320" t="s">
        <v>1878</v>
      </c>
      <c r="B2221" s="265" t="s">
        <v>2339</v>
      </c>
      <c r="E2221" s="867"/>
    </row>
    <row r="2222" spans="1:6">
      <c r="A2222" s="320"/>
      <c r="B2222" s="265" t="s">
        <v>2001</v>
      </c>
      <c r="C2222" s="264" t="s">
        <v>15</v>
      </c>
      <c r="D2222" s="331">
        <v>10</v>
      </c>
      <c r="E2222" s="881"/>
    </row>
    <row r="2223" spans="1:6">
      <c r="A2223" s="320"/>
      <c r="B2223" s="352" t="s">
        <v>47</v>
      </c>
      <c r="C2223" s="279"/>
      <c r="D2223" s="334"/>
      <c r="E2223" s="866"/>
      <c r="F2223" s="708">
        <f>D2222*E2222</f>
        <v>0</v>
      </c>
    </row>
    <row r="2224" spans="1:6">
      <c r="A2224" s="320"/>
      <c r="E2224" s="867"/>
    </row>
    <row r="2225" spans="1:6" ht="242.25">
      <c r="A2225" s="320" t="s">
        <v>1878</v>
      </c>
      <c r="B2225" s="265" t="s">
        <v>2340</v>
      </c>
      <c r="E2225" s="867"/>
    </row>
    <row r="2226" spans="1:6">
      <c r="A2226" s="320"/>
      <c r="B2226" s="265" t="s">
        <v>2001</v>
      </c>
      <c r="C2226" s="264" t="s">
        <v>15</v>
      </c>
      <c r="D2226" s="331">
        <v>3</v>
      </c>
      <c r="E2226" s="881"/>
    </row>
    <row r="2227" spans="1:6">
      <c r="A2227" s="320"/>
      <c r="B2227" s="351" t="s">
        <v>46</v>
      </c>
      <c r="C2227" s="276"/>
      <c r="D2227" s="333"/>
      <c r="E2227" s="865"/>
      <c r="F2227" s="707">
        <f>D2226*E2226</f>
        <v>0</v>
      </c>
    </row>
    <row r="2228" spans="1:6">
      <c r="A2228" s="320"/>
      <c r="E2228" s="867"/>
    </row>
    <row r="2229" spans="1:6">
      <c r="A2229" s="320"/>
      <c r="E2229" s="867"/>
    </row>
    <row r="2230" spans="1:6" ht="171">
      <c r="A2230" s="320" t="s">
        <v>1878</v>
      </c>
      <c r="B2230" s="265" t="s">
        <v>2341</v>
      </c>
      <c r="E2230" s="867"/>
    </row>
    <row r="2231" spans="1:6">
      <c r="A2231" s="320"/>
      <c r="B2231" s="265" t="s">
        <v>2001</v>
      </c>
      <c r="C2231" s="264" t="s">
        <v>15</v>
      </c>
      <c r="D2231" s="331">
        <v>2</v>
      </c>
      <c r="E2231" s="881"/>
    </row>
    <row r="2232" spans="1:6">
      <c r="A2232" s="320"/>
      <c r="B2232" s="351" t="s">
        <v>46</v>
      </c>
      <c r="C2232" s="276"/>
      <c r="D2232" s="333"/>
      <c r="E2232" s="865"/>
      <c r="F2232" s="707">
        <f>D2231*E2231</f>
        <v>0</v>
      </c>
    </row>
    <row r="2233" spans="1:6">
      <c r="A2233" s="320"/>
      <c r="E2233" s="867"/>
    </row>
    <row r="2234" spans="1:6">
      <c r="A2234" s="320"/>
      <c r="E2234" s="867"/>
    </row>
    <row r="2235" spans="1:6" ht="142.5">
      <c r="A2235" s="320" t="s">
        <v>1878</v>
      </c>
      <c r="B2235" s="265" t="s">
        <v>2342</v>
      </c>
      <c r="E2235" s="867"/>
    </row>
    <row r="2236" spans="1:6">
      <c r="A2236" s="320"/>
      <c r="B2236" s="265" t="s">
        <v>2001</v>
      </c>
      <c r="C2236" s="264" t="s">
        <v>15</v>
      </c>
      <c r="D2236" s="331">
        <v>2</v>
      </c>
      <c r="E2236" s="881"/>
    </row>
    <row r="2237" spans="1:6">
      <c r="A2237" s="320"/>
      <c r="B2237" s="351" t="s">
        <v>46</v>
      </c>
      <c r="C2237" s="276"/>
      <c r="D2237" s="333"/>
      <c r="E2237" s="865"/>
      <c r="F2237" s="707">
        <f>D2236*E2236</f>
        <v>0</v>
      </c>
    </row>
    <row r="2238" spans="1:6">
      <c r="A2238" s="320"/>
      <c r="E2238" s="867"/>
    </row>
    <row r="2239" spans="1:6">
      <c r="A2239" s="320"/>
      <c r="E2239" s="867"/>
    </row>
    <row r="2240" spans="1:6" ht="128.25">
      <c r="A2240" s="320" t="s">
        <v>1878</v>
      </c>
      <c r="B2240" s="265" t="s">
        <v>2343</v>
      </c>
      <c r="E2240" s="867"/>
    </row>
    <row r="2241" spans="1:6">
      <c r="A2241" s="320"/>
      <c r="B2241" s="265" t="s">
        <v>2001</v>
      </c>
      <c r="C2241" s="264" t="s">
        <v>15</v>
      </c>
      <c r="D2241" s="331">
        <v>1</v>
      </c>
      <c r="E2241" s="881"/>
    </row>
    <row r="2242" spans="1:6">
      <c r="A2242" s="320"/>
      <c r="B2242" s="351" t="s">
        <v>46</v>
      </c>
      <c r="C2242" s="276"/>
      <c r="D2242" s="333"/>
      <c r="E2242" s="865"/>
      <c r="F2242" s="707">
        <f>D2241*E2241</f>
        <v>0</v>
      </c>
    </row>
    <row r="2243" spans="1:6">
      <c r="A2243" s="320"/>
      <c r="E2243" s="867"/>
    </row>
    <row r="2244" spans="1:6">
      <c r="A2244" s="320"/>
      <c r="B2244" s="320"/>
      <c r="C2244" s="320"/>
      <c r="D2244" s="320"/>
      <c r="E2244" s="887"/>
      <c r="F2244" s="732"/>
    </row>
    <row r="2245" spans="1:6" ht="256.5">
      <c r="A2245" s="320" t="s">
        <v>1878</v>
      </c>
      <c r="B2245" s="265" t="s">
        <v>2344</v>
      </c>
      <c r="E2245" s="867"/>
    </row>
    <row r="2246" spans="1:6">
      <c r="A2246" s="320"/>
      <c r="B2246" s="265" t="s">
        <v>2001</v>
      </c>
      <c r="C2246" s="264" t="s">
        <v>15</v>
      </c>
      <c r="D2246" s="331">
        <v>190</v>
      </c>
      <c r="E2246" s="881"/>
    </row>
    <row r="2247" spans="1:6">
      <c r="A2247" s="320"/>
      <c r="B2247" s="351" t="s">
        <v>46</v>
      </c>
      <c r="C2247" s="276"/>
      <c r="D2247" s="333"/>
      <c r="E2247" s="865"/>
      <c r="F2247" s="707">
        <f>D2246*E2246</f>
        <v>0</v>
      </c>
    </row>
    <row r="2248" spans="1:6">
      <c r="A2248" s="320"/>
      <c r="E2248" s="867"/>
    </row>
    <row r="2249" spans="1:6">
      <c r="A2249" s="320"/>
      <c r="E2249" s="867"/>
    </row>
    <row r="2250" spans="1:6" ht="156.75">
      <c r="A2250" s="320" t="s">
        <v>1878</v>
      </c>
      <c r="B2250" s="265" t="s">
        <v>2345</v>
      </c>
      <c r="E2250" s="867"/>
    </row>
    <row r="2251" spans="1:6">
      <c r="A2251" s="320"/>
      <c r="B2251" s="265" t="s">
        <v>2001</v>
      </c>
      <c r="C2251" s="264" t="s">
        <v>15</v>
      </c>
      <c r="D2251" s="331">
        <v>17</v>
      </c>
      <c r="E2251" s="881"/>
    </row>
    <row r="2252" spans="1:6">
      <c r="A2252" s="320"/>
      <c r="B2252" s="351" t="s">
        <v>46</v>
      </c>
      <c r="C2252" s="276"/>
      <c r="D2252" s="333"/>
      <c r="E2252" s="865"/>
      <c r="F2252" s="707">
        <f>D2251*E2251</f>
        <v>0</v>
      </c>
    </row>
    <row r="2253" spans="1:6">
      <c r="A2253" s="320"/>
      <c r="E2253" s="867"/>
    </row>
    <row r="2254" spans="1:6">
      <c r="A2254" s="320"/>
      <c r="E2254" s="867"/>
    </row>
    <row r="2255" spans="1:6" ht="156.75">
      <c r="A2255" s="320" t="s">
        <v>1878</v>
      </c>
      <c r="B2255" s="265" t="s">
        <v>2346</v>
      </c>
      <c r="E2255" s="867"/>
    </row>
    <row r="2256" spans="1:6">
      <c r="A2256" s="320"/>
      <c r="B2256" s="265" t="s">
        <v>2001</v>
      </c>
      <c r="C2256" s="264" t="s">
        <v>15</v>
      </c>
      <c r="D2256" s="331">
        <v>7</v>
      </c>
      <c r="E2256" s="881"/>
    </row>
    <row r="2257" spans="1:6">
      <c r="A2257" s="320"/>
      <c r="B2257" s="351" t="s">
        <v>46</v>
      </c>
      <c r="C2257" s="276"/>
      <c r="D2257" s="333"/>
      <c r="E2257" s="865"/>
      <c r="F2257" s="707">
        <f>D2256*E2256</f>
        <v>0</v>
      </c>
    </row>
    <row r="2258" spans="1:6">
      <c r="A2258" s="320"/>
      <c r="E2258" s="867"/>
    </row>
    <row r="2259" spans="1:6">
      <c r="A2259" s="320"/>
      <c r="E2259" s="867"/>
    </row>
    <row r="2260" spans="1:6" ht="30">
      <c r="A2260" s="315" t="s">
        <v>2347</v>
      </c>
      <c r="B2260" s="258" t="s">
        <v>2348</v>
      </c>
      <c r="C2260" s="283"/>
      <c r="D2260" s="332"/>
      <c r="E2260" s="877"/>
      <c r="F2260" s="706"/>
    </row>
    <row r="2261" spans="1:6" ht="156.75">
      <c r="A2261" s="320"/>
      <c r="B2261" s="265" t="s">
        <v>2349</v>
      </c>
      <c r="E2261" s="867"/>
    </row>
    <row r="2262" spans="1:6">
      <c r="A2262" s="320"/>
      <c r="E2262" s="867"/>
    </row>
    <row r="2263" spans="1:6" ht="185.25">
      <c r="A2263" s="320" t="s">
        <v>1878</v>
      </c>
      <c r="B2263" s="265" t="s">
        <v>2350</v>
      </c>
      <c r="E2263" s="867"/>
    </row>
    <row r="2264" spans="1:6">
      <c r="A2264" s="320"/>
      <c r="B2264" s="470" t="s">
        <v>2001</v>
      </c>
      <c r="C2264" s="471" t="s">
        <v>15</v>
      </c>
      <c r="D2264" s="323">
        <v>164</v>
      </c>
      <c r="E2264" s="753"/>
      <c r="F2264" s="722"/>
    </row>
    <row r="2265" spans="1:6">
      <c r="A2265" s="320"/>
      <c r="B2265" s="351" t="s">
        <v>46</v>
      </c>
      <c r="C2265" s="276"/>
      <c r="D2265" s="333"/>
      <c r="E2265" s="865"/>
      <c r="F2265" s="707">
        <f>D2264*E2264</f>
        <v>0</v>
      </c>
    </row>
    <row r="2266" spans="1:6">
      <c r="A2266" s="320"/>
      <c r="E2266" s="867"/>
    </row>
    <row r="2267" spans="1:6" ht="185.25">
      <c r="A2267" s="320" t="s">
        <v>1878</v>
      </c>
      <c r="B2267" s="265" t="s">
        <v>2351</v>
      </c>
      <c r="E2267" s="867"/>
    </row>
    <row r="2268" spans="1:6">
      <c r="A2268" s="320"/>
      <c r="B2268" s="470" t="s">
        <v>2001</v>
      </c>
      <c r="C2268" s="471" t="s">
        <v>15</v>
      </c>
      <c r="D2268" s="323">
        <v>2</v>
      </c>
      <c r="E2268" s="753"/>
      <c r="F2268" s="722"/>
    </row>
    <row r="2269" spans="1:6">
      <c r="A2269" s="320"/>
      <c r="B2269" s="351" t="s">
        <v>46</v>
      </c>
      <c r="C2269" s="276"/>
      <c r="D2269" s="333"/>
      <c r="E2269" s="865"/>
      <c r="F2269" s="707">
        <f>D2268*E2268</f>
        <v>0</v>
      </c>
    </row>
    <row r="2270" spans="1:6">
      <c r="A2270" s="320"/>
      <c r="E2270" s="867"/>
    </row>
    <row r="2271" spans="1:6" ht="199.5">
      <c r="A2271" s="320" t="s">
        <v>1878</v>
      </c>
      <c r="B2271" s="265" t="s">
        <v>2352</v>
      </c>
      <c r="E2271" s="867"/>
    </row>
    <row r="2272" spans="1:6">
      <c r="A2272" s="320"/>
      <c r="B2272" s="470" t="s">
        <v>2001</v>
      </c>
      <c r="C2272" s="471" t="s">
        <v>15</v>
      </c>
      <c r="D2272" s="323">
        <v>51</v>
      </c>
      <c r="E2272" s="753"/>
      <c r="F2272" s="722"/>
    </row>
    <row r="2273" spans="1:6">
      <c r="A2273" s="320"/>
      <c r="B2273" s="275" t="s">
        <v>46</v>
      </c>
      <c r="C2273" s="276"/>
      <c r="D2273" s="333"/>
      <c r="E2273" s="865"/>
      <c r="F2273" s="707">
        <f>D2272*E2272*$C$8</f>
        <v>0</v>
      </c>
    </row>
    <row r="2274" spans="1:6">
      <c r="A2274" s="320"/>
      <c r="B2274" s="278" t="s">
        <v>47</v>
      </c>
      <c r="C2274" s="279"/>
      <c r="D2274" s="334"/>
      <c r="E2274" s="866"/>
      <c r="F2274" s="708">
        <f>D2272*E2272*$C$9</f>
        <v>0</v>
      </c>
    </row>
    <row r="2275" spans="1:6">
      <c r="A2275" s="320"/>
      <c r="E2275" s="867"/>
    </row>
    <row r="2276" spans="1:6" ht="242.25">
      <c r="A2276" s="320" t="s">
        <v>1878</v>
      </c>
      <c r="B2276" s="265" t="s">
        <v>2353</v>
      </c>
      <c r="E2276" s="867"/>
    </row>
    <row r="2277" spans="1:6">
      <c r="A2277" s="320"/>
      <c r="B2277" s="470" t="s">
        <v>2001</v>
      </c>
      <c r="C2277" s="471" t="s">
        <v>15</v>
      </c>
      <c r="D2277" s="323">
        <v>8</v>
      </c>
      <c r="E2277" s="753"/>
      <c r="F2277" s="722"/>
    </row>
    <row r="2278" spans="1:6">
      <c r="A2278" s="320"/>
      <c r="B2278" s="351" t="s">
        <v>46</v>
      </c>
      <c r="C2278" s="276"/>
      <c r="D2278" s="333"/>
      <c r="E2278" s="865"/>
      <c r="F2278" s="707">
        <f>D2277*E2277</f>
        <v>0</v>
      </c>
    </row>
    <row r="2279" spans="1:6">
      <c r="A2279" s="320"/>
      <c r="C2279" s="264"/>
      <c r="D2279" s="331"/>
      <c r="E2279" s="879"/>
      <c r="F2279" s="722"/>
    </row>
    <row r="2280" spans="1:6" ht="213.75">
      <c r="A2280" s="320" t="s">
        <v>1878</v>
      </c>
      <c r="B2280" s="265" t="s">
        <v>2354</v>
      </c>
      <c r="E2280" s="867"/>
    </row>
    <row r="2281" spans="1:6">
      <c r="A2281" s="320"/>
      <c r="B2281" s="470" t="s">
        <v>2001</v>
      </c>
      <c r="C2281" s="471" t="s">
        <v>15</v>
      </c>
      <c r="D2281" s="323">
        <v>1</v>
      </c>
      <c r="E2281" s="753"/>
      <c r="F2281" s="722"/>
    </row>
    <row r="2282" spans="1:6">
      <c r="A2282" s="320"/>
      <c r="B2282" s="351" t="s">
        <v>46</v>
      </c>
      <c r="C2282" s="276"/>
      <c r="D2282" s="333"/>
      <c r="E2282" s="865"/>
      <c r="F2282" s="707">
        <f>D2281*E2281</f>
        <v>0</v>
      </c>
    </row>
    <row r="2283" spans="1:6">
      <c r="A2283" s="320"/>
      <c r="C2283" s="264"/>
      <c r="D2283" s="331"/>
      <c r="E2283" s="879"/>
      <c r="F2283" s="722"/>
    </row>
    <row r="2284" spans="1:6" ht="199.5">
      <c r="A2284" s="320" t="s">
        <v>1878</v>
      </c>
      <c r="B2284" s="265" t="s">
        <v>2355</v>
      </c>
      <c r="E2284" s="867"/>
    </row>
    <row r="2285" spans="1:6">
      <c r="A2285" s="320"/>
      <c r="B2285" s="470" t="s">
        <v>2001</v>
      </c>
      <c r="C2285" s="471" t="s">
        <v>15</v>
      </c>
      <c r="D2285" s="323">
        <v>1</v>
      </c>
      <c r="E2285" s="753"/>
      <c r="F2285" s="722"/>
    </row>
    <row r="2286" spans="1:6">
      <c r="A2286" s="320"/>
      <c r="B2286" s="351" t="s">
        <v>46</v>
      </c>
      <c r="C2286" s="276"/>
      <c r="D2286" s="333"/>
      <c r="E2286" s="865"/>
      <c r="F2286" s="707">
        <f>D2285*E2285</f>
        <v>0</v>
      </c>
    </row>
    <row r="2287" spans="1:6">
      <c r="A2287" s="320"/>
      <c r="C2287" s="264"/>
      <c r="D2287" s="331"/>
      <c r="E2287" s="879"/>
      <c r="F2287" s="722"/>
    </row>
    <row r="2288" spans="1:6" ht="242.25">
      <c r="A2288" s="320" t="s">
        <v>1878</v>
      </c>
      <c r="B2288" s="265" t="s">
        <v>2356</v>
      </c>
      <c r="C2288" s="264"/>
      <c r="D2288" s="331"/>
      <c r="E2288" s="879"/>
      <c r="F2288" s="722"/>
    </row>
    <row r="2289" spans="1:6">
      <c r="A2289" s="320"/>
      <c r="B2289" s="470" t="s">
        <v>2001</v>
      </c>
      <c r="C2289" s="471" t="s">
        <v>15</v>
      </c>
      <c r="D2289" s="323">
        <v>2</v>
      </c>
      <c r="E2289" s="753"/>
      <c r="F2289" s="722"/>
    </row>
    <row r="2290" spans="1:6">
      <c r="A2290" s="320"/>
      <c r="B2290" s="351" t="s">
        <v>46</v>
      </c>
      <c r="C2290" s="276"/>
      <c r="D2290" s="333"/>
      <c r="E2290" s="865"/>
      <c r="F2290" s="707">
        <f>D2289*E2289</f>
        <v>0</v>
      </c>
    </row>
    <row r="2291" spans="1:6">
      <c r="A2291" s="320"/>
      <c r="C2291" s="264"/>
      <c r="D2291" s="331"/>
      <c r="E2291" s="879"/>
      <c r="F2291" s="722"/>
    </row>
    <row r="2292" spans="1:6" ht="248.25" customHeight="1">
      <c r="A2292" s="320" t="s">
        <v>1878</v>
      </c>
      <c r="B2292" s="265" t="s">
        <v>2357</v>
      </c>
      <c r="C2292" s="264"/>
      <c r="D2292" s="331"/>
      <c r="E2292" s="879"/>
      <c r="F2292" s="722"/>
    </row>
    <row r="2293" spans="1:6">
      <c r="A2293" s="320"/>
      <c r="B2293" s="470" t="s">
        <v>2001</v>
      </c>
      <c r="C2293" s="471" t="s">
        <v>15</v>
      </c>
      <c r="D2293" s="323">
        <v>1</v>
      </c>
      <c r="E2293" s="753"/>
      <c r="F2293" s="722"/>
    </row>
    <row r="2294" spans="1:6">
      <c r="A2294" s="320"/>
      <c r="B2294" s="351" t="s">
        <v>46</v>
      </c>
      <c r="C2294" s="276"/>
      <c r="D2294" s="333"/>
      <c r="E2294" s="865"/>
      <c r="F2294" s="707">
        <f>D2293*E2293</f>
        <v>0</v>
      </c>
    </row>
    <row r="2295" spans="1:6">
      <c r="A2295" s="320"/>
      <c r="C2295" s="264"/>
      <c r="D2295" s="331"/>
      <c r="E2295" s="879"/>
      <c r="F2295" s="722"/>
    </row>
    <row r="2296" spans="1:6" ht="228">
      <c r="A2296" s="320" t="s">
        <v>1878</v>
      </c>
      <c r="B2296" s="265" t="s">
        <v>2358</v>
      </c>
      <c r="E2296" s="867"/>
    </row>
    <row r="2297" spans="1:6">
      <c r="A2297" s="320"/>
      <c r="B2297" s="470" t="s">
        <v>2001</v>
      </c>
      <c r="C2297" s="471" t="s">
        <v>15</v>
      </c>
      <c r="D2297" s="323">
        <v>8</v>
      </c>
      <c r="E2297" s="753"/>
      <c r="F2297" s="722"/>
    </row>
    <row r="2298" spans="1:6">
      <c r="A2298" s="320"/>
      <c r="B2298" s="351" t="s">
        <v>46</v>
      </c>
      <c r="C2298" s="276"/>
      <c r="D2298" s="333"/>
      <c r="E2298" s="865"/>
      <c r="F2298" s="707">
        <f>D2297*E2297</f>
        <v>0</v>
      </c>
    </row>
    <row r="2299" spans="1:6">
      <c r="A2299" s="320"/>
      <c r="C2299" s="264"/>
      <c r="D2299" s="331"/>
      <c r="E2299" s="879"/>
      <c r="F2299" s="722"/>
    </row>
    <row r="2300" spans="1:6" ht="228">
      <c r="A2300" s="320" t="s">
        <v>1878</v>
      </c>
      <c r="B2300" s="265" t="s">
        <v>2359</v>
      </c>
      <c r="E2300" s="867"/>
    </row>
    <row r="2301" spans="1:6">
      <c r="A2301" s="320"/>
      <c r="B2301" s="470" t="s">
        <v>2001</v>
      </c>
      <c r="C2301" s="471" t="s">
        <v>15</v>
      </c>
      <c r="D2301" s="323">
        <v>16</v>
      </c>
      <c r="E2301" s="753"/>
      <c r="F2301" s="722"/>
    </row>
    <row r="2302" spans="1:6">
      <c r="A2302" s="320"/>
      <c r="B2302" s="351" t="s">
        <v>46</v>
      </c>
      <c r="C2302" s="276"/>
      <c r="D2302" s="333"/>
      <c r="E2302" s="865"/>
      <c r="F2302" s="707">
        <f>D2301*E2301</f>
        <v>0</v>
      </c>
    </row>
    <row r="2303" spans="1:6">
      <c r="A2303" s="320"/>
      <c r="C2303" s="264"/>
      <c r="D2303" s="331"/>
      <c r="E2303" s="879"/>
      <c r="F2303" s="722"/>
    </row>
    <row r="2304" spans="1:6" ht="243" customHeight="1">
      <c r="A2304" s="320" t="s">
        <v>1878</v>
      </c>
      <c r="B2304" s="265" t="s">
        <v>2360</v>
      </c>
      <c r="E2304" s="867"/>
    </row>
    <row r="2305" spans="1:6">
      <c r="A2305" s="320"/>
      <c r="B2305" s="470" t="s">
        <v>2001</v>
      </c>
      <c r="C2305" s="471" t="s">
        <v>15</v>
      </c>
      <c r="D2305" s="323">
        <v>2</v>
      </c>
      <c r="E2305" s="753"/>
      <c r="F2305" s="722"/>
    </row>
    <row r="2306" spans="1:6">
      <c r="A2306" s="320"/>
      <c r="B2306" s="351" t="s">
        <v>46</v>
      </c>
      <c r="C2306" s="276"/>
      <c r="D2306" s="333"/>
      <c r="E2306" s="865"/>
      <c r="F2306" s="707">
        <f>D2305*E2305</f>
        <v>0</v>
      </c>
    </row>
    <row r="2307" spans="1:6">
      <c r="A2307" s="320"/>
      <c r="C2307" s="264"/>
      <c r="D2307" s="331"/>
      <c r="E2307" s="879"/>
      <c r="F2307" s="722"/>
    </row>
    <row r="2308" spans="1:6" ht="28.5">
      <c r="A2308" s="320" t="s">
        <v>1878</v>
      </c>
      <c r="B2308" s="265" t="s">
        <v>2361</v>
      </c>
      <c r="E2308" s="867"/>
    </row>
    <row r="2309" spans="1:6">
      <c r="A2309" s="320"/>
      <c r="B2309" s="470" t="s">
        <v>2001</v>
      </c>
      <c r="C2309" s="471" t="s">
        <v>15</v>
      </c>
      <c r="D2309" s="323">
        <v>12</v>
      </c>
      <c r="E2309" s="753"/>
      <c r="F2309" s="722"/>
    </row>
    <row r="2310" spans="1:6">
      <c r="A2310" s="320"/>
      <c r="B2310" s="351" t="s">
        <v>46</v>
      </c>
      <c r="C2310" s="276"/>
      <c r="D2310" s="333"/>
      <c r="E2310" s="865"/>
      <c r="F2310" s="707">
        <f>D2309*E2309</f>
        <v>0</v>
      </c>
    </row>
    <row r="2311" spans="1:6">
      <c r="A2311" s="320"/>
      <c r="C2311" s="264"/>
      <c r="D2311" s="331"/>
      <c r="E2311" s="879"/>
      <c r="F2311" s="722"/>
    </row>
    <row r="2312" spans="1:6" ht="28.5">
      <c r="A2312" s="320" t="s">
        <v>1878</v>
      </c>
      <c r="B2312" s="265" t="s">
        <v>2362</v>
      </c>
      <c r="E2312" s="867"/>
    </row>
    <row r="2313" spans="1:6">
      <c r="A2313" s="320"/>
      <c r="B2313" s="470" t="s">
        <v>2001</v>
      </c>
      <c r="C2313" s="471" t="s">
        <v>15</v>
      </c>
      <c r="D2313" s="323">
        <v>18</v>
      </c>
      <c r="E2313" s="753"/>
      <c r="F2313" s="722"/>
    </row>
    <row r="2314" spans="1:6">
      <c r="A2314" s="320"/>
      <c r="B2314" s="351" t="s">
        <v>46</v>
      </c>
      <c r="C2314" s="276"/>
      <c r="D2314" s="333"/>
      <c r="E2314" s="865"/>
      <c r="F2314" s="707">
        <f>D2313*E2313</f>
        <v>0</v>
      </c>
    </row>
    <row r="2315" spans="1:6">
      <c r="A2315" s="320"/>
      <c r="C2315" s="264"/>
      <c r="D2315" s="331"/>
      <c r="E2315" s="879"/>
      <c r="F2315" s="722"/>
    </row>
    <row r="2316" spans="1:6" ht="28.5">
      <c r="A2316" s="320" t="s">
        <v>1878</v>
      </c>
      <c r="B2316" s="265" t="s">
        <v>2363</v>
      </c>
      <c r="E2316" s="867"/>
    </row>
    <row r="2317" spans="1:6">
      <c r="A2317" s="320"/>
      <c r="B2317" s="470" t="s">
        <v>2001</v>
      </c>
      <c r="C2317" s="471" t="s">
        <v>15</v>
      </c>
      <c r="D2317" s="323">
        <v>60</v>
      </c>
      <c r="E2317" s="753"/>
      <c r="F2317" s="722"/>
    </row>
    <row r="2318" spans="1:6">
      <c r="A2318" s="320"/>
      <c r="B2318" s="351" t="s">
        <v>46</v>
      </c>
      <c r="C2318" s="276"/>
      <c r="D2318" s="333"/>
      <c r="E2318" s="865"/>
      <c r="F2318" s="707">
        <f>D2317*E2317</f>
        <v>0</v>
      </c>
    </row>
    <row r="2319" spans="1:6">
      <c r="A2319" s="320"/>
      <c r="C2319" s="264"/>
      <c r="D2319" s="331"/>
      <c r="E2319" s="879"/>
      <c r="F2319" s="722"/>
    </row>
    <row r="2320" spans="1:6" ht="30">
      <c r="A2320" s="315" t="s">
        <v>2364</v>
      </c>
      <c r="B2320" s="258" t="s">
        <v>2365</v>
      </c>
      <c r="C2320" s="264"/>
      <c r="D2320" s="331"/>
      <c r="E2320" s="879"/>
      <c r="F2320" s="722"/>
    </row>
    <row r="2321" spans="1:6" ht="199.5">
      <c r="A2321" s="320"/>
      <c r="B2321" s="265" t="s">
        <v>2366</v>
      </c>
      <c r="E2321" s="867"/>
    </row>
    <row r="2322" spans="1:6">
      <c r="A2322" s="320"/>
      <c r="E2322" s="867"/>
    </row>
    <row r="2323" spans="1:6" ht="156.75">
      <c r="A2323" s="320" t="s">
        <v>1878</v>
      </c>
      <c r="B2323" s="265" t="s">
        <v>2367</v>
      </c>
      <c r="C2323" s="264"/>
      <c r="D2323" s="331"/>
      <c r="E2323" s="879"/>
      <c r="F2323" s="722"/>
    </row>
    <row r="2324" spans="1:6">
      <c r="A2324" s="320"/>
      <c r="B2324" s="265" t="s">
        <v>1884</v>
      </c>
      <c r="C2324" s="259" t="s">
        <v>7</v>
      </c>
      <c r="D2324" s="337">
        <v>1</v>
      </c>
      <c r="E2324" s="864"/>
    </row>
    <row r="2325" spans="1:6">
      <c r="A2325" s="320"/>
      <c r="B2325" s="351" t="s">
        <v>46</v>
      </c>
      <c r="C2325" s="276"/>
      <c r="D2325" s="333"/>
      <c r="E2325" s="865"/>
      <c r="F2325" s="707">
        <f>D2324*E2324*$C$8</f>
        <v>0</v>
      </c>
    </row>
    <row r="2326" spans="1:6">
      <c r="A2326" s="320"/>
      <c r="B2326" s="352" t="s">
        <v>47</v>
      </c>
      <c r="C2326" s="279"/>
      <c r="D2326" s="334"/>
      <c r="E2326" s="866"/>
      <c r="F2326" s="708">
        <f>D2324*E2324*$C$9</f>
        <v>0</v>
      </c>
    </row>
    <row r="2327" spans="1:6">
      <c r="A2327" s="320"/>
      <c r="C2327" s="283"/>
      <c r="D2327" s="332"/>
      <c r="E2327" s="877"/>
      <c r="F2327" s="706"/>
    </row>
    <row r="2328" spans="1:6" ht="156.75">
      <c r="A2328" s="340" t="s">
        <v>1878</v>
      </c>
      <c r="B2328" s="483" t="s">
        <v>2368</v>
      </c>
      <c r="C2328" s="468"/>
      <c r="D2328" s="323"/>
      <c r="E2328" s="324"/>
      <c r="F2328" s="722"/>
    </row>
    <row r="2329" spans="1:6">
      <c r="A2329" s="341"/>
      <c r="B2329" s="483" t="s">
        <v>1884</v>
      </c>
      <c r="C2329" s="468" t="s">
        <v>7</v>
      </c>
      <c r="D2329" s="323">
        <v>1</v>
      </c>
      <c r="E2329" s="753"/>
    </row>
    <row r="2330" spans="1:6">
      <c r="A2330" s="320"/>
      <c r="B2330" s="351" t="s">
        <v>46</v>
      </c>
      <c r="C2330" s="276"/>
      <c r="D2330" s="333"/>
      <c r="E2330" s="865"/>
      <c r="F2330" s="707">
        <f>D2329*E2329*$C$8</f>
        <v>0</v>
      </c>
    </row>
    <row r="2331" spans="1:6">
      <c r="A2331" s="320"/>
      <c r="B2331" s="352" t="s">
        <v>47</v>
      </c>
      <c r="C2331" s="279"/>
      <c r="D2331" s="334"/>
      <c r="E2331" s="866"/>
      <c r="F2331" s="708">
        <f>D2329*E2329*$C$9</f>
        <v>0</v>
      </c>
    </row>
    <row r="2332" spans="1:6">
      <c r="A2332" s="320"/>
      <c r="E2332" s="867"/>
    </row>
    <row r="2333" spans="1:6" ht="156.75">
      <c r="A2333" s="320" t="s">
        <v>1878</v>
      </c>
      <c r="B2333" s="265" t="s">
        <v>2369</v>
      </c>
      <c r="C2333" s="264"/>
      <c r="D2333" s="331"/>
      <c r="E2333" s="879"/>
      <c r="F2333" s="722"/>
    </row>
    <row r="2334" spans="1:6">
      <c r="A2334" s="320"/>
      <c r="B2334" s="265" t="s">
        <v>1884</v>
      </c>
      <c r="C2334" s="259" t="s">
        <v>7</v>
      </c>
      <c r="D2334" s="337">
        <v>1</v>
      </c>
      <c r="E2334" s="864"/>
    </row>
    <row r="2335" spans="1:6">
      <c r="A2335" s="320"/>
      <c r="B2335" s="351" t="s">
        <v>46</v>
      </c>
      <c r="C2335" s="276"/>
      <c r="D2335" s="333"/>
      <c r="E2335" s="865"/>
      <c r="F2335" s="707">
        <f>D2334*E2334*$C$8</f>
        <v>0</v>
      </c>
    </row>
    <row r="2336" spans="1:6">
      <c r="A2336" s="320"/>
      <c r="B2336" s="352" t="s">
        <v>47</v>
      </c>
      <c r="C2336" s="279"/>
      <c r="D2336" s="334"/>
      <c r="E2336" s="866"/>
      <c r="F2336" s="708">
        <f>D2334*E2334*$C$9</f>
        <v>0</v>
      </c>
    </row>
    <row r="2337" spans="1:6">
      <c r="A2337" s="320"/>
      <c r="E2337" s="867"/>
    </row>
    <row r="2338" spans="1:6" ht="142.5">
      <c r="A2338" s="320" t="s">
        <v>1878</v>
      </c>
      <c r="B2338" s="265" t="s">
        <v>2370</v>
      </c>
      <c r="C2338" s="283"/>
      <c r="D2338" s="332"/>
      <c r="E2338" s="877"/>
      <c r="F2338" s="706"/>
    </row>
    <row r="2339" spans="1:6">
      <c r="A2339" s="320"/>
      <c r="B2339" s="265" t="s">
        <v>1884</v>
      </c>
      <c r="C2339" s="264" t="s">
        <v>7</v>
      </c>
      <c r="D2339" s="331">
        <v>1</v>
      </c>
      <c r="E2339" s="881"/>
      <c r="F2339" s="722"/>
    </row>
    <row r="2340" spans="1:6">
      <c r="A2340" s="320"/>
      <c r="B2340" s="351" t="s">
        <v>46</v>
      </c>
      <c r="C2340" s="276"/>
      <c r="D2340" s="333"/>
      <c r="E2340" s="865"/>
      <c r="F2340" s="707">
        <f>D2339*E2339*$C$8</f>
        <v>0</v>
      </c>
    </row>
    <row r="2341" spans="1:6">
      <c r="A2341" s="320"/>
      <c r="B2341" s="352" t="s">
        <v>47</v>
      </c>
      <c r="C2341" s="279"/>
      <c r="D2341" s="334"/>
      <c r="E2341" s="866"/>
      <c r="F2341" s="708">
        <f>D2339*E2339*$C$9</f>
        <v>0</v>
      </c>
    </row>
    <row r="2342" spans="1:6">
      <c r="A2342" s="320"/>
      <c r="C2342" s="264"/>
      <c r="D2342" s="331"/>
      <c r="E2342" s="879"/>
      <c r="F2342" s="722"/>
    </row>
    <row r="2343" spans="1:6" ht="156.75">
      <c r="A2343" s="320" t="s">
        <v>1878</v>
      </c>
      <c r="B2343" s="265" t="s">
        <v>2371</v>
      </c>
      <c r="E2343" s="867"/>
    </row>
    <row r="2344" spans="1:6">
      <c r="A2344" s="320"/>
      <c r="B2344" s="265" t="s">
        <v>1884</v>
      </c>
      <c r="C2344" s="264" t="s">
        <v>7</v>
      </c>
      <c r="D2344" s="331">
        <v>1</v>
      </c>
      <c r="E2344" s="881"/>
      <c r="F2344" s="722"/>
    </row>
    <row r="2345" spans="1:6">
      <c r="A2345" s="320"/>
      <c r="B2345" s="351" t="s">
        <v>46</v>
      </c>
      <c r="C2345" s="276"/>
      <c r="D2345" s="333"/>
      <c r="E2345" s="865"/>
      <c r="F2345" s="707">
        <f>D2344*E2344*$C$8</f>
        <v>0</v>
      </c>
    </row>
    <row r="2346" spans="1:6">
      <c r="A2346" s="320"/>
      <c r="B2346" s="352" t="s">
        <v>47</v>
      </c>
      <c r="C2346" s="279"/>
      <c r="D2346" s="334"/>
      <c r="E2346" s="866"/>
      <c r="F2346" s="708">
        <f>D2344*E2344*$C$9</f>
        <v>0</v>
      </c>
    </row>
    <row r="2347" spans="1:6">
      <c r="A2347" s="320"/>
      <c r="E2347" s="867"/>
    </row>
    <row r="2348" spans="1:6" ht="185.25">
      <c r="A2348" s="320" t="s">
        <v>1878</v>
      </c>
      <c r="B2348" s="265" t="s">
        <v>2372</v>
      </c>
      <c r="C2348" s="283"/>
      <c r="D2348" s="332"/>
      <c r="E2348" s="877"/>
      <c r="F2348" s="706"/>
    </row>
    <row r="2349" spans="1:6">
      <c r="A2349" s="320"/>
      <c r="B2349" s="265" t="s">
        <v>1884</v>
      </c>
      <c r="C2349" s="264" t="s">
        <v>7</v>
      </c>
      <c r="D2349" s="331">
        <v>1</v>
      </c>
      <c r="E2349" s="881"/>
      <c r="F2349" s="722"/>
    </row>
    <row r="2350" spans="1:6">
      <c r="A2350" s="320"/>
      <c r="B2350" s="351" t="s">
        <v>46</v>
      </c>
      <c r="C2350" s="276"/>
      <c r="D2350" s="333"/>
      <c r="E2350" s="865"/>
      <c r="F2350" s="707">
        <f>D2349*E2349*$C$8</f>
        <v>0</v>
      </c>
    </row>
    <row r="2351" spans="1:6">
      <c r="A2351" s="320"/>
      <c r="B2351" s="352" t="s">
        <v>47</v>
      </c>
      <c r="C2351" s="279"/>
      <c r="D2351" s="334"/>
      <c r="E2351" s="866"/>
      <c r="F2351" s="708">
        <f>D2349*E2349*$C$9</f>
        <v>0</v>
      </c>
    </row>
    <row r="2352" spans="1:6">
      <c r="A2352" s="320"/>
      <c r="C2352" s="264"/>
      <c r="D2352" s="331"/>
      <c r="E2352" s="879"/>
      <c r="F2352" s="722"/>
    </row>
    <row r="2353" spans="1:6">
      <c r="A2353" s="320"/>
      <c r="C2353" s="264"/>
      <c r="D2353" s="331"/>
      <c r="E2353" s="879"/>
      <c r="F2353" s="722"/>
    </row>
    <row r="2354" spans="1:6">
      <c r="A2354" s="320"/>
      <c r="C2354" s="264"/>
      <c r="D2354" s="331"/>
      <c r="E2354" s="879"/>
      <c r="F2354" s="722"/>
    </row>
    <row r="2355" spans="1:6" ht="15">
      <c r="A2355" s="315" t="s">
        <v>2373</v>
      </c>
      <c r="B2355" s="486" t="s">
        <v>2374</v>
      </c>
      <c r="D2355" s="260"/>
      <c r="E2355" s="876"/>
      <c r="F2355" s="722"/>
    </row>
    <row r="2356" spans="1:6">
      <c r="A2356" s="341"/>
      <c r="D2356" s="260"/>
      <c r="E2356" s="876"/>
      <c r="F2356" s="722"/>
    </row>
    <row r="2357" spans="1:6" ht="85.5">
      <c r="A2357" s="340" t="s">
        <v>1878</v>
      </c>
      <c r="B2357" s="265" t="s">
        <v>2375</v>
      </c>
      <c r="D2357" s="260"/>
      <c r="E2357" s="876"/>
    </row>
    <row r="2358" spans="1:6" ht="213.75">
      <c r="A2358" s="340"/>
      <c r="B2358" s="265" t="s">
        <v>4427</v>
      </c>
      <c r="D2358" s="260"/>
      <c r="E2358" s="876"/>
    </row>
    <row r="2359" spans="1:6">
      <c r="A2359" s="341"/>
      <c r="B2359" s="483" t="s">
        <v>1884</v>
      </c>
      <c r="C2359" s="468" t="s">
        <v>7</v>
      </c>
      <c r="D2359" s="323">
        <v>4</v>
      </c>
      <c r="E2359" s="753"/>
    </row>
    <row r="2360" spans="1:6">
      <c r="A2360" s="320"/>
      <c r="B2360" s="351" t="s">
        <v>46</v>
      </c>
      <c r="C2360" s="276"/>
      <c r="D2360" s="333"/>
      <c r="E2360" s="865"/>
      <c r="F2360" s="707">
        <f>D2359*E2359*$C$8</f>
        <v>0</v>
      </c>
    </row>
    <row r="2361" spans="1:6">
      <c r="A2361" s="320"/>
      <c r="B2361" s="352" t="s">
        <v>47</v>
      </c>
      <c r="C2361" s="279"/>
      <c r="D2361" s="334"/>
      <c r="E2361" s="866"/>
      <c r="F2361" s="708">
        <f>D2359*E2359*$C$9</f>
        <v>0</v>
      </c>
    </row>
    <row r="2362" spans="1:6">
      <c r="A2362" s="320"/>
      <c r="C2362" s="264"/>
      <c r="D2362" s="331"/>
      <c r="E2362" s="879"/>
      <c r="F2362" s="722"/>
    </row>
    <row r="2363" spans="1:6" ht="45">
      <c r="A2363" s="315" t="s">
        <v>2376</v>
      </c>
      <c r="B2363" s="258" t="s">
        <v>4428</v>
      </c>
      <c r="E2363" s="867"/>
    </row>
    <row r="2364" spans="1:6" ht="85.5">
      <c r="A2364" s="320"/>
      <c r="B2364" s="265" t="s">
        <v>2377</v>
      </c>
      <c r="C2364" s="264"/>
      <c r="D2364" s="331"/>
      <c r="E2364" s="879"/>
      <c r="F2364" s="722"/>
    </row>
    <row r="2365" spans="1:6">
      <c r="A2365" s="320"/>
      <c r="C2365" s="264"/>
      <c r="D2365" s="331"/>
      <c r="E2365" s="879"/>
      <c r="F2365" s="722"/>
    </row>
    <row r="2366" spans="1:6" ht="156.75">
      <c r="A2366" s="320" t="s">
        <v>1878</v>
      </c>
      <c r="B2366" s="265" t="s">
        <v>2378</v>
      </c>
      <c r="E2366" s="867"/>
    </row>
    <row r="2367" spans="1:6">
      <c r="A2367" s="320"/>
      <c r="B2367" s="470" t="s">
        <v>2001</v>
      </c>
      <c r="C2367" s="471" t="s">
        <v>15</v>
      </c>
      <c r="D2367" s="323">
        <v>30</v>
      </c>
      <c r="E2367" s="753"/>
      <c r="F2367" s="722"/>
    </row>
    <row r="2368" spans="1:6">
      <c r="A2368" s="320"/>
      <c r="B2368" s="352" t="s">
        <v>47</v>
      </c>
      <c r="C2368" s="279"/>
      <c r="D2368" s="334"/>
      <c r="E2368" s="866"/>
      <c r="F2368" s="708">
        <f>D2367*E2367</f>
        <v>0</v>
      </c>
    </row>
    <row r="2369" spans="1:6">
      <c r="A2369" s="320"/>
      <c r="C2369" s="264"/>
      <c r="D2369" s="331"/>
      <c r="E2369" s="879"/>
      <c r="F2369" s="722"/>
    </row>
    <row r="2370" spans="1:6" ht="156.75">
      <c r="A2370" s="320" t="s">
        <v>1878</v>
      </c>
      <c r="B2370" s="265" t="s">
        <v>2379</v>
      </c>
      <c r="E2370" s="867"/>
    </row>
    <row r="2371" spans="1:6">
      <c r="A2371" s="320"/>
      <c r="B2371" s="470" t="s">
        <v>2001</v>
      </c>
      <c r="C2371" s="471" t="s">
        <v>15</v>
      </c>
      <c r="D2371" s="323">
        <v>3</v>
      </c>
      <c r="E2371" s="753"/>
      <c r="F2371" s="722"/>
    </row>
    <row r="2372" spans="1:6">
      <c r="A2372" s="320"/>
      <c r="B2372" s="352" t="s">
        <v>47</v>
      </c>
      <c r="C2372" s="279"/>
      <c r="D2372" s="334"/>
      <c r="E2372" s="866"/>
      <c r="F2372" s="708">
        <f>D2371*E2371</f>
        <v>0</v>
      </c>
    </row>
    <row r="2373" spans="1:6">
      <c r="A2373" s="320"/>
      <c r="C2373" s="283"/>
      <c r="D2373" s="332"/>
      <c r="E2373" s="877"/>
      <c r="F2373" s="706"/>
    </row>
    <row r="2374" spans="1:6" ht="199.5">
      <c r="A2374" s="320" t="s">
        <v>1878</v>
      </c>
      <c r="B2374" s="265" t="s">
        <v>2380</v>
      </c>
      <c r="E2374" s="867"/>
    </row>
    <row r="2375" spans="1:6">
      <c r="A2375" s="320"/>
      <c r="B2375" s="470" t="s">
        <v>2001</v>
      </c>
      <c r="C2375" s="471" t="s">
        <v>15</v>
      </c>
      <c r="D2375" s="323">
        <v>3</v>
      </c>
      <c r="E2375" s="753"/>
      <c r="F2375" s="722"/>
    </row>
    <row r="2376" spans="1:6">
      <c r="A2376" s="320"/>
      <c r="B2376" s="352" t="s">
        <v>47</v>
      </c>
      <c r="C2376" s="279"/>
      <c r="D2376" s="334"/>
      <c r="E2376" s="866"/>
      <c r="F2376" s="708">
        <f>D2375*E2375</f>
        <v>0</v>
      </c>
    </row>
    <row r="2377" spans="1:6">
      <c r="A2377" s="320"/>
      <c r="C2377" s="264"/>
      <c r="D2377" s="331"/>
      <c r="E2377" s="879"/>
      <c r="F2377" s="722"/>
    </row>
    <row r="2378" spans="1:6" ht="199.5">
      <c r="A2378" s="320" t="s">
        <v>1878</v>
      </c>
      <c r="B2378" s="265" t="s">
        <v>2381</v>
      </c>
      <c r="E2378" s="867"/>
    </row>
    <row r="2379" spans="1:6">
      <c r="A2379" s="320"/>
      <c r="B2379" s="470" t="s">
        <v>2001</v>
      </c>
      <c r="C2379" s="471" t="s">
        <v>15</v>
      </c>
      <c r="D2379" s="323">
        <v>3</v>
      </c>
      <c r="E2379" s="753"/>
      <c r="F2379" s="722"/>
    </row>
    <row r="2380" spans="1:6">
      <c r="A2380" s="320"/>
      <c r="B2380" s="352" t="s">
        <v>47</v>
      </c>
      <c r="C2380" s="279"/>
      <c r="D2380" s="334"/>
      <c r="E2380" s="866"/>
      <c r="F2380" s="708">
        <f>D2379*E2379</f>
        <v>0</v>
      </c>
    </row>
    <row r="2381" spans="1:6">
      <c r="A2381" s="320"/>
      <c r="C2381" s="264"/>
      <c r="D2381" s="331"/>
      <c r="E2381" s="879"/>
      <c r="F2381" s="722"/>
    </row>
    <row r="2382" spans="1:6" ht="199.5">
      <c r="A2382" s="320" t="s">
        <v>1878</v>
      </c>
      <c r="B2382" s="265" t="s">
        <v>2382</v>
      </c>
      <c r="E2382" s="867"/>
    </row>
    <row r="2383" spans="1:6">
      <c r="A2383" s="320"/>
      <c r="B2383" s="470" t="s">
        <v>2001</v>
      </c>
      <c r="C2383" s="471" t="s">
        <v>15</v>
      </c>
      <c r="D2383" s="323">
        <v>2</v>
      </c>
      <c r="E2383" s="753"/>
      <c r="F2383" s="722"/>
    </row>
    <row r="2384" spans="1:6">
      <c r="A2384" s="320"/>
      <c r="B2384" s="352" t="s">
        <v>47</v>
      </c>
      <c r="C2384" s="279"/>
      <c r="D2384" s="334"/>
      <c r="E2384" s="866"/>
      <c r="F2384" s="708">
        <f>D2383*E2383</f>
        <v>0</v>
      </c>
    </row>
    <row r="2385" spans="1:6">
      <c r="A2385" s="320"/>
      <c r="C2385" s="264"/>
      <c r="D2385" s="331"/>
      <c r="E2385" s="879"/>
      <c r="F2385" s="722"/>
    </row>
    <row r="2386" spans="1:6" ht="213.75">
      <c r="A2386" s="320" t="s">
        <v>1878</v>
      </c>
      <c r="B2386" s="265" t="s">
        <v>2383</v>
      </c>
      <c r="E2386" s="867"/>
    </row>
    <row r="2387" spans="1:6">
      <c r="A2387" s="320"/>
      <c r="B2387" s="470" t="s">
        <v>2001</v>
      </c>
      <c r="C2387" s="471" t="s">
        <v>15</v>
      </c>
      <c r="D2387" s="323">
        <v>10</v>
      </c>
      <c r="E2387" s="753"/>
      <c r="F2387" s="722"/>
    </row>
    <row r="2388" spans="1:6">
      <c r="A2388" s="320"/>
      <c r="B2388" s="352" t="s">
        <v>47</v>
      </c>
      <c r="C2388" s="279"/>
      <c r="D2388" s="334"/>
      <c r="E2388" s="866"/>
      <c r="F2388" s="708">
        <f>D2387*E2387</f>
        <v>0</v>
      </c>
    </row>
    <row r="2389" spans="1:6">
      <c r="A2389" s="320"/>
      <c r="C2389" s="264"/>
      <c r="D2389" s="331"/>
      <c r="E2389" s="879"/>
      <c r="F2389" s="722"/>
    </row>
    <row r="2390" spans="1:6" ht="285">
      <c r="A2390" s="320" t="s">
        <v>1878</v>
      </c>
      <c r="B2390" s="265" t="s">
        <v>2384</v>
      </c>
      <c r="E2390" s="867"/>
    </row>
    <row r="2391" spans="1:6">
      <c r="A2391" s="320"/>
      <c r="B2391" s="470" t="s">
        <v>2001</v>
      </c>
      <c r="C2391" s="471" t="s">
        <v>15</v>
      </c>
      <c r="D2391" s="323">
        <v>3</v>
      </c>
      <c r="E2391" s="753"/>
      <c r="F2391" s="722"/>
    </row>
    <row r="2392" spans="1:6">
      <c r="A2392" s="320"/>
      <c r="B2392" s="352" t="s">
        <v>47</v>
      </c>
      <c r="C2392" s="279"/>
      <c r="D2392" s="334"/>
      <c r="E2392" s="866"/>
      <c r="F2392" s="708">
        <f>D2391*E2391</f>
        <v>0</v>
      </c>
    </row>
    <row r="2393" spans="1:6">
      <c r="A2393" s="320"/>
      <c r="E2393" s="867"/>
    </row>
    <row r="2394" spans="1:6" ht="28.5">
      <c r="A2394" s="320" t="s">
        <v>1878</v>
      </c>
      <c r="B2394" s="265" t="s">
        <v>2361</v>
      </c>
      <c r="E2394" s="867"/>
    </row>
    <row r="2395" spans="1:6">
      <c r="A2395" s="320"/>
      <c r="B2395" s="470" t="s">
        <v>2001</v>
      </c>
      <c r="C2395" s="471" t="s">
        <v>15</v>
      </c>
      <c r="D2395" s="323">
        <v>4</v>
      </c>
      <c r="E2395" s="753"/>
      <c r="F2395" s="722"/>
    </row>
    <row r="2396" spans="1:6">
      <c r="A2396" s="320"/>
      <c r="B2396" s="352" t="s">
        <v>47</v>
      </c>
      <c r="C2396" s="279"/>
      <c r="D2396" s="334"/>
      <c r="E2396" s="866"/>
      <c r="F2396" s="708">
        <f>D2395*E2395</f>
        <v>0</v>
      </c>
    </row>
    <row r="2397" spans="1:6">
      <c r="A2397" s="320"/>
      <c r="C2397" s="264"/>
      <c r="D2397" s="331"/>
      <c r="E2397" s="879"/>
      <c r="F2397" s="722"/>
    </row>
    <row r="2398" spans="1:6" ht="28.5">
      <c r="A2398" s="320" t="s">
        <v>1878</v>
      </c>
      <c r="B2398" s="265" t="s">
        <v>2362</v>
      </c>
      <c r="E2398" s="867"/>
    </row>
    <row r="2399" spans="1:6">
      <c r="A2399" s="320"/>
      <c r="B2399" s="470" t="s">
        <v>2001</v>
      </c>
      <c r="C2399" s="471" t="s">
        <v>15</v>
      </c>
      <c r="D2399" s="323">
        <v>4</v>
      </c>
      <c r="E2399" s="753"/>
      <c r="F2399" s="722"/>
    </row>
    <row r="2400" spans="1:6">
      <c r="A2400" s="320"/>
      <c r="B2400" s="352" t="s">
        <v>47</v>
      </c>
      <c r="C2400" s="279"/>
      <c r="D2400" s="334"/>
      <c r="E2400" s="866"/>
      <c r="F2400" s="708">
        <f>D2399*E2399</f>
        <v>0</v>
      </c>
    </row>
    <row r="2401" spans="1:6">
      <c r="A2401" s="320"/>
      <c r="C2401" s="264"/>
      <c r="D2401" s="331"/>
      <c r="E2401" s="879"/>
      <c r="F2401" s="722"/>
    </row>
    <row r="2402" spans="1:6" ht="28.5">
      <c r="A2402" s="320" t="s">
        <v>1878</v>
      </c>
      <c r="B2402" s="265" t="s">
        <v>2363</v>
      </c>
      <c r="E2402" s="867"/>
    </row>
    <row r="2403" spans="1:6">
      <c r="A2403" s="320"/>
      <c r="B2403" s="470" t="s">
        <v>2001</v>
      </c>
      <c r="C2403" s="471" t="s">
        <v>15</v>
      </c>
      <c r="D2403" s="323">
        <v>12</v>
      </c>
      <c r="E2403" s="753"/>
      <c r="F2403" s="722"/>
    </row>
    <row r="2404" spans="1:6">
      <c r="A2404" s="320"/>
      <c r="B2404" s="352" t="s">
        <v>47</v>
      </c>
      <c r="C2404" s="279"/>
      <c r="D2404" s="334"/>
      <c r="E2404" s="866"/>
      <c r="F2404" s="708">
        <f>D2403*E2403</f>
        <v>0</v>
      </c>
    </row>
    <row r="2405" spans="1:6">
      <c r="A2405" s="320"/>
      <c r="E2405" s="867"/>
    </row>
    <row r="2406" spans="1:6" ht="30">
      <c r="A2406" s="315" t="s">
        <v>2385</v>
      </c>
      <c r="B2406" s="258" t="s">
        <v>2386</v>
      </c>
      <c r="C2406" s="264"/>
      <c r="D2406" s="331"/>
      <c r="E2406" s="879"/>
      <c r="F2406" s="722"/>
    </row>
    <row r="2407" spans="1:6" ht="99.75">
      <c r="A2407" s="320"/>
      <c r="B2407" s="265" t="s">
        <v>2387</v>
      </c>
      <c r="E2407" s="867"/>
    </row>
    <row r="2408" spans="1:6">
      <c r="A2408" s="320"/>
      <c r="E2408" s="867"/>
    </row>
    <row r="2409" spans="1:6" ht="99.75">
      <c r="A2409" s="320" t="s">
        <v>1878</v>
      </c>
      <c r="B2409" s="265" t="s">
        <v>2388</v>
      </c>
      <c r="C2409" s="283"/>
      <c r="D2409" s="332"/>
      <c r="E2409" s="877"/>
      <c r="F2409" s="706"/>
    </row>
    <row r="2410" spans="1:6">
      <c r="A2410" s="320"/>
      <c r="B2410" s="265" t="s">
        <v>1884</v>
      </c>
      <c r="C2410" s="259" t="s">
        <v>7</v>
      </c>
      <c r="D2410" s="337">
        <v>8</v>
      </c>
      <c r="E2410" s="864"/>
    </row>
    <row r="2411" spans="1:6">
      <c r="A2411" s="320"/>
      <c r="B2411" s="351" t="s">
        <v>46</v>
      </c>
      <c r="C2411" s="276"/>
      <c r="D2411" s="333"/>
      <c r="E2411" s="865"/>
      <c r="F2411" s="707">
        <f>D2410*E2410*$C$8</f>
        <v>0</v>
      </c>
    </row>
    <row r="2412" spans="1:6">
      <c r="A2412" s="320"/>
      <c r="B2412" s="352" t="s">
        <v>47</v>
      </c>
      <c r="C2412" s="279"/>
      <c r="D2412" s="334"/>
      <c r="E2412" s="866"/>
      <c r="F2412" s="708">
        <f>D2410*E2410*$C$9</f>
        <v>0</v>
      </c>
    </row>
    <row r="2413" spans="1:6">
      <c r="A2413" s="320"/>
      <c r="C2413" s="283"/>
      <c r="D2413" s="332"/>
      <c r="E2413" s="877"/>
      <c r="F2413" s="706"/>
    </row>
    <row r="2414" spans="1:6" ht="57">
      <c r="A2414" s="320" t="s">
        <v>1878</v>
      </c>
      <c r="B2414" s="265" t="s">
        <v>2389</v>
      </c>
      <c r="C2414" s="264"/>
      <c r="D2414" s="331"/>
      <c r="E2414" s="879"/>
      <c r="F2414" s="722"/>
    </row>
    <row r="2415" spans="1:6">
      <c r="A2415" s="320"/>
      <c r="B2415" s="265" t="s">
        <v>1884</v>
      </c>
      <c r="C2415" s="259" t="s">
        <v>7</v>
      </c>
      <c r="D2415" s="337">
        <v>12</v>
      </c>
      <c r="E2415" s="864"/>
    </row>
    <row r="2416" spans="1:6">
      <c r="A2416" s="320"/>
      <c r="B2416" s="351" t="s">
        <v>46</v>
      </c>
      <c r="C2416" s="276"/>
      <c r="D2416" s="333"/>
      <c r="E2416" s="865"/>
      <c r="F2416" s="707">
        <f>D2415*E2415*$C$8</f>
        <v>0</v>
      </c>
    </row>
    <row r="2417" spans="1:6">
      <c r="A2417" s="320"/>
      <c r="B2417" s="352" t="s">
        <v>47</v>
      </c>
      <c r="C2417" s="279"/>
      <c r="D2417" s="334"/>
      <c r="E2417" s="866"/>
      <c r="F2417" s="708">
        <f>D2415*E2415*$C$9</f>
        <v>0</v>
      </c>
    </row>
    <row r="2418" spans="1:6">
      <c r="A2418" s="320"/>
      <c r="C2418" s="264"/>
      <c r="D2418" s="331"/>
      <c r="E2418" s="879"/>
      <c r="F2418" s="722"/>
    </row>
    <row r="2419" spans="1:6" ht="57">
      <c r="A2419" s="320" t="s">
        <v>1878</v>
      </c>
      <c r="B2419" s="265" t="s">
        <v>2390</v>
      </c>
      <c r="E2419" s="867"/>
    </row>
    <row r="2420" spans="1:6">
      <c r="A2420" s="320"/>
      <c r="B2420" s="265" t="s">
        <v>1884</v>
      </c>
      <c r="C2420" s="259" t="s">
        <v>7</v>
      </c>
      <c r="D2420" s="337">
        <v>1</v>
      </c>
      <c r="E2420" s="864"/>
    </row>
    <row r="2421" spans="1:6">
      <c r="A2421" s="320"/>
      <c r="B2421" s="351" t="s">
        <v>46</v>
      </c>
      <c r="C2421" s="276"/>
      <c r="D2421" s="333"/>
      <c r="E2421" s="865"/>
      <c r="F2421" s="707">
        <f>D2420*E2420*$C$8</f>
        <v>0</v>
      </c>
    </row>
    <row r="2422" spans="1:6">
      <c r="A2422" s="320"/>
      <c r="B2422" s="352" t="s">
        <v>47</v>
      </c>
      <c r="C2422" s="279"/>
      <c r="D2422" s="334"/>
      <c r="E2422" s="866"/>
      <c r="F2422" s="708">
        <f>D2420*E2420*$C$9</f>
        <v>0</v>
      </c>
    </row>
    <row r="2423" spans="1:6">
      <c r="A2423" s="320"/>
      <c r="C2423" s="264"/>
      <c r="D2423" s="331"/>
      <c r="E2423" s="879"/>
      <c r="F2423" s="722"/>
    </row>
    <row r="2424" spans="1:6" ht="57">
      <c r="A2424" s="320" t="s">
        <v>1878</v>
      </c>
      <c r="B2424" s="265" t="s">
        <v>2391</v>
      </c>
      <c r="E2424" s="867"/>
    </row>
    <row r="2425" spans="1:6">
      <c r="A2425" s="320"/>
      <c r="B2425" s="265" t="s">
        <v>1884</v>
      </c>
      <c r="C2425" s="283" t="s">
        <v>7</v>
      </c>
      <c r="D2425" s="332">
        <v>1</v>
      </c>
      <c r="E2425" s="878"/>
      <c r="F2425" s="706"/>
    </row>
    <row r="2426" spans="1:6">
      <c r="A2426" s="320"/>
      <c r="B2426" s="351" t="s">
        <v>46</v>
      </c>
      <c r="C2426" s="276"/>
      <c r="D2426" s="333"/>
      <c r="E2426" s="865"/>
      <c r="F2426" s="707">
        <f>D2425*E2425*$C$8</f>
        <v>0</v>
      </c>
    </row>
    <row r="2427" spans="1:6">
      <c r="A2427" s="320"/>
      <c r="B2427" s="352" t="s">
        <v>47</v>
      </c>
      <c r="C2427" s="279"/>
      <c r="D2427" s="334"/>
      <c r="E2427" s="866"/>
      <c r="F2427" s="708">
        <f>D2425*E2425*$C$9</f>
        <v>0</v>
      </c>
    </row>
    <row r="2428" spans="1:6">
      <c r="A2428" s="320"/>
      <c r="E2428" s="867"/>
    </row>
    <row r="2429" spans="1:6" ht="42.75">
      <c r="A2429" s="320" t="s">
        <v>1878</v>
      </c>
      <c r="B2429" s="265" t="s">
        <v>2392</v>
      </c>
      <c r="C2429" s="283"/>
      <c r="D2429" s="332"/>
      <c r="E2429" s="877"/>
      <c r="F2429" s="706"/>
    </row>
    <row r="2430" spans="1:6">
      <c r="A2430" s="320"/>
      <c r="B2430" s="265" t="s">
        <v>1884</v>
      </c>
      <c r="C2430" s="264" t="s">
        <v>7</v>
      </c>
      <c r="D2430" s="331">
        <v>1</v>
      </c>
      <c r="E2430" s="881"/>
      <c r="F2430" s="722"/>
    </row>
    <row r="2431" spans="1:6">
      <c r="A2431" s="320"/>
      <c r="B2431" s="351" t="s">
        <v>46</v>
      </c>
      <c r="C2431" s="276"/>
      <c r="D2431" s="333"/>
      <c r="E2431" s="865"/>
      <c r="F2431" s="707">
        <f>D2430*E2430*$C$8</f>
        <v>0</v>
      </c>
    </row>
    <row r="2432" spans="1:6">
      <c r="A2432" s="320"/>
      <c r="B2432" s="352" t="s">
        <v>47</v>
      </c>
      <c r="C2432" s="279"/>
      <c r="D2432" s="334"/>
      <c r="E2432" s="866"/>
      <c r="F2432" s="708">
        <f>D2430*E2430*$C$9</f>
        <v>0</v>
      </c>
    </row>
    <row r="2433" spans="1:6">
      <c r="A2433" s="320"/>
      <c r="E2433" s="867"/>
    </row>
    <row r="2434" spans="1:6" ht="42.75">
      <c r="A2434" s="320" t="s">
        <v>1878</v>
      </c>
      <c r="B2434" s="265" t="s">
        <v>2393</v>
      </c>
      <c r="C2434" s="264"/>
      <c r="D2434" s="331"/>
      <c r="E2434" s="879"/>
      <c r="F2434" s="722"/>
    </row>
    <row r="2435" spans="1:6">
      <c r="A2435" s="320"/>
      <c r="B2435" s="265" t="s">
        <v>1884</v>
      </c>
      <c r="C2435" s="264" t="s">
        <v>7</v>
      </c>
      <c r="D2435" s="331">
        <v>1</v>
      </c>
      <c r="E2435" s="881"/>
      <c r="F2435" s="722"/>
    </row>
    <row r="2436" spans="1:6">
      <c r="A2436" s="320"/>
      <c r="B2436" s="351" t="s">
        <v>46</v>
      </c>
      <c r="C2436" s="276"/>
      <c r="D2436" s="333"/>
      <c r="E2436" s="865"/>
      <c r="F2436" s="707">
        <f>D2435*E2435*$C$8</f>
        <v>0</v>
      </c>
    </row>
    <row r="2437" spans="1:6">
      <c r="A2437" s="320"/>
      <c r="B2437" s="352" t="s">
        <v>47</v>
      </c>
      <c r="C2437" s="279"/>
      <c r="D2437" s="334"/>
      <c r="E2437" s="866"/>
      <c r="F2437" s="708">
        <f>D2435*E2435*$C$9</f>
        <v>0</v>
      </c>
    </row>
    <row r="2438" spans="1:6">
      <c r="A2438" s="320"/>
      <c r="E2438" s="867"/>
    </row>
    <row r="2439" spans="1:6" ht="87.75">
      <c r="A2439" s="320" t="s">
        <v>1878</v>
      </c>
      <c r="B2439" s="265" t="s">
        <v>4747</v>
      </c>
      <c r="C2439" s="264"/>
      <c r="D2439" s="331"/>
      <c r="E2439" s="879"/>
      <c r="F2439" s="722"/>
    </row>
    <row r="2440" spans="1:6" ht="28.5">
      <c r="A2440" s="320"/>
      <c r="C2440" s="444" t="s">
        <v>7</v>
      </c>
      <c r="D2440" s="273"/>
      <c r="E2440" s="763" t="s">
        <v>4689</v>
      </c>
    </row>
    <row r="2441" spans="1:6">
      <c r="A2441" s="320"/>
      <c r="B2441" s="351" t="s">
        <v>46</v>
      </c>
      <c r="C2441" s="276"/>
      <c r="D2441" s="333"/>
      <c r="E2441" s="865"/>
      <c r="F2441" s="707"/>
    </row>
    <row r="2442" spans="1:6">
      <c r="A2442" s="320"/>
      <c r="B2442" s="352" t="s">
        <v>47</v>
      </c>
      <c r="C2442" s="279"/>
      <c r="D2442" s="334"/>
      <c r="E2442" s="866"/>
      <c r="F2442" s="708"/>
    </row>
    <row r="2443" spans="1:6">
      <c r="A2443" s="320"/>
      <c r="C2443" s="264"/>
      <c r="D2443" s="331"/>
      <c r="E2443" s="879"/>
      <c r="F2443" s="722"/>
    </row>
    <row r="2444" spans="1:6" ht="15">
      <c r="A2444" s="315" t="s">
        <v>2394</v>
      </c>
      <c r="B2444" s="258" t="s">
        <v>2395</v>
      </c>
      <c r="C2444" s="264"/>
      <c r="D2444" s="331"/>
      <c r="E2444" s="879"/>
      <c r="F2444" s="722"/>
    </row>
    <row r="2445" spans="1:6">
      <c r="A2445" s="320"/>
      <c r="E2445" s="867"/>
    </row>
    <row r="2446" spans="1:6" ht="71.25">
      <c r="A2446" s="320" t="s">
        <v>1878</v>
      </c>
      <c r="B2446" s="265" t="s">
        <v>2396</v>
      </c>
      <c r="E2446" s="867"/>
    </row>
    <row r="2447" spans="1:6" ht="114">
      <c r="A2447" s="320"/>
      <c r="B2447" s="265" t="s">
        <v>2397</v>
      </c>
      <c r="E2447" s="867"/>
    </row>
    <row r="2448" spans="1:6">
      <c r="A2448" s="320"/>
      <c r="B2448" s="265" t="s">
        <v>1931</v>
      </c>
      <c r="C2448" s="283" t="s">
        <v>39</v>
      </c>
      <c r="D2448" s="332">
        <v>850</v>
      </c>
      <c r="E2448" s="878"/>
      <c r="F2448" s="706"/>
    </row>
    <row r="2449" spans="1:6">
      <c r="A2449" s="320"/>
      <c r="B2449" s="351" t="s">
        <v>46</v>
      </c>
      <c r="C2449" s="276"/>
      <c r="D2449" s="333"/>
      <c r="E2449" s="865"/>
      <c r="F2449" s="707">
        <f>D2448*E2448*$C$8</f>
        <v>0</v>
      </c>
    </row>
    <row r="2450" spans="1:6">
      <c r="A2450" s="320"/>
      <c r="B2450" s="352" t="s">
        <v>47</v>
      </c>
      <c r="C2450" s="279"/>
      <c r="D2450" s="334"/>
      <c r="E2450" s="866"/>
      <c r="F2450" s="708">
        <f>D2448*E2448*$C$9</f>
        <v>0</v>
      </c>
    </row>
    <row r="2451" spans="1:6">
      <c r="A2451" s="320"/>
      <c r="C2451" s="264"/>
      <c r="D2451" s="331"/>
      <c r="E2451" s="879"/>
      <c r="F2451" s="722"/>
    </row>
    <row r="2452" spans="1:6" ht="99.75">
      <c r="A2452" s="320" t="s">
        <v>1878</v>
      </c>
      <c r="B2452" s="265" t="s">
        <v>2398</v>
      </c>
      <c r="C2452" s="264"/>
      <c r="D2452" s="331"/>
      <c r="E2452" s="879"/>
      <c r="F2452" s="722"/>
    </row>
    <row r="2453" spans="1:6" ht="85.5">
      <c r="A2453" s="320"/>
      <c r="B2453" s="265" t="s">
        <v>2399</v>
      </c>
      <c r="E2453" s="867"/>
    </row>
    <row r="2454" spans="1:6">
      <c r="A2454" s="320"/>
      <c r="B2454" s="265" t="s">
        <v>1884</v>
      </c>
      <c r="C2454" s="264" t="s">
        <v>7</v>
      </c>
      <c r="D2454" s="331">
        <v>120</v>
      </c>
      <c r="E2454" s="881"/>
      <c r="F2454" s="722"/>
    </row>
    <row r="2455" spans="1:6">
      <c r="A2455" s="320"/>
      <c r="B2455" s="351" t="s">
        <v>46</v>
      </c>
      <c r="C2455" s="276"/>
      <c r="D2455" s="333"/>
      <c r="E2455" s="865"/>
      <c r="F2455" s="707">
        <f>D2454*E2454*$C$8</f>
        <v>0</v>
      </c>
    </row>
    <row r="2456" spans="1:6">
      <c r="A2456" s="320"/>
      <c r="B2456" s="352" t="s">
        <v>47</v>
      </c>
      <c r="C2456" s="279"/>
      <c r="D2456" s="334"/>
      <c r="E2456" s="866"/>
      <c r="F2456" s="708">
        <f>D2454*E2454*$C$9</f>
        <v>0</v>
      </c>
    </row>
    <row r="2457" spans="1:6">
      <c r="A2457" s="320"/>
      <c r="C2457" s="264"/>
      <c r="D2457" s="331"/>
      <c r="E2457" s="879"/>
      <c r="F2457" s="722"/>
    </row>
    <row r="2458" spans="1:6" ht="99.75">
      <c r="A2458" s="320" t="s">
        <v>1878</v>
      </c>
      <c r="B2458" s="265" t="s">
        <v>2400</v>
      </c>
      <c r="E2458" s="879"/>
    </row>
    <row r="2459" spans="1:6">
      <c r="A2459" s="320"/>
      <c r="B2459" s="265" t="s">
        <v>1931</v>
      </c>
      <c r="C2459" s="264" t="s">
        <v>39</v>
      </c>
      <c r="D2459" s="331">
        <f>14*25</f>
        <v>350</v>
      </c>
      <c r="E2459" s="881"/>
      <c r="F2459" s="722"/>
    </row>
    <row r="2460" spans="1:6">
      <c r="A2460" s="320"/>
      <c r="B2460" s="351" t="s">
        <v>46</v>
      </c>
      <c r="C2460" s="276"/>
      <c r="D2460" s="333"/>
      <c r="E2460" s="865"/>
      <c r="F2460" s="707">
        <f>D2459*E2459*$C$8</f>
        <v>0</v>
      </c>
    </row>
    <row r="2461" spans="1:6">
      <c r="A2461" s="320"/>
      <c r="B2461" s="352" t="s">
        <v>47</v>
      </c>
      <c r="C2461" s="279"/>
      <c r="D2461" s="334"/>
      <c r="E2461" s="866"/>
      <c r="F2461" s="708">
        <f>D2459*E2459*$C$9</f>
        <v>0</v>
      </c>
    </row>
    <row r="2462" spans="1:6">
      <c r="A2462" s="320"/>
      <c r="E2462" s="867"/>
    </row>
    <row r="2463" spans="1:6" ht="85.5">
      <c r="A2463" s="320" t="s">
        <v>1878</v>
      </c>
      <c r="B2463" s="265" t="s">
        <v>2401</v>
      </c>
      <c r="C2463" s="264"/>
      <c r="D2463" s="331"/>
      <c r="E2463" s="879"/>
      <c r="F2463" s="722"/>
    </row>
    <row r="2464" spans="1:6">
      <c r="A2464" s="320"/>
      <c r="B2464" s="265" t="s">
        <v>2001</v>
      </c>
      <c r="C2464" s="283" t="s">
        <v>15</v>
      </c>
      <c r="D2464" s="332">
        <v>56</v>
      </c>
      <c r="E2464" s="878"/>
      <c r="F2464" s="706"/>
    </row>
    <row r="2465" spans="1:6">
      <c r="A2465" s="320"/>
      <c r="B2465" s="351" t="s">
        <v>46</v>
      </c>
      <c r="C2465" s="276"/>
      <c r="D2465" s="333"/>
      <c r="E2465" s="865"/>
      <c r="F2465" s="707">
        <f>D2464*E2464*$C$8</f>
        <v>0</v>
      </c>
    </row>
    <row r="2466" spans="1:6">
      <c r="A2466" s="320"/>
      <c r="B2466" s="352" t="s">
        <v>47</v>
      </c>
      <c r="C2466" s="279"/>
      <c r="D2466" s="334"/>
      <c r="E2466" s="866"/>
      <c r="F2466" s="708">
        <f>D2464*E2464*$C$9</f>
        <v>0</v>
      </c>
    </row>
    <row r="2467" spans="1:6">
      <c r="A2467" s="320"/>
      <c r="C2467" s="283"/>
      <c r="D2467" s="332"/>
      <c r="E2467" s="877"/>
      <c r="F2467" s="706"/>
    </row>
    <row r="2468" spans="1:6" ht="114">
      <c r="A2468" s="320" t="s">
        <v>1878</v>
      </c>
      <c r="B2468" s="265" t="s">
        <v>2402</v>
      </c>
      <c r="C2468" s="264"/>
      <c r="D2468" s="331"/>
      <c r="E2468" s="879"/>
      <c r="F2468" s="722"/>
    </row>
    <row r="2469" spans="1:6">
      <c r="A2469" s="320"/>
      <c r="B2469" s="265" t="s">
        <v>1884</v>
      </c>
      <c r="C2469" s="283" t="s">
        <v>7</v>
      </c>
      <c r="D2469" s="332">
        <v>14</v>
      </c>
      <c r="E2469" s="878"/>
      <c r="F2469" s="706"/>
    </row>
    <row r="2470" spans="1:6">
      <c r="A2470" s="320"/>
      <c r="B2470" s="351" t="s">
        <v>46</v>
      </c>
      <c r="C2470" s="276"/>
      <c r="D2470" s="333"/>
      <c r="E2470" s="865"/>
      <c r="F2470" s="707">
        <f>D2469*E2469*$C$8</f>
        <v>0</v>
      </c>
    </row>
    <row r="2471" spans="1:6">
      <c r="A2471" s="320"/>
      <c r="B2471" s="352" t="s">
        <v>47</v>
      </c>
      <c r="C2471" s="279"/>
      <c r="D2471" s="334"/>
      <c r="E2471" s="866"/>
      <c r="F2471" s="708">
        <f>D2469*E2469*$C$9</f>
        <v>0</v>
      </c>
    </row>
    <row r="2472" spans="1:6">
      <c r="A2472" s="320"/>
      <c r="C2472" s="264"/>
      <c r="D2472" s="331"/>
      <c r="E2472" s="879"/>
      <c r="F2472" s="722"/>
    </row>
    <row r="2473" spans="1:6" ht="128.25">
      <c r="A2473" s="320" t="s">
        <v>1878</v>
      </c>
      <c r="B2473" s="265" t="s">
        <v>2403</v>
      </c>
      <c r="E2473" s="867"/>
    </row>
    <row r="2474" spans="1:6">
      <c r="A2474" s="320"/>
      <c r="B2474" s="265" t="s">
        <v>1931</v>
      </c>
      <c r="C2474" s="259" t="s">
        <v>39</v>
      </c>
      <c r="D2474" s="337">
        <f>14*20</f>
        <v>280</v>
      </c>
      <c r="E2474" s="864"/>
    </row>
    <row r="2475" spans="1:6">
      <c r="A2475" s="320"/>
      <c r="B2475" s="351" t="s">
        <v>46</v>
      </c>
      <c r="C2475" s="276"/>
      <c r="D2475" s="333"/>
      <c r="E2475" s="865"/>
      <c r="F2475" s="707">
        <f>D2474*E2474*$C$8</f>
        <v>0</v>
      </c>
    </row>
    <row r="2476" spans="1:6">
      <c r="A2476" s="320"/>
      <c r="B2476" s="352" t="s">
        <v>47</v>
      </c>
      <c r="C2476" s="279"/>
      <c r="D2476" s="334"/>
      <c r="E2476" s="866"/>
      <c r="F2476" s="708">
        <f>D2474*E2474*$C$9</f>
        <v>0</v>
      </c>
    </row>
    <row r="2477" spans="1:6">
      <c r="A2477" s="320"/>
      <c r="C2477" s="283"/>
      <c r="D2477" s="332"/>
      <c r="E2477" s="877"/>
      <c r="F2477" s="706"/>
    </row>
    <row r="2478" spans="1:6" ht="73.5">
      <c r="A2478" s="320" t="s">
        <v>1878</v>
      </c>
      <c r="B2478" s="265" t="s">
        <v>4748</v>
      </c>
      <c r="C2478" s="264"/>
      <c r="D2478" s="331"/>
      <c r="E2478" s="879"/>
      <c r="F2478" s="722"/>
    </row>
    <row r="2479" spans="1:6" ht="28.5">
      <c r="A2479" s="320"/>
      <c r="C2479" s="444" t="s">
        <v>7</v>
      </c>
      <c r="D2479" s="273"/>
      <c r="E2479" s="763" t="s">
        <v>4689</v>
      </c>
      <c r="F2479" s="722"/>
    </row>
    <row r="2480" spans="1:6">
      <c r="A2480" s="320"/>
      <c r="B2480" s="351" t="s">
        <v>46</v>
      </c>
      <c r="C2480" s="276"/>
      <c r="D2480" s="333"/>
      <c r="E2480" s="865"/>
      <c r="F2480" s="707"/>
    </row>
    <row r="2481" spans="1:6">
      <c r="A2481" s="320"/>
      <c r="B2481" s="352" t="s">
        <v>47</v>
      </c>
      <c r="C2481" s="279"/>
      <c r="D2481" s="334"/>
      <c r="E2481" s="866"/>
      <c r="F2481" s="708"/>
    </row>
    <row r="2482" spans="1:6">
      <c r="A2482" s="320"/>
      <c r="E2482" s="867"/>
    </row>
    <row r="2483" spans="1:6" ht="85.5">
      <c r="A2483" s="320" t="s">
        <v>1878</v>
      </c>
      <c r="B2483" s="265" t="s">
        <v>2404</v>
      </c>
      <c r="C2483" s="264"/>
      <c r="D2483" s="331"/>
      <c r="E2483" s="879"/>
      <c r="F2483" s="722"/>
    </row>
    <row r="2484" spans="1:6" ht="213.75">
      <c r="A2484" s="320"/>
      <c r="B2484" s="265" t="s">
        <v>2405</v>
      </c>
      <c r="E2484" s="867"/>
    </row>
    <row r="2485" spans="1:6">
      <c r="A2485" s="320"/>
      <c r="B2485" s="265" t="s">
        <v>1931</v>
      </c>
      <c r="C2485" s="259" t="s">
        <v>39</v>
      </c>
      <c r="D2485" s="337">
        <v>450</v>
      </c>
      <c r="E2485" s="864"/>
    </row>
    <row r="2486" spans="1:6">
      <c r="A2486" s="320"/>
      <c r="B2486" s="351" t="s">
        <v>46</v>
      </c>
      <c r="C2486" s="276"/>
      <c r="D2486" s="333"/>
      <c r="E2486" s="865"/>
      <c r="F2486" s="707">
        <f>D2485*E2485*$C$8</f>
        <v>0</v>
      </c>
    </row>
    <row r="2487" spans="1:6">
      <c r="A2487" s="320"/>
      <c r="B2487" s="352" t="s">
        <v>47</v>
      </c>
      <c r="C2487" s="279"/>
      <c r="D2487" s="334"/>
      <c r="E2487" s="866"/>
      <c r="F2487" s="708">
        <f>D2485*E2485*$C$9</f>
        <v>0</v>
      </c>
    </row>
    <row r="2488" spans="1:6">
      <c r="A2488" s="320"/>
      <c r="C2488" s="264"/>
      <c r="D2488" s="331"/>
      <c r="E2488" s="879"/>
      <c r="F2488" s="722"/>
    </row>
    <row r="2489" spans="1:6" ht="270.75">
      <c r="A2489" s="320" t="s">
        <v>1878</v>
      </c>
      <c r="B2489" s="265" t="s">
        <v>2406</v>
      </c>
      <c r="E2489" s="867"/>
    </row>
    <row r="2490" spans="1:6" ht="28.5">
      <c r="A2490" s="320"/>
      <c r="B2490" s="265" t="s">
        <v>2407</v>
      </c>
      <c r="C2490" s="259" t="s">
        <v>7</v>
      </c>
      <c r="D2490" s="337">
        <v>1</v>
      </c>
      <c r="E2490" s="864"/>
    </row>
    <row r="2491" spans="1:6">
      <c r="A2491" s="320"/>
      <c r="B2491" s="351" t="s">
        <v>46</v>
      </c>
      <c r="C2491" s="276"/>
      <c r="D2491" s="333"/>
      <c r="E2491" s="865"/>
      <c r="F2491" s="707">
        <f>D2490*E2490*$C$8</f>
        <v>0</v>
      </c>
    </row>
    <row r="2492" spans="1:6">
      <c r="A2492" s="320"/>
      <c r="B2492" s="352" t="s">
        <v>47</v>
      </c>
      <c r="C2492" s="279"/>
      <c r="D2492" s="334"/>
      <c r="E2492" s="866"/>
      <c r="F2492" s="708">
        <f>D2490*E2490*$C$9</f>
        <v>0</v>
      </c>
    </row>
    <row r="2493" spans="1:6" ht="28.5">
      <c r="A2493" s="320"/>
      <c r="B2493" s="483" t="s">
        <v>2408</v>
      </c>
      <c r="C2493" s="468" t="s">
        <v>7</v>
      </c>
      <c r="D2493" s="323">
        <v>8</v>
      </c>
      <c r="E2493" s="753"/>
    </row>
    <row r="2494" spans="1:6">
      <c r="A2494" s="320"/>
      <c r="B2494" s="351" t="s">
        <v>46</v>
      </c>
      <c r="C2494" s="276"/>
      <c r="D2494" s="333"/>
      <c r="E2494" s="865"/>
      <c r="F2494" s="707">
        <f>D2493*E2493*$C$8</f>
        <v>0</v>
      </c>
    </row>
    <row r="2495" spans="1:6">
      <c r="A2495" s="320"/>
      <c r="B2495" s="352" t="s">
        <v>47</v>
      </c>
      <c r="C2495" s="279"/>
      <c r="D2495" s="334"/>
      <c r="E2495" s="866"/>
      <c r="F2495" s="708">
        <f>D2493*E2493*$C$9</f>
        <v>0</v>
      </c>
    </row>
    <row r="2496" spans="1:6" ht="28.5">
      <c r="A2496" s="320"/>
      <c r="B2496" s="470" t="s">
        <v>2409</v>
      </c>
      <c r="C2496" s="471" t="s">
        <v>7</v>
      </c>
      <c r="D2496" s="323">
        <v>1</v>
      </c>
      <c r="E2496" s="753"/>
      <c r="F2496" s="706"/>
    </row>
    <row r="2497" spans="1:6">
      <c r="A2497" s="320"/>
      <c r="B2497" s="351" t="s">
        <v>46</v>
      </c>
      <c r="C2497" s="276"/>
      <c r="D2497" s="333"/>
      <c r="E2497" s="865"/>
      <c r="F2497" s="707">
        <f>D2496*E2496*$C$8</f>
        <v>0</v>
      </c>
    </row>
    <row r="2498" spans="1:6">
      <c r="A2498" s="320"/>
      <c r="B2498" s="352" t="s">
        <v>47</v>
      </c>
      <c r="C2498" s="279"/>
      <c r="D2498" s="334"/>
      <c r="E2498" s="866"/>
      <c r="F2498" s="708">
        <f>D2496*E2496*$C$9</f>
        <v>0</v>
      </c>
    </row>
    <row r="2499" spans="1:6">
      <c r="A2499" s="320"/>
      <c r="C2499" s="264"/>
      <c r="D2499" s="331"/>
      <c r="E2499" s="879"/>
      <c r="F2499" s="722"/>
    </row>
    <row r="2500" spans="1:6" ht="114">
      <c r="A2500" s="320" t="s">
        <v>1878</v>
      </c>
      <c r="B2500" s="265" t="s">
        <v>2410</v>
      </c>
      <c r="E2500" s="867"/>
    </row>
    <row r="2501" spans="1:6">
      <c r="A2501" s="320"/>
      <c r="B2501" s="265" t="s">
        <v>2001</v>
      </c>
      <c r="C2501" s="264" t="s">
        <v>15</v>
      </c>
      <c r="D2501" s="331">
        <v>250</v>
      </c>
      <c r="E2501" s="881"/>
      <c r="F2501" s="722"/>
    </row>
    <row r="2502" spans="1:6">
      <c r="A2502" s="320"/>
      <c r="B2502" s="351" t="s">
        <v>46</v>
      </c>
      <c r="C2502" s="276"/>
      <c r="D2502" s="333"/>
      <c r="E2502" s="865"/>
      <c r="F2502" s="707">
        <f>D2501*E2501*$C$8</f>
        <v>0</v>
      </c>
    </row>
    <row r="2503" spans="1:6">
      <c r="A2503" s="320"/>
      <c r="B2503" s="352" t="s">
        <v>47</v>
      </c>
      <c r="C2503" s="279"/>
      <c r="D2503" s="334"/>
      <c r="E2503" s="866"/>
      <c r="F2503" s="708">
        <f>D2501*E2501*$C$9</f>
        <v>0</v>
      </c>
    </row>
    <row r="2504" spans="1:6">
      <c r="A2504" s="320"/>
      <c r="E2504" s="867"/>
    </row>
    <row r="2505" spans="1:6" ht="99.75">
      <c r="A2505" s="320" t="s">
        <v>1878</v>
      </c>
      <c r="B2505" s="265" t="s">
        <v>2411</v>
      </c>
      <c r="E2505" s="867"/>
    </row>
    <row r="2506" spans="1:6">
      <c r="A2506" s="320"/>
      <c r="B2506" s="265" t="s">
        <v>2001</v>
      </c>
      <c r="C2506" s="264" t="s">
        <v>15</v>
      </c>
      <c r="D2506" s="331">
        <v>190</v>
      </c>
      <c r="E2506" s="881"/>
      <c r="F2506" s="722"/>
    </row>
    <row r="2507" spans="1:6">
      <c r="A2507" s="320"/>
      <c r="B2507" s="351" t="s">
        <v>46</v>
      </c>
      <c r="C2507" s="276"/>
      <c r="D2507" s="333"/>
      <c r="E2507" s="865"/>
      <c r="F2507" s="707">
        <f>D2506*E2506*$C$8</f>
        <v>0</v>
      </c>
    </row>
    <row r="2508" spans="1:6">
      <c r="A2508" s="320"/>
      <c r="B2508" s="352" t="s">
        <v>47</v>
      </c>
      <c r="C2508" s="279"/>
      <c r="D2508" s="334"/>
      <c r="E2508" s="866"/>
      <c r="F2508" s="708">
        <f>D2506*E2506*$C$9</f>
        <v>0</v>
      </c>
    </row>
    <row r="2509" spans="1:6">
      <c r="A2509" s="320"/>
      <c r="E2509" s="867"/>
    </row>
    <row r="2510" spans="1:6" ht="128.25">
      <c r="A2510" s="320" t="s">
        <v>1878</v>
      </c>
      <c r="B2510" s="265" t="s">
        <v>2412</v>
      </c>
      <c r="C2510" s="283"/>
      <c r="D2510" s="332"/>
      <c r="E2510" s="877"/>
      <c r="F2510" s="706"/>
    </row>
    <row r="2511" spans="1:6">
      <c r="A2511" s="320"/>
      <c r="B2511" s="265" t="s">
        <v>2001</v>
      </c>
      <c r="C2511" s="259" t="s">
        <v>15</v>
      </c>
      <c r="D2511" s="337">
        <v>55</v>
      </c>
      <c r="E2511" s="864"/>
    </row>
    <row r="2512" spans="1:6">
      <c r="A2512" s="320"/>
      <c r="B2512" s="351" t="s">
        <v>46</v>
      </c>
      <c r="C2512" s="276"/>
      <c r="D2512" s="333"/>
      <c r="E2512" s="865"/>
      <c r="F2512" s="707">
        <f>D2511*E2511*$C$8</f>
        <v>0</v>
      </c>
    </row>
    <row r="2513" spans="1:6">
      <c r="A2513" s="320"/>
      <c r="B2513" s="352" t="s">
        <v>47</v>
      </c>
      <c r="C2513" s="279"/>
      <c r="D2513" s="334"/>
      <c r="E2513" s="866"/>
      <c r="F2513" s="708">
        <f>D2511*E2511*$C$9</f>
        <v>0</v>
      </c>
    </row>
    <row r="2514" spans="1:6">
      <c r="A2514" s="320"/>
      <c r="C2514" s="283"/>
      <c r="D2514" s="332"/>
      <c r="E2514" s="877"/>
      <c r="F2514" s="706"/>
    </row>
    <row r="2515" spans="1:6" ht="114">
      <c r="A2515" s="320" t="s">
        <v>1878</v>
      </c>
      <c r="B2515" s="265" t="s">
        <v>2413</v>
      </c>
      <c r="C2515" s="264"/>
      <c r="D2515" s="331"/>
      <c r="E2515" s="879"/>
      <c r="F2515" s="722"/>
    </row>
    <row r="2516" spans="1:6">
      <c r="A2516" s="320"/>
      <c r="B2516" s="265" t="s">
        <v>2001</v>
      </c>
      <c r="C2516" s="259" t="s">
        <v>15</v>
      </c>
      <c r="D2516" s="337">
        <v>40</v>
      </c>
      <c r="E2516" s="864"/>
    </row>
    <row r="2517" spans="1:6">
      <c r="A2517" s="320"/>
      <c r="B2517" s="351" t="s">
        <v>46</v>
      </c>
      <c r="C2517" s="276"/>
      <c r="D2517" s="333"/>
      <c r="E2517" s="865"/>
      <c r="F2517" s="707">
        <f>D2516*E2516*$C$8</f>
        <v>0</v>
      </c>
    </row>
    <row r="2518" spans="1:6">
      <c r="A2518" s="320"/>
      <c r="B2518" s="352" t="s">
        <v>47</v>
      </c>
      <c r="C2518" s="279"/>
      <c r="D2518" s="334"/>
      <c r="E2518" s="866"/>
      <c r="F2518" s="708">
        <f>D2516*E2516*$C$9</f>
        <v>0</v>
      </c>
    </row>
    <row r="2519" spans="1:6">
      <c r="A2519" s="320"/>
      <c r="C2519" s="264"/>
      <c r="D2519" s="331"/>
      <c r="E2519" s="879"/>
      <c r="F2519" s="722"/>
    </row>
    <row r="2520" spans="1:6" ht="156.75">
      <c r="A2520" s="320" t="s">
        <v>1878</v>
      </c>
      <c r="B2520" s="265" t="s">
        <v>2414</v>
      </c>
      <c r="E2520" s="867"/>
    </row>
    <row r="2521" spans="1:6">
      <c r="A2521" s="320"/>
      <c r="B2521" s="265" t="s">
        <v>1884</v>
      </c>
      <c r="C2521" s="259" t="s">
        <v>7</v>
      </c>
      <c r="D2521" s="337">
        <f>14+14</f>
        <v>28</v>
      </c>
      <c r="E2521" s="864"/>
    </row>
    <row r="2522" spans="1:6">
      <c r="A2522" s="320"/>
      <c r="B2522" s="351" t="s">
        <v>46</v>
      </c>
      <c r="C2522" s="276"/>
      <c r="D2522" s="333"/>
      <c r="E2522" s="865"/>
      <c r="F2522" s="707">
        <f>D2521*E2521*$C$8</f>
        <v>0</v>
      </c>
    </row>
    <row r="2523" spans="1:6">
      <c r="A2523" s="320"/>
      <c r="B2523" s="352" t="s">
        <v>47</v>
      </c>
      <c r="C2523" s="279"/>
      <c r="D2523" s="334"/>
      <c r="E2523" s="866"/>
      <c r="F2523" s="708">
        <f>D2521*E2521*$C$9</f>
        <v>0</v>
      </c>
    </row>
    <row r="2524" spans="1:6">
      <c r="A2524" s="320"/>
      <c r="C2524" s="264"/>
      <c r="D2524" s="331"/>
      <c r="E2524" s="879"/>
      <c r="F2524" s="722"/>
    </row>
    <row r="2525" spans="1:6" ht="156.75">
      <c r="A2525" s="320" t="s">
        <v>1878</v>
      </c>
      <c r="B2525" s="265" t="s">
        <v>2415</v>
      </c>
      <c r="E2525" s="867"/>
    </row>
    <row r="2526" spans="1:6">
      <c r="A2526" s="320"/>
      <c r="B2526" s="265" t="s">
        <v>1884</v>
      </c>
      <c r="C2526" s="259" t="s">
        <v>7</v>
      </c>
      <c r="D2526" s="337">
        <v>12</v>
      </c>
      <c r="E2526" s="864"/>
    </row>
    <row r="2527" spans="1:6">
      <c r="A2527" s="320"/>
      <c r="B2527" s="351" t="s">
        <v>46</v>
      </c>
      <c r="C2527" s="276"/>
      <c r="D2527" s="333"/>
      <c r="E2527" s="865"/>
      <c r="F2527" s="707">
        <f>D2526*E2526*$C$8</f>
        <v>0</v>
      </c>
    </row>
    <row r="2528" spans="1:6">
      <c r="A2528" s="320"/>
      <c r="B2528" s="352" t="s">
        <v>47</v>
      </c>
      <c r="C2528" s="279"/>
      <c r="D2528" s="334"/>
      <c r="E2528" s="866"/>
      <c r="F2528" s="708">
        <f>D2526*E2526*$C$9</f>
        <v>0</v>
      </c>
    </row>
    <row r="2529" spans="1:6">
      <c r="A2529" s="320"/>
      <c r="C2529" s="264"/>
      <c r="D2529" s="331"/>
      <c r="E2529" s="879"/>
      <c r="F2529" s="722"/>
    </row>
    <row r="2530" spans="1:6" ht="156.75">
      <c r="A2530" s="320" t="s">
        <v>1878</v>
      </c>
      <c r="B2530" s="265" t="s">
        <v>2416</v>
      </c>
      <c r="E2530" s="867"/>
    </row>
    <row r="2531" spans="1:6">
      <c r="A2531" s="320"/>
      <c r="B2531" s="265" t="s">
        <v>1884</v>
      </c>
      <c r="C2531" s="259" t="s">
        <v>7</v>
      </c>
      <c r="D2531" s="337">
        <v>9</v>
      </c>
      <c r="E2531" s="864"/>
    </row>
    <row r="2532" spans="1:6">
      <c r="A2532" s="320"/>
      <c r="B2532" s="351" t="s">
        <v>46</v>
      </c>
      <c r="C2532" s="276"/>
      <c r="D2532" s="333"/>
      <c r="E2532" s="865"/>
      <c r="F2532" s="707">
        <f>D2531*E2531*$C$8</f>
        <v>0</v>
      </c>
    </row>
    <row r="2533" spans="1:6">
      <c r="A2533" s="320"/>
      <c r="B2533" s="352" t="s">
        <v>47</v>
      </c>
      <c r="C2533" s="279"/>
      <c r="D2533" s="334"/>
      <c r="E2533" s="866"/>
      <c r="F2533" s="708">
        <f>D2531*E2531*$C$9</f>
        <v>0</v>
      </c>
    </row>
    <row r="2534" spans="1:6">
      <c r="A2534" s="320"/>
      <c r="E2534" s="867"/>
    </row>
    <row r="2535" spans="1:6" ht="71.25">
      <c r="A2535" s="320" t="s">
        <v>1878</v>
      </c>
      <c r="B2535" s="265" t="s">
        <v>2417</v>
      </c>
      <c r="E2535" s="867"/>
    </row>
    <row r="2536" spans="1:6">
      <c r="A2536" s="320"/>
      <c r="B2536" s="265" t="s">
        <v>1884</v>
      </c>
      <c r="C2536" s="283" t="s">
        <v>7</v>
      </c>
      <c r="D2536" s="332">
        <v>95</v>
      </c>
      <c r="E2536" s="878"/>
      <c r="F2536" s="706"/>
    </row>
    <row r="2537" spans="1:6">
      <c r="A2537" s="320"/>
      <c r="B2537" s="351" t="s">
        <v>46</v>
      </c>
      <c r="C2537" s="276"/>
      <c r="D2537" s="333"/>
      <c r="E2537" s="865"/>
      <c r="F2537" s="707">
        <f>D2536*E2536*$C$8</f>
        <v>0</v>
      </c>
    </row>
    <row r="2538" spans="1:6">
      <c r="A2538" s="320"/>
      <c r="B2538" s="352" t="s">
        <v>47</v>
      </c>
      <c r="C2538" s="279"/>
      <c r="D2538" s="334"/>
      <c r="E2538" s="866"/>
      <c r="F2538" s="708">
        <f>D2536*E2536*$C$9</f>
        <v>0</v>
      </c>
    </row>
    <row r="2539" spans="1:6">
      <c r="A2539" s="320"/>
      <c r="E2539" s="867"/>
    </row>
    <row r="2540" spans="1:6" ht="45">
      <c r="A2540" s="315" t="s">
        <v>2418</v>
      </c>
      <c r="B2540" s="258" t="s">
        <v>2419</v>
      </c>
      <c r="C2540" s="283"/>
      <c r="D2540" s="332"/>
      <c r="E2540" s="877"/>
      <c r="F2540" s="706"/>
    </row>
    <row r="2541" spans="1:6">
      <c r="A2541" s="320"/>
      <c r="C2541" s="264"/>
      <c r="D2541" s="331"/>
      <c r="E2541" s="879"/>
      <c r="F2541" s="722"/>
    </row>
    <row r="2542" spans="1:6" ht="85.5">
      <c r="A2542" s="320" t="s">
        <v>1878</v>
      </c>
      <c r="B2542" s="265" t="s">
        <v>2420</v>
      </c>
      <c r="E2542" s="867"/>
      <c r="F2542" s="722"/>
    </row>
    <row r="2543" spans="1:6">
      <c r="A2543" s="320"/>
      <c r="B2543" s="265" t="s">
        <v>1931</v>
      </c>
      <c r="C2543" s="264" t="s">
        <v>39</v>
      </c>
      <c r="D2543" s="331">
        <v>410</v>
      </c>
      <c r="E2543" s="881"/>
      <c r="F2543" s="722"/>
    </row>
    <row r="2544" spans="1:6">
      <c r="A2544" s="320"/>
      <c r="B2544" s="351" t="s">
        <v>46</v>
      </c>
      <c r="C2544" s="276"/>
      <c r="D2544" s="333"/>
      <c r="E2544" s="865"/>
      <c r="F2544" s="707">
        <f>D2543*E2543*$C$8</f>
        <v>0</v>
      </c>
    </row>
    <row r="2545" spans="1:6">
      <c r="A2545" s="320"/>
      <c r="B2545" s="352" t="s">
        <v>47</v>
      </c>
      <c r="C2545" s="279"/>
      <c r="D2545" s="334"/>
      <c r="E2545" s="866"/>
      <c r="F2545" s="708">
        <f>D2543*E2543*$C$9</f>
        <v>0</v>
      </c>
    </row>
    <row r="2546" spans="1:6">
      <c r="A2546" s="320"/>
      <c r="C2546" s="264"/>
      <c r="D2546" s="331"/>
      <c r="E2546" s="879"/>
      <c r="F2546" s="722"/>
    </row>
    <row r="2547" spans="1:6" ht="85.5">
      <c r="A2547" s="320" t="s">
        <v>1878</v>
      </c>
      <c r="B2547" s="265" t="s">
        <v>2421</v>
      </c>
      <c r="E2547" s="867"/>
    </row>
    <row r="2548" spans="1:6">
      <c r="A2548" s="320"/>
      <c r="B2548" s="265" t="s">
        <v>1931</v>
      </c>
      <c r="C2548" s="264" t="s">
        <v>39</v>
      </c>
      <c r="D2548" s="331">
        <v>460</v>
      </c>
      <c r="E2548" s="881"/>
      <c r="F2548" s="722"/>
    </row>
    <row r="2549" spans="1:6">
      <c r="A2549" s="320"/>
      <c r="B2549" s="351" t="s">
        <v>46</v>
      </c>
      <c r="C2549" s="276"/>
      <c r="D2549" s="333"/>
      <c r="E2549" s="865"/>
      <c r="F2549" s="707">
        <f>D2548*E2548*$C$8</f>
        <v>0</v>
      </c>
    </row>
    <row r="2550" spans="1:6">
      <c r="A2550" s="320"/>
      <c r="B2550" s="352" t="s">
        <v>47</v>
      </c>
      <c r="C2550" s="279"/>
      <c r="D2550" s="334"/>
      <c r="E2550" s="866"/>
      <c r="F2550" s="708">
        <f>D2548*E2548*$C$9</f>
        <v>0</v>
      </c>
    </row>
    <row r="2551" spans="1:6">
      <c r="A2551" s="320"/>
      <c r="C2551" s="264"/>
      <c r="D2551" s="331"/>
      <c r="E2551" s="879"/>
      <c r="F2551" s="722"/>
    </row>
    <row r="2552" spans="1:6" ht="85.5">
      <c r="A2552" s="320" t="s">
        <v>1878</v>
      </c>
      <c r="B2552" s="265" t="s">
        <v>2422</v>
      </c>
      <c r="E2552" s="867"/>
    </row>
    <row r="2553" spans="1:6">
      <c r="A2553" s="320"/>
      <c r="B2553" s="265" t="s">
        <v>1931</v>
      </c>
      <c r="C2553" s="264" t="s">
        <v>39</v>
      </c>
      <c r="D2553" s="331">
        <v>950</v>
      </c>
      <c r="E2553" s="881"/>
      <c r="F2553" s="722"/>
    </row>
    <row r="2554" spans="1:6">
      <c r="A2554" s="320"/>
      <c r="B2554" s="351" t="s">
        <v>46</v>
      </c>
      <c r="C2554" s="276"/>
      <c r="D2554" s="333"/>
      <c r="E2554" s="865"/>
      <c r="F2554" s="707">
        <f>D2553*E2553*$C$8</f>
        <v>0</v>
      </c>
    </row>
    <row r="2555" spans="1:6">
      <c r="A2555" s="320"/>
      <c r="B2555" s="352" t="s">
        <v>47</v>
      </c>
      <c r="C2555" s="279"/>
      <c r="D2555" s="334"/>
      <c r="E2555" s="866"/>
      <c r="F2555" s="708">
        <f>D2553*E2553*$C$9</f>
        <v>0</v>
      </c>
    </row>
    <row r="2556" spans="1:6">
      <c r="A2556" s="320"/>
      <c r="E2556" s="867"/>
    </row>
    <row r="2557" spans="1:6" ht="256.5">
      <c r="A2557" s="320" t="s">
        <v>1878</v>
      </c>
      <c r="B2557" s="265" t="s">
        <v>4429</v>
      </c>
      <c r="E2557" s="867"/>
    </row>
    <row r="2558" spans="1:6">
      <c r="A2558" s="320"/>
      <c r="B2558" s="265" t="s">
        <v>2001</v>
      </c>
      <c r="C2558" s="283" t="s">
        <v>15</v>
      </c>
      <c r="D2558" s="332">
        <v>350</v>
      </c>
      <c r="E2558" s="878"/>
      <c r="F2558" s="706"/>
    </row>
    <row r="2559" spans="1:6">
      <c r="A2559" s="320"/>
      <c r="B2559" s="351" t="s">
        <v>46</v>
      </c>
      <c r="C2559" s="276"/>
      <c r="D2559" s="333"/>
      <c r="E2559" s="865"/>
      <c r="F2559" s="707">
        <f>D2558*E2558*$C$8</f>
        <v>0</v>
      </c>
    </row>
    <row r="2560" spans="1:6">
      <c r="A2560" s="320"/>
      <c r="B2560" s="352" t="s">
        <v>47</v>
      </c>
      <c r="C2560" s="279"/>
      <c r="D2560" s="334"/>
      <c r="E2560" s="866"/>
      <c r="F2560" s="708">
        <f>D2558*E2558*$C$9</f>
        <v>0</v>
      </c>
    </row>
    <row r="2561" spans="1:6">
      <c r="A2561" s="320"/>
      <c r="C2561" s="264"/>
      <c r="D2561" s="331"/>
      <c r="E2561" s="879"/>
      <c r="F2561" s="722"/>
    </row>
    <row r="2562" spans="1:6" ht="116.25">
      <c r="A2562" s="320" t="s">
        <v>1878</v>
      </c>
      <c r="B2562" s="265" t="s">
        <v>4749</v>
      </c>
      <c r="C2562" s="264"/>
      <c r="D2562" s="331"/>
      <c r="E2562" s="879"/>
      <c r="F2562" s="722"/>
    </row>
    <row r="2563" spans="1:6" ht="28.5">
      <c r="A2563" s="320"/>
      <c r="C2563" s="444" t="s">
        <v>7</v>
      </c>
      <c r="D2563" s="273"/>
      <c r="E2563" s="763" t="s">
        <v>4689</v>
      </c>
      <c r="F2563" s="722"/>
    </row>
    <row r="2564" spans="1:6">
      <c r="A2564" s="320"/>
      <c r="B2564" s="351" t="s">
        <v>46</v>
      </c>
      <c r="C2564" s="276"/>
      <c r="D2564" s="333"/>
      <c r="E2564" s="865"/>
      <c r="F2564" s="707"/>
    </row>
    <row r="2565" spans="1:6">
      <c r="A2565" s="320"/>
      <c r="B2565" s="352" t="s">
        <v>47</v>
      </c>
      <c r="C2565" s="279"/>
      <c r="D2565" s="334"/>
      <c r="E2565" s="866"/>
      <c r="F2565" s="708"/>
    </row>
    <row r="2566" spans="1:6">
      <c r="A2566" s="320"/>
      <c r="C2566" s="264"/>
      <c r="D2566" s="331"/>
      <c r="E2566" s="879"/>
      <c r="F2566" s="722"/>
    </row>
    <row r="2567" spans="1:6" ht="45">
      <c r="A2567" s="315" t="s">
        <v>2423</v>
      </c>
      <c r="B2567" s="258" t="s">
        <v>2424</v>
      </c>
      <c r="E2567" s="867"/>
    </row>
    <row r="2568" spans="1:6">
      <c r="A2568" s="320"/>
      <c r="C2568" s="283"/>
      <c r="D2568" s="332"/>
      <c r="E2568" s="877"/>
      <c r="F2568" s="706"/>
    </row>
    <row r="2569" spans="1:6" ht="114">
      <c r="A2569" s="320" t="s">
        <v>1878</v>
      </c>
      <c r="B2569" s="265" t="s">
        <v>2425</v>
      </c>
      <c r="C2569" s="264"/>
      <c r="D2569" s="331"/>
      <c r="E2569" s="879"/>
      <c r="F2569" s="722"/>
    </row>
    <row r="2570" spans="1:6">
      <c r="A2570" s="320"/>
      <c r="B2570" s="265" t="s">
        <v>1931</v>
      </c>
      <c r="C2570" s="259" t="s">
        <v>39</v>
      </c>
      <c r="D2570" s="337">
        <v>750</v>
      </c>
      <c r="E2570" s="864"/>
    </row>
    <row r="2571" spans="1:6">
      <c r="A2571" s="320"/>
      <c r="B2571" s="351" t="s">
        <v>46</v>
      </c>
      <c r="C2571" s="276"/>
      <c r="D2571" s="333"/>
      <c r="E2571" s="865"/>
      <c r="F2571" s="707">
        <f>D2570*E2570*$C$8</f>
        <v>0</v>
      </c>
    </row>
    <row r="2572" spans="1:6">
      <c r="A2572" s="320"/>
      <c r="B2572" s="352" t="s">
        <v>47</v>
      </c>
      <c r="C2572" s="279"/>
      <c r="D2572" s="334"/>
      <c r="E2572" s="866"/>
      <c r="F2572" s="708">
        <f>D2570*E2570*$C$9</f>
        <v>0</v>
      </c>
    </row>
    <row r="2573" spans="1:6">
      <c r="A2573" s="320"/>
      <c r="C2573" s="264"/>
      <c r="D2573" s="331"/>
      <c r="E2573" s="879"/>
      <c r="F2573" s="722"/>
    </row>
    <row r="2574" spans="1:6" ht="114">
      <c r="A2574" s="320" t="s">
        <v>1878</v>
      </c>
      <c r="B2574" s="265" t="s">
        <v>2426</v>
      </c>
      <c r="C2574" s="264"/>
      <c r="D2574" s="331"/>
      <c r="E2574" s="879"/>
      <c r="F2574" s="722"/>
    </row>
    <row r="2575" spans="1:6">
      <c r="A2575" s="320"/>
      <c r="B2575" s="265" t="s">
        <v>1931</v>
      </c>
      <c r="C2575" s="264" t="s">
        <v>39</v>
      </c>
      <c r="D2575" s="331">
        <v>4590</v>
      </c>
      <c r="E2575" s="881"/>
      <c r="F2575" s="722"/>
    </row>
    <row r="2576" spans="1:6">
      <c r="A2576" s="320"/>
      <c r="B2576" s="351" t="s">
        <v>46</v>
      </c>
      <c r="C2576" s="276"/>
      <c r="D2576" s="333"/>
      <c r="E2576" s="865"/>
      <c r="F2576" s="707">
        <f>D2575*E2575*$C$8</f>
        <v>0</v>
      </c>
    </row>
    <row r="2577" spans="1:7">
      <c r="A2577" s="320"/>
      <c r="B2577" s="352" t="s">
        <v>47</v>
      </c>
      <c r="C2577" s="279"/>
      <c r="D2577" s="334"/>
      <c r="E2577" s="866"/>
      <c r="F2577" s="708">
        <f>D2575*E2575*$C$9</f>
        <v>0</v>
      </c>
    </row>
    <row r="2578" spans="1:7">
      <c r="A2578" s="320"/>
      <c r="C2578" s="264"/>
      <c r="D2578" s="331"/>
      <c r="E2578" s="879"/>
      <c r="F2578" s="722"/>
    </row>
    <row r="2579" spans="1:7" ht="142.5">
      <c r="A2579" s="320" t="s">
        <v>1878</v>
      </c>
      <c r="B2579" s="265" t="s">
        <v>2427</v>
      </c>
      <c r="E2579" s="867"/>
      <c r="G2579" s="831"/>
    </row>
    <row r="2580" spans="1:7">
      <c r="A2580" s="320"/>
      <c r="B2580" s="265" t="s">
        <v>2001</v>
      </c>
      <c r="C2580" s="259" t="s">
        <v>15</v>
      </c>
      <c r="D2580" s="337">
        <v>320</v>
      </c>
      <c r="E2580" s="864"/>
    </row>
    <row r="2581" spans="1:7">
      <c r="A2581" s="320"/>
      <c r="B2581" s="351" t="s">
        <v>46</v>
      </c>
      <c r="C2581" s="276"/>
      <c r="D2581" s="333"/>
      <c r="E2581" s="865"/>
      <c r="F2581" s="707">
        <f>D2580*E2580*$C$8</f>
        <v>0</v>
      </c>
    </row>
    <row r="2582" spans="1:7">
      <c r="A2582" s="320"/>
      <c r="B2582" s="352" t="s">
        <v>47</v>
      </c>
      <c r="C2582" s="279"/>
      <c r="D2582" s="334"/>
      <c r="E2582" s="866"/>
      <c r="F2582" s="708">
        <f>D2580*E2580*$C$9</f>
        <v>0</v>
      </c>
    </row>
    <row r="2583" spans="1:7">
      <c r="A2583" s="320"/>
      <c r="C2583" s="283"/>
      <c r="D2583" s="332"/>
      <c r="E2583" s="877"/>
      <c r="F2583" s="706"/>
    </row>
    <row r="2584" spans="1:7" ht="116.25">
      <c r="A2584" s="320" t="s">
        <v>1878</v>
      </c>
      <c r="B2584" s="265" t="s">
        <v>4749</v>
      </c>
      <c r="C2584" s="264"/>
      <c r="D2584" s="331"/>
      <c r="E2584" s="879"/>
      <c r="F2584" s="722"/>
    </row>
    <row r="2585" spans="1:7" ht="28.5">
      <c r="A2585" s="320"/>
      <c r="C2585" s="444" t="s">
        <v>7</v>
      </c>
      <c r="D2585" s="273"/>
      <c r="E2585" s="763" t="s">
        <v>4689</v>
      </c>
      <c r="F2585" s="722"/>
    </row>
    <row r="2586" spans="1:7">
      <c r="A2586" s="320"/>
      <c r="B2586" s="351" t="s">
        <v>46</v>
      </c>
      <c r="C2586" s="276"/>
      <c r="D2586" s="333"/>
      <c r="E2586" s="865"/>
      <c r="F2586" s="707"/>
    </row>
    <row r="2587" spans="1:7">
      <c r="A2587" s="320"/>
      <c r="B2587" s="352" t="s">
        <v>47</v>
      </c>
      <c r="C2587" s="279"/>
      <c r="D2587" s="334"/>
      <c r="E2587" s="866"/>
      <c r="F2587" s="708"/>
    </row>
    <row r="2588" spans="1:7">
      <c r="A2588" s="320"/>
      <c r="E2588" s="867"/>
    </row>
    <row r="2589" spans="1:7" ht="60">
      <c r="A2589" s="315" t="s">
        <v>2428</v>
      </c>
      <c r="B2589" s="258" t="s">
        <v>2429</v>
      </c>
      <c r="C2589" s="264"/>
      <c r="D2589" s="331"/>
      <c r="E2589" s="879"/>
      <c r="F2589" s="722"/>
    </row>
    <row r="2590" spans="1:7">
      <c r="A2590" s="320"/>
      <c r="C2590" s="264"/>
      <c r="D2590" s="331"/>
      <c r="E2590" s="879"/>
      <c r="F2590" s="722"/>
    </row>
    <row r="2591" spans="1:7" ht="42.75">
      <c r="A2591" s="320" t="s">
        <v>1878</v>
      </c>
      <c r="B2591" s="265" t="s">
        <v>2430</v>
      </c>
      <c r="C2591" s="283"/>
      <c r="D2591" s="332"/>
      <c r="E2591" s="877"/>
      <c r="F2591" s="706"/>
    </row>
    <row r="2592" spans="1:7">
      <c r="A2592" s="320"/>
      <c r="B2592" s="265" t="s">
        <v>1931</v>
      </c>
      <c r="C2592" s="283" t="s">
        <v>39</v>
      </c>
      <c r="D2592" s="332">
        <v>50</v>
      </c>
      <c r="E2592" s="878"/>
      <c r="F2592" s="706"/>
    </row>
    <row r="2593" spans="1:6">
      <c r="A2593" s="320"/>
      <c r="B2593" s="351" t="s">
        <v>46</v>
      </c>
      <c r="C2593" s="276"/>
      <c r="D2593" s="333"/>
      <c r="E2593" s="865"/>
      <c r="F2593" s="707">
        <f>D2592*E2592*$C$8</f>
        <v>0</v>
      </c>
    </row>
    <row r="2594" spans="1:6">
      <c r="A2594" s="320"/>
      <c r="B2594" s="352" t="s">
        <v>47</v>
      </c>
      <c r="C2594" s="279"/>
      <c r="D2594" s="334"/>
      <c r="E2594" s="866"/>
      <c r="F2594" s="708">
        <f>D2592*E2592*$C$9</f>
        <v>0</v>
      </c>
    </row>
    <row r="2595" spans="1:6">
      <c r="A2595" s="320"/>
      <c r="C2595" s="264"/>
      <c r="D2595" s="331"/>
      <c r="E2595" s="879"/>
      <c r="F2595" s="722"/>
    </row>
    <row r="2596" spans="1:6" ht="42.75">
      <c r="A2596" s="320" t="s">
        <v>1878</v>
      </c>
      <c r="B2596" s="265" t="s">
        <v>2431</v>
      </c>
      <c r="C2596" s="283"/>
      <c r="D2596" s="332"/>
      <c r="E2596" s="877"/>
      <c r="F2596" s="706"/>
    </row>
    <row r="2597" spans="1:6">
      <c r="A2597" s="320"/>
      <c r="B2597" s="265" t="s">
        <v>1931</v>
      </c>
      <c r="C2597" s="283" t="s">
        <v>39</v>
      </c>
      <c r="D2597" s="332">
        <v>250</v>
      </c>
      <c r="E2597" s="878"/>
      <c r="F2597" s="706"/>
    </row>
    <row r="2598" spans="1:6">
      <c r="A2598" s="320"/>
      <c r="B2598" s="351" t="s">
        <v>46</v>
      </c>
      <c r="C2598" s="276"/>
      <c r="D2598" s="333"/>
      <c r="E2598" s="865"/>
      <c r="F2598" s="707">
        <f>D2597*E2597*$C$8</f>
        <v>0</v>
      </c>
    </row>
    <row r="2599" spans="1:6">
      <c r="A2599" s="320"/>
      <c r="B2599" s="352" t="s">
        <v>47</v>
      </c>
      <c r="C2599" s="279"/>
      <c r="D2599" s="334"/>
      <c r="E2599" s="866"/>
      <c r="F2599" s="708">
        <f>D2597*E2597*$C$9</f>
        <v>0</v>
      </c>
    </row>
    <row r="2600" spans="1:6">
      <c r="A2600" s="320"/>
      <c r="C2600" s="264"/>
      <c r="D2600" s="331"/>
      <c r="E2600" s="879"/>
      <c r="F2600" s="722"/>
    </row>
    <row r="2601" spans="1:6" ht="128.25">
      <c r="A2601" s="320" t="s">
        <v>1878</v>
      </c>
      <c r="B2601" s="265" t="s">
        <v>2432</v>
      </c>
      <c r="C2601" s="264"/>
      <c r="D2601" s="331"/>
      <c r="E2601" s="879"/>
      <c r="F2601" s="722"/>
    </row>
    <row r="2602" spans="1:6">
      <c r="A2602" s="320"/>
      <c r="B2602" s="265" t="s">
        <v>2001</v>
      </c>
      <c r="C2602" s="283" t="s">
        <v>15</v>
      </c>
      <c r="D2602" s="332">
        <v>60</v>
      </c>
      <c r="E2602" s="878"/>
      <c r="F2602" s="706"/>
    </row>
    <row r="2603" spans="1:6">
      <c r="A2603" s="320"/>
      <c r="B2603" s="351" t="s">
        <v>46</v>
      </c>
      <c r="C2603" s="276"/>
      <c r="D2603" s="333"/>
      <c r="E2603" s="865"/>
      <c r="F2603" s="707">
        <f>D2602*E2602*$C$8</f>
        <v>0</v>
      </c>
    </row>
    <row r="2604" spans="1:6">
      <c r="A2604" s="320"/>
      <c r="B2604" s="352" t="s">
        <v>47</v>
      </c>
      <c r="C2604" s="279"/>
      <c r="D2604" s="334"/>
      <c r="E2604" s="866"/>
      <c r="F2604" s="708">
        <f>D2602*E2602*$C$9</f>
        <v>0</v>
      </c>
    </row>
    <row r="2605" spans="1:6">
      <c r="A2605" s="320"/>
      <c r="C2605" s="283"/>
      <c r="D2605" s="332"/>
      <c r="E2605" s="877"/>
      <c r="F2605" s="706"/>
    </row>
    <row r="2606" spans="1:6" ht="116.25">
      <c r="A2606" s="320" t="s">
        <v>1878</v>
      </c>
      <c r="B2606" s="265" t="s">
        <v>4749</v>
      </c>
      <c r="C2606" s="264"/>
      <c r="D2606" s="331"/>
      <c r="E2606" s="879"/>
      <c r="F2606" s="722"/>
    </row>
    <row r="2607" spans="1:6" ht="28.5">
      <c r="A2607" s="320"/>
      <c r="C2607" s="444" t="s">
        <v>7</v>
      </c>
      <c r="D2607" s="273"/>
      <c r="E2607" s="763" t="s">
        <v>4689</v>
      </c>
      <c r="F2607" s="722"/>
    </row>
    <row r="2608" spans="1:6">
      <c r="A2608" s="320"/>
      <c r="B2608" s="351" t="s">
        <v>46</v>
      </c>
      <c r="C2608" s="276"/>
      <c r="D2608" s="333"/>
      <c r="E2608" s="865"/>
      <c r="F2608" s="707"/>
    </row>
    <row r="2609" spans="1:6">
      <c r="A2609" s="320"/>
      <c r="B2609" s="352" t="s">
        <v>47</v>
      </c>
      <c r="C2609" s="279"/>
      <c r="D2609" s="334"/>
      <c r="E2609" s="866"/>
      <c r="F2609" s="708"/>
    </row>
    <row r="2610" spans="1:6">
      <c r="A2610" s="320"/>
      <c r="C2610" s="283"/>
      <c r="D2610" s="332"/>
      <c r="E2610" s="877"/>
      <c r="F2610" s="706"/>
    </row>
    <row r="2611" spans="1:6" ht="45">
      <c r="A2611" s="315" t="s">
        <v>2433</v>
      </c>
      <c r="B2611" s="258" t="s">
        <v>2434</v>
      </c>
      <c r="E2611" s="867"/>
    </row>
    <row r="2612" spans="1:6">
      <c r="A2612" s="320"/>
      <c r="E2612" s="867"/>
    </row>
    <row r="2613" spans="1:6">
      <c r="A2613" s="320"/>
      <c r="C2613" s="283"/>
      <c r="D2613" s="332"/>
      <c r="E2613" s="877"/>
      <c r="F2613" s="706"/>
    </row>
    <row r="2614" spans="1:6" ht="99.75">
      <c r="A2614" s="320" t="s">
        <v>1878</v>
      </c>
      <c r="B2614" s="265" t="s">
        <v>4430</v>
      </c>
      <c r="C2614" s="264"/>
      <c r="D2614" s="331"/>
      <c r="E2614" s="879"/>
      <c r="F2614" s="722"/>
    </row>
    <row r="2615" spans="1:6">
      <c r="A2615" s="320"/>
      <c r="B2615" s="265" t="s">
        <v>1879</v>
      </c>
      <c r="C2615" s="264" t="s">
        <v>7</v>
      </c>
      <c r="D2615" s="331">
        <v>2</v>
      </c>
      <c r="E2615" s="881"/>
      <c r="F2615" s="722"/>
    </row>
    <row r="2616" spans="1:6">
      <c r="A2616" s="320"/>
      <c r="B2616" s="351" t="s">
        <v>46</v>
      </c>
      <c r="C2616" s="276"/>
      <c r="D2616" s="333"/>
      <c r="E2616" s="865"/>
      <c r="F2616" s="707">
        <f>D2615*E2615</f>
        <v>0</v>
      </c>
    </row>
    <row r="2617" spans="1:6">
      <c r="A2617" s="320"/>
      <c r="E2617" s="867"/>
    </row>
    <row r="2618" spans="1:6" ht="42.75">
      <c r="A2618" s="320" t="s">
        <v>1878</v>
      </c>
      <c r="B2618" s="265" t="s">
        <v>2435</v>
      </c>
      <c r="C2618" s="264"/>
      <c r="D2618" s="331"/>
      <c r="E2618" s="879"/>
      <c r="F2618" s="722"/>
    </row>
    <row r="2619" spans="1:6">
      <c r="A2619" s="320"/>
      <c r="B2619" s="265" t="s">
        <v>1879</v>
      </c>
      <c r="C2619" s="259" t="s">
        <v>7</v>
      </c>
      <c r="D2619" s="337">
        <f>D2615</f>
        <v>2</v>
      </c>
      <c r="E2619" s="864"/>
    </row>
    <row r="2620" spans="1:6">
      <c r="A2620" s="320"/>
      <c r="B2620" s="351" t="s">
        <v>46</v>
      </c>
      <c r="C2620" s="276"/>
      <c r="D2620" s="333"/>
      <c r="E2620" s="865"/>
      <c r="F2620" s="707">
        <f>D2619*E2619</f>
        <v>0</v>
      </c>
    </row>
    <row r="2621" spans="1:6">
      <c r="A2621" s="320"/>
      <c r="E2621" s="867"/>
    </row>
    <row r="2622" spans="1:6" ht="99.75">
      <c r="A2622" s="320" t="s">
        <v>1878</v>
      </c>
      <c r="B2622" s="265" t="s">
        <v>4430</v>
      </c>
      <c r="C2622" s="264"/>
      <c r="D2622" s="331"/>
      <c r="E2622" s="879"/>
    </row>
    <row r="2623" spans="1:6">
      <c r="A2623" s="320"/>
      <c r="B2623" s="265" t="s">
        <v>1879</v>
      </c>
      <c r="C2623" s="264" t="s">
        <v>7</v>
      </c>
      <c r="D2623" s="331">
        <v>5</v>
      </c>
      <c r="E2623" s="881"/>
    </row>
    <row r="2624" spans="1:6">
      <c r="A2624" s="320"/>
      <c r="B2624" s="352" t="s">
        <v>47</v>
      </c>
      <c r="C2624" s="279"/>
      <c r="D2624" s="334"/>
      <c r="E2624" s="866"/>
      <c r="F2624" s="708">
        <f>D2623*E2623</f>
        <v>0</v>
      </c>
    </row>
    <row r="2625" spans="1:6">
      <c r="A2625" s="320"/>
      <c r="E2625" s="867"/>
    </row>
    <row r="2626" spans="1:6" ht="73.5">
      <c r="A2626" s="320" t="s">
        <v>1878</v>
      </c>
      <c r="B2626" s="265" t="s">
        <v>4750</v>
      </c>
      <c r="C2626" s="264"/>
      <c r="D2626" s="331"/>
      <c r="E2626" s="879"/>
    </row>
    <row r="2627" spans="1:6" ht="28.5">
      <c r="A2627" s="320"/>
      <c r="C2627" s="444" t="s">
        <v>7</v>
      </c>
      <c r="D2627" s="273"/>
      <c r="E2627" s="763" t="s">
        <v>4689</v>
      </c>
    </row>
    <row r="2628" spans="1:6">
      <c r="A2628" s="320"/>
      <c r="B2628" s="352" t="s">
        <v>47</v>
      </c>
      <c r="C2628" s="279"/>
      <c r="D2628" s="334"/>
      <c r="E2628" s="866"/>
      <c r="F2628" s="708"/>
    </row>
    <row r="2629" spans="1:6">
      <c r="A2629" s="320"/>
      <c r="E2629" s="867"/>
    </row>
    <row r="2630" spans="1:6" ht="15">
      <c r="A2630" s="315" t="s">
        <v>2436</v>
      </c>
      <c r="B2630" s="258" t="s">
        <v>2437</v>
      </c>
      <c r="E2630" s="867"/>
    </row>
    <row r="2631" spans="1:6">
      <c r="A2631" s="320"/>
      <c r="E2631" s="867"/>
    </row>
    <row r="2632" spans="1:6" ht="30">
      <c r="A2632" s="315" t="s">
        <v>2438</v>
      </c>
      <c r="B2632" s="258" t="s">
        <v>2439</v>
      </c>
      <c r="E2632" s="867"/>
    </row>
    <row r="2633" spans="1:6">
      <c r="A2633" s="320"/>
      <c r="E2633" s="867"/>
    </row>
    <row r="2634" spans="1:6" ht="28.5">
      <c r="A2634" s="320" t="s">
        <v>1878</v>
      </c>
      <c r="B2634" s="265" t="s">
        <v>2440</v>
      </c>
      <c r="E2634" s="867"/>
    </row>
    <row r="2635" spans="1:6" ht="409.5">
      <c r="A2635" s="320"/>
      <c r="B2635" s="265" t="s">
        <v>4431</v>
      </c>
      <c r="E2635" s="867"/>
    </row>
    <row r="2636" spans="1:6" ht="85.5">
      <c r="A2636" s="320"/>
      <c r="B2636" s="265" t="s">
        <v>4432</v>
      </c>
      <c r="E2636" s="867"/>
    </row>
    <row r="2637" spans="1:6">
      <c r="A2637" s="320"/>
      <c r="B2637" s="265" t="s">
        <v>1879</v>
      </c>
      <c r="C2637" s="259" t="s">
        <v>7</v>
      </c>
      <c r="D2637" s="337">
        <v>1</v>
      </c>
      <c r="E2637" s="864"/>
    </row>
    <row r="2638" spans="1:6">
      <c r="A2638" s="320"/>
      <c r="B2638" s="351" t="s">
        <v>46</v>
      </c>
      <c r="C2638" s="276"/>
      <c r="D2638" s="333"/>
      <c r="E2638" s="865"/>
      <c r="F2638" s="707">
        <f>D2637*E2637*$C$8</f>
        <v>0</v>
      </c>
    </row>
    <row r="2639" spans="1:6">
      <c r="A2639" s="320"/>
      <c r="B2639" s="352" t="s">
        <v>47</v>
      </c>
      <c r="C2639" s="279"/>
      <c r="D2639" s="334"/>
      <c r="E2639" s="866"/>
      <c r="F2639" s="708">
        <f>D2637*E2637*$C$9</f>
        <v>0</v>
      </c>
    </row>
    <row r="2640" spans="1:6">
      <c r="A2640" s="320"/>
      <c r="E2640" s="867"/>
    </row>
    <row r="2641" spans="1:6" ht="28.5">
      <c r="A2641" s="320" t="s">
        <v>1878</v>
      </c>
      <c r="B2641" s="265" t="s">
        <v>2441</v>
      </c>
      <c r="E2641" s="867"/>
    </row>
    <row r="2642" spans="1:6">
      <c r="A2642" s="320"/>
      <c r="B2642" s="265" t="s">
        <v>1879</v>
      </c>
      <c r="C2642" s="259" t="s">
        <v>7</v>
      </c>
      <c r="D2642" s="337">
        <v>1</v>
      </c>
      <c r="E2642" s="864"/>
    </row>
    <row r="2643" spans="1:6">
      <c r="A2643" s="320"/>
      <c r="B2643" s="351" t="s">
        <v>46</v>
      </c>
      <c r="C2643" s="276"/>
      <c r="D2643" s="333"/>
      <c r="E2643" s="865"/>
      <c r="F2643" s="707">
        <f>D2642*E2642*$C$8</f>
        <v>0</v>
      </c>
    </row>
    <row r="2644" spans="1:6">
      <c r="A2644" s="320"/>
      <c r="B2644" s="352" t="s">
        <v>47</v>
      </c>
      <c r="C2644" s="279"/>
      <c r="D2644" s="334"/>
      <c r="E2644" s="866"/>
      <c r="F2644" s="708">
        <f>D2642*E2642*$C$9</f>
        <v>0</v>
      </c>
    </row>
    <row r="2645" spans="1:6">
      <c r="A2645" s="320"/>
      <c r="E2645" s="867"/>
    </row>
    <row r="2646" spans="1:6" ht="30">
      <c r="A2646" s="315" t="s">
        <v>2438</v>
      </c>
      <c r="B2646" s="258" t="s">
        <v>2442</v>
      </c>
      <c r="E2646" s="867"/>
    </row>
    <row r="2647" spans="1:6">
      <c r="A2647" s="320"/>
      <c r="E2647" s="867"/>
    </row>
    <row r="2648" spans="1:6" ht="28.5">
      <c r="A2648" s="320" t="s">
        <v>1878</v>
      </c>
      <c r="B2648" s="265" t="s">
        <v>2443</v>
      </c>
      <c r="E2648" s="867"/>
    </row>
    <row r="2649" spans="1:6" ht="409.5">
      <c r="A2649" s="320"/>
      <c r="B2649" s="265" t="s">
        <v>4433</v>
      </c>
      <c r="E2649" s="867"/>
    </row>
    <row r="2650" spans="1:6" ht="85.5">
      <c r="A2650" s="320"/>
      <c r="B2650" s="265" t="s">
        <v>4432</v>
      </c>
      <c r="E2650" s="867"/>
    </row>
    <row r="2651" spans="1:6">
      <c r="A2651" s="320"/>
      <c r="B2651" s="265" t="s">
        <v>1879</v>
      </c>
      <c r="C2651" s="259" t="s">
        <v>7</v>
      </c>
      <c r="D2651" s="337">
        <v>1</v>
      </c>
      <c r="E2651" s="864"/>
    </row>
    <row r="2652" spans="1:6">
      <c r="A2652" s="320"/>
      <c r="B2652" s="352" t="s">
        <v>47</v>
      </c>
      <c r="C2652" s="279"/>
      <c r="D2652" s="334"/>
      <c r="E2652" s="866"/>
      <c r="F2652" s="708">
        <f>D2651*E2651</f>
        <v>0</v>
      </c>
    </row>
    <row r="2653" spans="1:6">
      <c r="A2653" s="320"/>
      <c r="E2653" s="867"/>
    </row>
    <row r="2654" spans="1:6" ht="28.5">
      <c r="A2654" s="320" t="s">
        <v>1878</v>
      </c>
      <c r="B2654" s="265" t="s">
        <v>2444</v>
      </c>
      <c r="E2654" s="867"/>
    </row>
    <row r="2655" spans="1:6">
      <c r="A2655" s="320"/>
      <c r="B2655" s="265" t="s">
        <v>1879</v>
      </c>
      <c r="C2655" s="259" t="s">
        <v>7</v>
      </c>
      <c r="D2655" s="337">
        <v>1</v>
      </c>
      <c r="E2655" s="864"/>
    </row>
    <row r="2656" spans="1:6">
      <c r="A2656" s="320"/>
      <c r="B2656" s="352" t="s">
        <v>47</v>
      </c>
      <c r="C2656" s="279"/>
      <c r="D2656" s="334"/>
      <c r="E2656" s="866"/>
      <c r="F2656" s="708">
        <f>D2655*E2655</f>
        <v>0</v>
      </c>
    </row>
    <row r="2657" spans="1:6">
      <c r="A2657" s="320"/>
      <c r="E2657" s="867"/>
    </row>
    <row r="2658" spans="1:6" ht="15">
      <c r="A2658" s="315" t="s">
        <v>2445</v>
      </c>
      <c r="B2658" s="258" t="s">
        <v>2446</v>
      </c>
      <c r="C2658" s="264"/>
      <c r="D2658" s="331"/>
      <c r="E2658" s="879"/>
      <c r="F2658" s="722"/>
    </row>
    <row r="2659" spans="1:6">
      <c r="A2659" s="320"/>
      <c r="E2659" s="867"/>
    </row>
    <row r="2660" spans="1:6" ht="57">
      <c r="A2660" s="320" t="s">
        <v>1878</v>
      </c>
      <c r="B2660" s="265" t="s">
        <v>2447</v>
      </c>
      <c r="E2660" s="867"/>
    </row>
    <row r="2661" spans="1:6" ht="28.5">
      <c r="A2661" s="320"/>
      <c r="B2661" s="483" t="s">
        <v>2448</v>
      </c>
      <c r="C2661" s="468"/>
      <c r="D2661" s="323"/>
      <c r="E2661" s="324"/>
    </row>
    <row r="2662" spans="1:6" ht="313.5">
      <c r="A2662" s="320"/>
      <c r="B2662" s="470" t="s">
        <v>2449</v>
      </c>
      <c r="C2662" s="471"/>
      <c r="D2662" s="323"/>
      <c r="E2662" s="324"/>
      <c r="F2662" s="706"/>
    </row>
    <row r="2663" spans="1:6" ht="270.75">
      <c r="A2663" s="320"/>
      <c r="B2663" s="265" t="s">
        <v>2450</v>
      </c>
      <c r="C2663" s="264"/>
      <c r="D2663" s="331"/>
      <c r="E2663" s="879"/>
      <c r="F2663" s="722"/>
    </row>
    <row r="2664" spans="1:6" ht="242.25">
      <c r="A2664" s="320"/>
      <c r="B2664" s="265" t="s">
        <v>2451</v>
      </c>
      <c r="E2664" s="867"/>
    </row>
    <row r="2665" spans="1:6" ht="228">
      <c r="A2665" s="320"/>
      <c r="B2665" s="265" t="s">
        <v>2452</v>
      </c>
      <c r="C2665" s="264"/>
      <c r="D2665" s="331"/>
      <c r="E2665" s="879"/>
      <c r="F2665" s="722"/>
    </row>
    <row r="2666" spans="1:6" ht="142.5">
      <c r="A2666" s="320"/>
      <c r="B2666" s="265" t="s">
        <v>2453</v>
      </c>
      <c r="E2666" s="867"/>
    </row>
    <row r="2667" spans="1:6" ht="28.5">
      <c r="A2667" s="320"/>
      <c r="B2667" s="265" t="s">
        <v>2454</v>
      </c>
      <c r="E2667" s="867"/>
    </row>
    <row r="2668" spans="1:6">
      <c r="A2668" s="320"/>
      <c r="B2668" s="265" t="s">
        <v>1879</v>
      </c>
      <c r="C2668" s="264" t="s">
        <v>7</v>
      </c>
      <c r="D2668" s="331">
        <v>1</v>
      </c>
      <c r="E2668" s="881"/>
      <c r="F2668" s="722"/>
    </row>
    <row r="2669" spans="1:6">
      <c r="A2669" s="320"/>
      <c r="B2669" s="351" t="s">
        <v>46</v>
      </c>
      <c r="C2669" s="276"/>
      <c r="D2669" s="333"/>
      <c r="E2669" s="759"/>
      <c r="F2669" s="707">
        <f>D2668*E2668*$C$8</f>
        <v>0</v>
      </c>
    </row>
    <row r="2670" spans="1:6">
      <c r="A2670" s="320"/>
      <c r="B2670" s="352" t="s">
        <v>47</v>
      </c>
      <c r="C2670" s="279"/>
      <c r="D2670" s="334"/>
      <c r="E2670" s="760"/>
      <c r="F2670" s="708">
        <f>D2668*E2668*$C$9</f>
        <v>0</v>
      </c>
    </row>
    <row r="2671" spans="1:6">
      <c r="A2671" s="320"/>
    </row>
    <row r="2672" spans="1:6" ht="101.25">
      <c r="A2672" s="320" t="s">
        <v>1878</v>
      </c>
      <c r="B2672" s="265" t="s">
        <v>4752</v>
      </c>
      <c r="C2672" s="283"/>
      <c r="D2672" s="332"/>
      <c r="E2672" s="762"/>
      <c r="F2672" s="706"/>
    </row>
    <row r="2673" spans="1:6" ht="28.5">
      <c r="A2673" s="320"/>
      <c r="C2673" s="444" t="s">
        <v>7</v>
      </c>
      <c r="D2673" s="273"/>
      <c r="E2673" s="763" t="s">
        <v>4689</v>
      </c>
    </row>
    <row r="2674" spans="1:6">
      <c r="A2674" s="320"/>
      <c r="B2674" s="351" t="s">
        <v>46</v>
      </c>
      <c r="C2674" s="276"/>
      <c r="D2674" s="333"/>
      <c r="E2674" s="759"/>
      <c r="F2674" s="707"/>
    </row>
    <row r="2675" spans="1:6">
      <c r="A2675" s="320"/>
      <c r="B2675" s="352" t="s">
        <v>47</v>
      </c>
      <c r="C2675" s="279"/>
      <c r="D2675" s="334"/>
      <c r="E2675" s="760"/>
      <c r="F2675" s="708"/>
    </row>
    <row r="2676" spans="1:6">
      <c r="A2676" s="320"/>
      <c r="C2676" s="283"/>
      <c r="D2676" s="332"/>
      <c r="E2676" s="762"/>
      <c r="F2676" s="706"/>
    </row>
    <row r="2677" spans="1:6" ht="116.25">
      <c r="A2677" s="320" t="s">
        <v>1878</v>
      </c>
      <c r="B2677" s="265" t="s">
        <v>4751</v>
      </c>
      <c r="C2677" s="264"/>
      <c r="D2677" s="331"/>
      <c r="E2677" s="761"/>
      <c r="F2677" s="722"/>
    </row>
    <row r="2678" spans="1:6" ht="28.5">
      <c r="A2678" s="320"/>
      <c r="C2678" s="444" t="s">
        <v>7</v>
      </c>
      <c r="D2678" s="273"/>
      <c r="E2678" s="763" t="s">
        <v>4689</v>
      </c>
    </row>
    <row r="2679" spans="1:6">
      <c r="A2679" s="320"/>
      <c r="B2679" s="351" t="s">
        <v>46</v>
      </c>
      <c r="C2679" s="276"/>
      <c r="D2679" s="333"/>
      <c r="E2679" s="759"/>
      <c r="F2679" s="707"/>
    </row>
    <row r="2680" spans="1:6">
      <c r="A2680" s="320"/>
      <c r="B2680" s="352" t="s">
        <v>47</v>
      </c>
      <c r="C2680" s="279"/>
      <c r="D2680" s="334"/>
      <c r="E2680" s="760"/>
      <c r="F2680" s="708"/>
    </row>
    <row r="2681" spans="1:6" ht="15" thickBot="1">
      <c r="A2681" s="344"/>
      <c r="B2681" s="353"/>
      <c r="C2681" s="289"/>
      <c r="D2681" s="345"/>
      <c r="E2681" s="764"/>
      <c r="F2681" s="710"/>
    </row>
    <row r="2682" spans="1:6">
      <c r="A2682" s="286"/>
      <c r="B2682" s="265" t="s">
        <v>1888</v>
      </c>
      <c r="C2682" s="283"/>
      <c r="D2682" s="346"/>
      <c r="E2682" s="762"/>
      <c r="F2682" s="706"/>
    </row>
    <row r="2683" spans="1:6">
      <c r="A2683" s="286"/>
      <c r="B2683" s="351" t="s">
        <v>46</v>
      </c>
      <c r="C2683" s="276"/>
      <c r="D2683" s="333"/>
      <c r="E2683" s="759"/>
      <c r="F2683" s="707">
        <f>F248+F268+F274+F280+F358+F376+F19+F25+F31+F37+F44+F51+F72+F78+F84+F90+F96+F102+F108+F114+F120+F126+F132+F138+F144+F150+F156+F162+F167+F185+F200+F206+F212+F218+F224+F230+F236+F242+F256+F262+F286+F292+F298+F304+F310+F316+F322+F328+F334+F340+F346+F352+F364+F370+F382+F387+F392+F398+F538+F607+F661+F752+SUM(F760:F1657)+F2087+F2092+F2102+F2112+F2117+F2122+F2128+F2139+F2145+SUM(F2150:F2210)+SUM(F2227:F2269)+F2273+SUM(F2278:F2318)+F2325+F2330+F2335+F2340+F2345+F2350+F2360+F2411+F2416+F2421+F2426+F2431+F2436+F2441+F2449+F2455+F2460+F2465+F2470+F2475+F2480+F2486+F2491+F2494+F2497+F2502+F2507+F2512+F2517+F2522+F2527+F2532+F2537+F2544+F2549+F2554+F2559+F2564+F2571+F2576+F2581+F2586+F2593+F2598+F2603+F2608+F2616+F2620+F2638+F2643+F2669+F2674+F2679+F59+F172+F194+F190+F65+F747+F742+F737+F732+F722+F727+F717+F712+F704+F699+F694+F689+F684+F679+F674+F669+F656+F651+F646+F641+F636+F631+F626+F621+F616+F602+F597+F592+F587+F577+F567+F572+F562+F557+F552+F543+F533+F528+F523+F518+F513+F508+F503+F498+F492+F483+F478+F473+F463+F468+F458+F453+F448+F443+F438+F433+F428+F423+F418+F412+F2096+F582</f>
        <v>0</v>
      </c>
    </row>
    <row r="2684" spans="1:6" ht="15" thickBot="1">
      <c r="A2684" s="286"/>
      <c r="B2684" s="352" t="s">
        <v>47</v>
      </c>
      <c r="C2684" s="279"/>
      <c r="D2684" s="334"/>
      <c r="E2684" s="760"/>
      <c r="F2684" s="708">
        <f>SUM(F2056:F2080)+F213+F269+F275+F281+F359+F377+F383+F2107+F20+F26+F32+F38+F45+F52+F73+F79+F85+F91+F97+F103+F109+F115+F121+F127+F133+F139+F145+F151+F157+F163+F186+F201+F207+F219+F225+F231+F237+F243+F249+F257+F263+F287+F293+F299+F305+F311+F317+F323+F329+F335+F341+F347+F353+F365+F371+F393+F399+F539+F608+F627+F662+F753+SUM(F1666:F2049)+F2088+F2103+F2113+F2129+F2133+F2140+F2146+SUM(F2215:F2223)+F2274+F2326+F2331+F2336+F2341+F2346+F2351+F2361+SUM(F2368:F2404)+F2412+F2417+F2422+F2427+F2432+F2437+F2442+F2450+F2456+F2461+F2466+F2471+F2476+F2481+F2487+F2492+F2495+F2498+F2503+F2508+F2513+F2518+F2523+F2528+F2533+F2538+F2545+F2550+F2555+F2560+F2565+F2572+F2577+F2582+F2587+F2594+F2599+F2604+F2609+F2624+F2628+F2639+F2644+F2652+F2656+F2670+F2675+F2680+F173+F60+F180+F66+F748+F743+F738+F733+F728+F723+F718+F713+F705+F700+F695+F690+F685+F680+F675+F670+F657+F652+F647+F642+F637+F632+F622+F617+F603+F598+F593+F588+F583+F578+F573+F568+F563+F558+F553+F544+F534+F529+F519+F514+F524+F509+F504+F499+F493+F484+F479+F474+F469+F464+F459+F454+F449+F444+F439+F434+F429+F424+F419+F413+F403+F2097</f>
        <v>0</v>
      </c>
    </row>
    <row r="2685" spans="1:6" ht="15.75" thickBot="1">
      <c r="A2685" s="474"/>
      <c r="B2685" s="487" t="s">
        <v>38</v>
      </c>
      <c r="C2685" s="476"/>
      <c r="D2685" s="347"/>
      <c r="E2685" s="765"/>
      <c r="F2685" s="729">
        <f>SUM(F12:F2681)</f>
        <v>0</v>
      </c>
    </row>
  </sheetData>
  <sheetProtection algorithmName="SHA-512" hashValue="jIDMLUIUdruO5JI7oTIYcC+zfOt2imJAsXHObEIfILq6/6O/Hj4ZD5jnWU2t2I5hMG9K0RysC48QG7bBfsVx9w==" saltValue="xXi2DiZH7z7BALRHwx6D6A==" spinCount="100000" sheet="1" objects="1" scenarios="1"/>
  <pageMargins left="0.7" right="0.7" top="0.75" bottom="0.75" header="0.3" footer="0.3"/>
  <pageSetup paperSize="9" scale="70" orientation="portrait" r:id="rId1"/>
  <rowBreaks count="2" manualBreakCount="2">
    <brk id="1939" max="5" man="1"/>
    <brk id="2354" max="5"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4FB65-1697-4684-B5B8-BF3BFEF1A3BB}">
  <sheetPr>
    <tabColor theme="3" tint="0.59999389629810485"/>
  </sheetPr>
  <dimension ref="A1:I18"/>
  <sheetViews>
    <sheetView view="pageBreakPreview" zoomScaleNormal="100" zoomScaleSheetLayoutView="100" workbookViewId="0"/>
  </sheetViews>
  <sheetFormatPr defaultRowHeight="16.5"/>
  <cols>
    <col min="1" max="1" width="12.42578125" style="6" customWidth="1"/>
    <col min="2" max="2" width="14" style="6" customWidth="1"/>
    <col min="3" max="3" width="9" style="6" customWidth="1"/>
    <col min="4" max="4" width="9.140625" style="6"/>
    <col min="5" max="5" width="6.85546875" style="6" customWidth="1"/>
    <col min="6" max="6" width="9.140625" style="6"/>
    <col min="7" max="8" width="6.42578125" style="6" customWidth="1"/>
    <col min="9" max="9" width="14.140625" style="6" customWidth="1"/>
  </cols>
  <sheetData>
    <row r="1" spans="1:9" ht="18">
      <c r="A1" s="575" t="s">
        <v>4846</v>
      </c>
      <c r="B1" s="576"/>
      <c r="C1" s="576"/>
      <c r="D1" s="576"/>
      <c r="E1" s="576"/>
      <c r="F1" s="576"/>
      <c r="G1" s="577"/>
      <c r="H1" s="577"/>
      <c r="I1" s="91"/>
    </row>
    <row r="2" spans="1:9">
      <c r="A2" s="92"/>
      <c r="B2" s="92"/>
      <c r="C2" s="92"/>
      <c r="D2" s="92"/>
      <c r="E2" s="92"/>
      <c r="F2" s="92"/>
      <c r="G2" s="36"/>
      <c r="H2" s="36"/>
      <c r="I2" s="36"/>
    </row>
    <row r="3" spans="1:9">
      <c r="A3" s="92"/>
      <c r="B3" s="380" t="s">
        <v>3337</v>
      </c>
      <c r="C3" s="573"/>
      <c r="D3" s="573"/>
      <c r="E3" s="573"/>
      <c r="F3" s="573"/>
      <c r="G3" s="574"/>
      <c r="H3" s="574"/>
      <c r="I3" s="36"/>
    </row>
    <row r="4" spans="1:9" ht="373.5" customHeight="1">
      <c r="A4" s="92"/>
      <c r="B4" s="1017" t="s">
        <v>4655</v>
      </c>
      <c r="C4" s="1037"/>
      <c r="D4" s="1037"/>
      <c r="E4" s="1037"/>
      <c r="F4" s="1037"/>
      <c r="G4" s="1037"/>
      <c r="H4" s="1037"/>
      <c r="I4" s="36"/>
    </row>
    <row r="5" spans="1:9" ht="225.75" customHeight="1">
      <c r="A5" s="92"/>
      <c r="B5" s="1017" t="s">
        <v>4656</v>
      </c>
      <c r="C5" s="1017"/>
      <c r="D5" s="1017"/>
      <c r="E5" s="1017"/>
      <c r="F5" s="1017"/>
      <c r="G5" s="1017"/>
      <c r="H5" s="1017"/>
      <c r="I5" s="36"/>
    </row>
    <row r="6" spans="1:9" ht="289.5" customHeight="1">
      <c r="A6" s="92"/>
      <c r="B6" s="1017" t="s">
        <v>4657</v>
      </c>
      <c r="C6" s="1037"/>
      <c r="D6" s="1037"/>
      <c r="E6" s="1037"/>
      <c r="F6" s="1037"/>
      <c r="G6" s="1037"/>
      <c r="H6" s="1037"/>
      <c r="I6" s="36"/>
    </row>
    <row r="7" spans="1:9" ht="140.25" customHeight="1">
      <c r="A7" s="92"/>
      <c r="B7" s="1017" t="s">
        <v>4658</v>
      </c>
      <c r="C7" s="1017"/>
      <c r="D7" s="1017"/>
      <c r="E7" s="1017"/>
      <c r="F7" s="1017"/>
      <c r="G7" s="1017"/>
      <c r="H7" s="1017"/>
      <c r="I7" s="36"/>
    </row>
    <row r="8" spans="1:9" ht="310.5" customHeight="1">
      <c r="A8" s="92"/>
      <c r="B8" s="1017" t="s">
        <v>4673</v>
      </c>
      <c r="C8" s="1017"/>
      <c r="D8" s="1017"/>
      <c r="E8" s="1017"/>
      <c r="F8" s="1017"/>
      <c r="G8" s="1017"/>
      <c r="H8" s="1017"/>
      <c r="I8" s="36"/>
    </row>
    <row r="9" spans="1:9" ht="325.5" customHeight="1">
      <c r="A9" s="92"/>
      <c r="B9" s="1017" t="s">
        <v>4674</v>
      </c>
      <c r="C9" s="1017"/>
      <c r="D9" s="1017"/>
      <c r="E9" s="1017"/>
      <c r="F9" s="1017"/>
      <c r="G9" s="1017"/>
      <c r="H9" s="1017"/>
      <c r="I9" s="36"/>
    </row>
    <row r="10" spans="1:9" ht="324" customHeight="1">
      <c r="A10" s="92"/>
      <c r="B10" s="1017" t="s">
        <v>4675</v>
      </c>
      <c r="C10" s="1017"/>
      <c r="D10" s="1017"/>
      <c r="E10" s="1017"/>
      <c r="F10" s="1017"/>
      <c r="G10" s="1017"/>
      <c r="H10" s="1017"/>
      <c r="I10" s="36"/>
    </row>
    <row r="11" spans="1:9" ht="177.75" customHeight="1">
      <c r="A11" s="92"/>
      <c r="B11" s="1017" t="s">
        <v>4676</v>
      </c>
      <c r="C11" s="1037"/>
      <c r="D11" s="1037"/>
      <c r="E11" s="1037"/>
      <c r="F11" s="1037"/>
      <c r="G11" s="1037"/>
      <c r="H11" s="1037"/>
      <c r="I11" s="36"/>
    </row>
    <row r="12" spans="1:9">
      <c r="A12" s="92"/>
      <c r="B12" s="92"/>
      <c r="C12" s="92"/>
      <c r="D12" s="92"/>
      <c r="E12" s="92"/>
      <c r="F12" s="92"/>
      <c r="G12" s="36"/>
      <c r="H12" s="36"/>
      <c r="I12" s="36"/>
    </row>
    <row r="13" spans="1:9" s="11" customFormat="1" ht="27" customHeight="1">
      <c r="A13" s="1012"/>
      <c r="B13" s="1012"/>
      <c r="C13" s="1012"/>
      <c r="D13" s="1012"/>
      <c r="E13" s="1012"/>
      <c r="F13" s="1012"/>
      <c r="G13" s="1012"/>
      <c r="H13" s="1012"/>
      <c r="I13" s="1012"/>
    </row>
    <row r="14" spans="1:9" s="11" customFormat="1" ht="20.25" customHeight="1">
      <c r="A14" s="1012"/>
      <c r="B14" s="1012"/>
      <c r="C14" s="1012"/>
      <c r="D14" s="1012"/>
      <c r="E14" s="1012"/>
      <c r="F14" s="1012"/>
      <c r="G14" s="1012"/>
      <c r="H14" s="1012"/>
      <c r="I14" s="1012"/>
    </row>
    <row r="15" spans="1:9" s="11" customFormat="1" ht="28.5" customHeight="1">
      <c r="A15" s="1012"/>
      <c r="B15" s="1012"/>
      <c r="C15" s="1012"/>
      <c r="D15" s="1012"/>
      <c r="E15" s="1012"/>
      <c r="F15" s="1012"/>
      <c r="G15" s="1012"/>
      <c r="H15" s="1012"/>
      <c r="I15" s="1012"/>
    </row>
    <row r="16" spans="1:9" ht="16.5" customHeight="1">
      <c r="A16" s="1012"/>
      <c r="B16" s="1012"/>
      <c r="C16" s="1012"/>
      <c r="D16" s="1012"/>
      <c r="E16" s="1012"/>
      <c r="F16" s="1012"/>
      <c r="G16" s="1012"/>
      <c r="H16" s="1012"/>
      <c r="I16" s="1012"/>
    </row>
    <row r="17" spans="1:9" ht="16.5" customHeight="1">
      <c r="A17" s="1012"/>
      <c r="B17" s="1012"/>
      <c r="C17" s="1012"/>
      <c r="D17" s="1012"/>
      <c r="E17" s="1012"/>
      <c r="F17" s="1012"/>
      <c r="G17" s="1012"/>
      <c r="H17" s="1012"/>
      <c r="I17" s="1012"/>
    </row>
    <row r="18" spans="1:9" ht="129" customHeight="1">
      <c r="A18" s="1012"/>
      <c r="B18" s="1012"/>
      <c r="C18" s="1012"/>
      <c r="D18" s="1012"/>
      <c r="E18" s="1012"/>
      <c r="F18" s="1012"/>
      <c r="G18" s="1012"/>
      <c r="H18" s="1012"/>
      <c r="I18" s="1012"/>
    </row>
  </sheetData>
  <sheetProtection algorithmName="SHA-512" hashValue="+lyuJi3T7GAzKy+/UmMgxxrZlQFC8LEKzGsPcpZO2bSjLHjMEzHqZ8yjNDVfP01E+Ei5HnSUp1qDibfXtcAYFg==" saltValue="B9Q8IvPesD4sykyVNA9Ixw==" spinCount="100000" sheet="1" objects="1" scenarios="1"/>
  <mergeCells count="9">
    <mergeCell ref="A13:I18"/>
    <mergeCell ref="B9:H9"/>
    <mergeCell ref="B10:H10"/>
    <mergeCell ref="B11:H11"/>
    <mergeCell ref="B4:H4"/>
    <mergeCell ref="B5:H5"/>
    <mergeCell ref="B6:H6"/>
    <mergeCell ref="B7:H7"/>
    <mergeCell ref="B8:H8"/>
  </mergeCells>
  <pageMargins left="0.7" right="0.7" top="0.75" bottom="0.75" header="0.3" footer="0.3"/>
  <pageSetup paperSize="9" scale="82" orientation="portrait" r:id="rId1"/>
  <headerFooter>
    <oddHeader>&amp;LTehnološki park Velenje - TecHUB&amp;RSPLOŠNA DOLOČILA ZA STROJNE INŠTALACIJE</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28E55-61D4-4E01-A5FE-913E000DBA07}">
  <sheetPr>
    <tabColor theme="8" tint="0.39997558519241921"/>
  </sheetPr>
  <dimension ref="A1:H127"/>
  <sheetViews>
    <sheetView view="pageBreakPreview" zoomScaleNormal="100" zoomScaleSheetLayoutView="100" workbookViewId="0">
      <selection activeCell="C120" sqref="C120"/>
    </sheetView>
  </sheetViews>
  <sheetFormatPr defaultRowHeight="16.5"/>
  <cols>
    <col min="1" max="1" width="2" style="1" customWidth="1"/>
    <col min="2" max="2" width="6" style="357" customWidth="1"/>
    <col min="3" max="3" width="40.140625" style="36" customWidth="1"/>
    <col min="4" max="4" width="8.5703125" style="1" customWidth="1"/>
    <col min="5" max="5" width="11.5703125" style="1" customWidth="1"/>
    <col min="6" max="6" width="10.42578125" style="226" customWidth="1"/>
    <col min="7" max="7" width="15.42578125" style="593" customWidth="1"/>
    <col min="8" max="8" width="2.140625" style="124" customWidth="1"/>
    <col min="9" max="11" width="9.140625" style="1"/>
    <col min="12" max="12" width="7.140625" style="1" customWidth="1"/>
    <col min="13" max="257" width="9.140625" style="1"/>
    <col min="258" max="258" width="7.140625" style="1" customWidth="1"/>
    <col min="259" max="259" width="40.140625" style="1" customWidth="1"/>
    <col min="260" max="260" width="8.5703125" style="1" customWidth="1"/>
    <col min="261" max="261" width="11.5703125" style="1" customWidth="1"/>
    <col min="262" max="262" width="10.42578125" style="1" customWidth="1"/>
    <col min="263" max="263" width="11.85546875" style="1" customWidth="1"/>
    <col min="264" max="264" width="18.85546875" style="1" customWidth="1"/>
    <col min="265" max="267" width="9.140625" style="1"/>
    <col min="268" max="268" width="7.140625" style="1" customWidth="1"/>
    <col min="269" max="513" width="9.140625" style="1"/>
    <col min="514" max="514" width="7.140625" style="1" customWidth="1"/>
    <col min="515" max="515" width="40.140625" style="1" customWidth="1"/>
    <col min="516" max="516" width="8.5703125" style="1" customWidth="1"/>
    <col min="517" max="517" width="11.5703125" style="1" customWidth="1"/>
    <col min="518" max="518" width="10.42578125" style="1" customWidth="1"/>
    <col min="519" max="519" width="11.85546875" style="1" customWidth="1"/>
    <col min="520" max="520" width="18.85546875" style="1" customWidth="1"/>
    <col min="521" max="523" width="9.140625" style="1"/>
    <col min="524" max="524" width="7.140625" style="1" customWidth="1"/>
    <col min="525" max="769" width="9.140625" style="1"/>
    <col min="770" max="770" width="7.140625" style="1" customWidth="1"/>
    <col min="771" max="771" width="40.140625" style="1" customWidth="1"/>
    <col min="772" max="772" width="8.5703125" style="1" customWidth="1"/>
    <col min="773" max="773" width="11.5703125" style="1" customWidth="1"/>
    <col min="774" max="774" width="10.42578125" style="1" customWidth="1"/>
    <col min="775" max="775" width="11.85546875" style="1" customWidth="1"/>
    <col min="776" max="776" width="18.85546875" style="1" customWidth="1"/>
    <col min="777" max="779" width="9.140625" style="1"/>
    <col min="780" max="780" width="7.140625" style="1" customWidth="1"/>
    <col min="781" max="1025" width="9.140625" style="1"/>
    <col min="1026" max="1026" width="7.140625" style="1" customWidth="1"/>
    <col min="1027" max="1027" width="40.140625" style="1" customWidth="1"/>
    <col min="1028" max="1028" width="8.5703125" style="1" customWidth="1"/>
    <col min="1029" max="1029" width="11.5703125" style="1" customWidth="1"/>
    <col min="1030" max="1030" width="10.42578125" style="1" customWidth="1"/>
    <col min="1031" max="1031" width="11.85546875" style="1" customWidth="1"/>
    <col min="1032" max="1032" width="18.85546875" style="1" customWidth="1"/>
    <col min="1033" max="1035" width="9.140625" style="1"/>
    <col min="1036" max="1036" width="7.140625" style="1" customWidth="1"/>
    <col min="1037" max="1281" width="9.140625" style="1"/>
    <col min="1282" max="1282" width="7.140625" style="1" customWidth="1"/>
    <col min="1283" max="1283" width="40.140625" style="1" customWidth="1"/>
    <col min="1284" max="1284" width="8.5703125" style="1" customWidth="1"/>
    <col min="1285" max="1285" width="11.5703125" style="1" customWidth="1"/>
    <col min="1286" max="1286" width="10.42578125" style="1" customWidth="1"/>
    <col min="1287" max="1287" width="11.85546875" style="1" customWidth="1"/>
    <col min="1288" max="1288" width="18.85546875" style="1" customWidth="1"/>
    <col min="1289" max="1291" width="9.140625" style="1"/>
    <col min="1292" max="1292" width="7.140625" style="1" customWidth="1"/>
    <col min="1293" max="1537" width="9.140625" style="1"/>
    <col min="1538" max="1538" width="7.140625" style="1" customWidth="1"/>
    <col min="1539" max="1539" width="40.140625" style="1" customWidth="1"/>
    <col min="1540" max="1540" width="8.5703125" style="1" customWidth="1"/>
    <col min="1541" max="1541" width="11.5703125" style="1" customWidth="1"/>
    <col min="1542" max="1542" width="10.42578125" style="1" customWidth="1"/>
    <col min="1543" max="1543" width="11.85546875" style="1" customWidth="1"/>
    <col min="1544" max="1544" width="18.85546875" style="1" customWidth="1"/>
    <col min="1545" max="1547" width="9.140625" style="1"/>
    <col min="1548" max="1548" width="7.140625" style="1" customWidth="1"/>
    <col min="1549" max="1793" width="9.140625" style="1"/>
    <col min="1794" max="1794" width="7.140625" style="1" customWidth="1"/>
    <col min="1795" max="1795" width="40.140625" style="1" customWidth="1"/>
    <col min="1796" max="1796" width="8.5703125" style="1" customWidth="1"/>
    <col min="1797" max="1797" width="11.5703125" style="1" customWidth="1"/>
    <col min="1798" max="1798" width="10.42578125" style="1" customWidth="1"/>
    <col min="1799" max="1799" width="11.85546875" style="1" customWidth="1"/>
    <col min="1800" max="1800" width="18.85546875" style="1" customWidth="1"/>
    <col min="1801" max="1803" width="9.140625" style="1"/>
    <col min="1804" max="1804" width="7.140625" style="1" customWidth="1"/>
    <col min="1805" max="2049" width="9.140625" style="1"/>
    <col min="2050" max="2050" width="7.140625" style="1" customWidth="1"/>
    <col min="2051" max="2051" width="40.140625" style="1" customWidth="1"/>
    <col min="2052" max="2052" width="8.5703125" style="1" customWidth="1"/>
    <col min="2053" max="2053" width="11.5703125" style="1" customWidth="1"/>
    <col min="2054" max="2054" width="10.42578125" style="1" customWidth="1"/>
    <col min="2055" max="2055" width="11.85546875" style="1" customWidth="1"/>
    <col min="2056" max="2056" width="18.85546875" style="1" customWidth="1"/>
    <col min="2057" max="2059" width="9.140625" style="1"/>
    <col min="2060" max="2060" width="7.140625" style="1" customWidth="1"/>
    <col min="2061" max="2305" width="9.140625" style="1"/>
    <col min="2306" max="2306" width="7.140625" style="1" customWidth="1"/>
    <col min="2307" max="2307" width="40.140625" style="1" customWidth="1"/>
    <col min="2308" max="2308" width="8.5703125" style="1" customWidth="1"/>
    <col min="2309" max="2309" width="11.5703125" style="1" customWidth="1"/>
    <col min="2310" max="2310" width="10.42578125" style="1" customWidth="1"/>
    <col min="2311" max="2311" width="11.85546875" style="1" customWidth="1"/>
    <col min="2312" max="2312" width="18.85546875" style="1" customWidth="1"/>
    <col min="2313" max="2315" width="9.140625" style="1"/>
    <col min="2316" max="2316" width="7.140625" style="1" customWidth="1"/>
    <col min="2317" max="2561" width="9.140625" style="1"/>
    <col min="2562" max="2562" width="7.140625" style="1" customWidth="1"/>
    <col min="2563" max="2563" width="40.140625" style="1" customWidth="1"/>
    <col min="2564" max="2564" width="8.5703125" style="1" customWidth="1"/>
    <col min="2565" max="2565" width="11.5703125" style="1" customWidth="1"/>
    <col min="2566" max="2566" width="10.42578125" style="1" customWidth="1"/>
    <col min="2567" max="2567" width="11.85546875" style="1" customWidth="1"/>
    <col min="2568" max="2568" width="18.85546875" style="1" customWidth="1"/>
    <col min="2569" max="2571" width="9.140625" style="1"/>
    <col min="2572" max="2572" width="7.140625" style="1" customWidth="1"/>
    <col min="2573" max="2817" width="9.140625" style="1"/>
    <col min="2818" max="2818" width="7.140625" style="1" customWidth="1"/>
    <col min="2819" max="2819" width="40.140625" style="1" customWidth="1"/>
    <col min="2820" max="2820" width="8.5703125" style="1" customWidth="1"/>
    <col min="2821" max="2821" width="11.5703125" style="1" customWidth="1"/>
    <col min="2822" max="2822" width="10.42578125" style="1" customWidth="1"/>
    <col min="2823" max="2823" width="11.85546875" style="1" customWidth="1"/>
    <col min="2824" max="2824" width="18.85546875" style="1" customWidth="1"/>
    <col min="2825" max="2827" width="9.140625" style="1"/>
    <col min="2828" max="2828" width="7.140625" style="1" customWidth="1"/>
    <col min="2829" max="3073" width="9.140625" style="1"/>
    <col min="3074" max="3074" width="7.140625" style="1" customWidth="1"/>
    <col min="3075" max="3075" width="40.140625" style="1" customWidth="1"/>
    <col min="3076" max="3076" width="8.5703125" style="1" customWidth="1"/>
    <col min="3077" max="3077" width="11.5703125" style="1" customWidth="1"/>
    <col min="3078" max="3078" width="10.42578125" style="1" customWidth="1"/>
    <col min="3079" max="3079" width="11.85546875" style="1" customWidth="1"/>
    <col min="3080" max="3080" width="18.85546875" style="1" customWidth="1"/>
    <col min="3081" max="3083" width="9.140625" style="1"/>
    <col min="3084" max="3084" width="7.140625" style="1" customWidth="1"/>
    <col min="3085" max="3329" width="9.140625" style="1"/>
    <col min="3330" max="3330" width="7.140625" style="1" customWidth="1"/>
    <col min="3331" max="3331" width="40.140625" style="1" customWidth="1"/>
    <col min="3332" max="3332" width="8.5703125" style="1" customWidth="1"/>
    <col min="3333" max="3333" width="11.5703125" style="1" customWidth="1"/>
    <col min="3334" max="3334" width="10.42578125" style="1" customWidth="1"/>
    <col min="3335" max="3335" width="11.85546875" style="1" customWidth="1"/>
    <col min="3336" max="3336" width="18.85546875" style="1" customWidth="1"/>
    <col min="3337" max="3339" width="9.140625" style="1"/>
    <col min="3340" max="3340" width="7.140625" style="1" customWidth="1"/>
    <col min="3341" max="3585" width="9.140625" style="1"/>
    <col min="3586" max="3586" width="7.140625" style="1" customWidth="1"/>
    <col min="3587" max="3587" width="40.140625" style="1" customWidth="1"/>
    <col min="3588" max="3588" width="8.5703125" style="1" customWidth="1"/>
    <col min="3589" max="3589" width="11.5703125" style="1" customWidth="1"/>
    <col min="3590" max="3590" width="10.42578125" style="1" customWidth="1"/>
    <col min="3591" max="3591" width="11.85546875" style="1" customWidth="1"/>
    <col min="3592" max="3592" width="18.85546875" style="1" customWidth="1"/>
    <col min="3593" max="3595" width="9.140625" style="1"/>
    <col min="3596" max="3596" width="7.140625" style="1" customWidth="1"/>
    <col min="3597" max="3841" width="9.140625" style="1"/>
    <col min="3842" max="3842" width="7.140625" style="1" customWidth="1"/>
    <col min="3843" max="3843" width="40.140625" style="1" customWidth="1"/>
    <col min="3844" max="3844" width="8.5703125" style="1" customWidth="1"/>
    <col min="3845" max="3845" width="11.5703125" style="1" customWidth="1"/>
    <col min="3846" max="3846" width="10.42578125" style="1" customWidth="1"/>
    <col min="3847" max="3847" width="11.85546875" style="1" customWidth="1"/>
    <col min="3848" max="3848" width="18.85546875" style="1" customWidth="1"/>
    <col min="3849" max="3851" width="9.140625" style="1"/>
    <col min="3852" max="3852" width="7.140625" style="1" customWidth="1"/>
    <col min="3853" max="4097" width="9.140625" style="1"/>
    <col min="4098" max="4098" width="7.140625" style="1" customWidth="1"/>
    <col min="4099" max="4099" width="40.140625" style="1" customWidth="1"/>
    <col min="4100" max="4100" width="8.5703125" style="1" customWidth="1"/>
    <col min="4101" max="4101" width="11.5703125" style="1" customWidth="1"/>
    <col min="4102" max="4102" width="10.42578125" style="1" customWidth="1"/>
    <col min="4103" max="4103" width="11.85546875" style="1" customWidth="1"/>
    <col min="4104" max="4104" width="18.85546875" style="1" customWidth="1"/>
    <col min="4105" max="4107" width="9.140625" style="1"/>
    <col min="4108" max="4108" width="7.140625" style="1" customWidth="1"/>
    <col min="4109" max="4353" width="9.140625" style="1"/>
    <col min="4354" max="4354" width="7.140625" style="1" customWidth="1"/>
    <col min="4355" max="4355" width="40.140625" style="1" customWidth="1"/>
    <col min="4356" max="4356" width="8.5703125" style="1" customWidth="1"/>
    <col min="4357" max="4357" width="11.5703125" style="1" customWidth="1"/>
    <col min="4358" max="4358" width="10.42578125" style="1" customWidth="1"/>
    <col min="4359" max="4359" width="11.85546875" style="1" customWidth="1"/>
    <col min="4360" max="4360" width="18.85546875" style="1" customWidth="1"/>
    <col min="4361" max="4363" width="9.140625" style="1"/>
    <col min="4364" max="4364" width="7.140625" style="1" customWidth="1"/>
    <col min="4365" max="4609" width="9.140625" style="1"/>
    <col min="4610" max="4610" width="7.140625" style="1" customWidth="1"/>
    <col min="4611" max="4611" width="40.140625" style="1" customWidth="1"/>
    <col min="4612" max="4612" width="8.5703125" style="1" customWidth="1"/>
    <col min="4613" max="4613" width="11.5703125" style="1" customWidth="1"/>
    <col min="4614" max="4614" width="10.42578125" style="1" customWidth="1"/>
    <col min="4615" max="4615" width="11.85546875" style="1" customWidth="1"/>
    <col min="4616" max="4616" width="18.85546875" style="1" customWidth="1"/>
    <col min="4617" max="4619" width="9.140625" style="1"/>
    <col min="4620" max="4620" width="7.140625" style="1" customWidth="1"/>
    <col min="4621" max="4865" width="9.140625" style="1"/>
    <col min="4866" max="4866" width="7.140625" style="1" customWidth="1"/>
    <col min="4867" max="4867" width="40.140625" style="1" customWidth="1"/>
    <col min="4868" max="4868" width="8.5703125" style="1" customWidth="1"/>
    <col min="4869" max="4869" width="11.5703125" style="1" customWidth="1"/>
    <col min="4870" max="4870" width="10.42578125" style="1" customWidth="1"/>
    <col min="4871" max="4871" width="11.85546875" style="1" customWidth="1"/>
    <col min="4872" max="4872" width="18.85546875" style="1" customWidth="1"/>
    <col min="4873" max="4875" width="9.140625" style="1"/>
    <col min="4876" max="4876" width="7.140625" style="1" customWidth="1"/>
    <col min="4877" max="5121" width="9.140625" style="1"/>
    <col min="5122" max="5122" width="7.140625" style="1" customWidth="1"/>
    <col min="5123" max="5123" width="40.140625" style="1" customWidth="1"/>
    <col min="5124" max="5124" width="8.5703125" style="1" customWidth="1"/>
    <col min="5125" max="5125" width="11.5703125" style="1" customWidth="1"/>
    <col min="5126" max="5126" width="10.42578125" style="1" customWidth="1"/>
    <col min="5127" max="5127" width="11.85546875" style="1" customWidth="1"/>
    <col min="5128" max="5128" width="18.85546875" style="1" customWidth="1"/>
    <col min="5129" max="5131" width="9.140625" style="1"/>
    <col min="5132" max="5132" width="7.140625" style="1" customWidth="1"/>
    <col min="5133" max="5377" width="9.140625" style="1"/>
    <col min="5378" max="5378" width="7.140625" style="1" customWidth="1"/>
    <col min="5379" max="5379" width="40.140625" style="1" customWidth="1"/>
    <col min="5380" max="5380" width="8.5703125" style="1" customWidth="1"/>
    <col min="5381" max="5381" width="11.5703125" style="1" customWidth="1"/>
    <col min="5382" max="5382" width="10.42578125" style="1" customWidth="1"/>
    <col min="5383" max="5383" width="11.85546875" style="1" customWidth="1"/>
    <col min="5384" max="5384" width="18.85546875" style="1" customWidth="1"/>
    <col min="5385" max="5387" width="9.140625" style="1"/>
    <col min="5388" max="5388" width="7.140625" style="1" customWidth="1"/>
    <col min="5389" max="5633" width="9.140625" style="1"/>
    <col min="5634" max="5634" width="7.140625" style="1" customWidth="1"/>
    <col min="5635" max="5635" width="40.140625" style="1" customWidth="1"/>
    <col min="5636" max="5636" width="8.5703125" style="1" customWidth="1"/>
    <col min="5637" max="5637" width="11.5703125" style="1" customWidth="1"/>
    <col min="5638" max="5638" width="10.42578125" style="1" customWidth="1"/>
    <col min="5639" max="5639" width="11.85546875" style="1" customWidth="1"/>
    <col min="5640" max="5640" width="18.85546875" style="1" customWidth="1"/>
    <col min="5641" max="5643" width="9.140625" style="1"/>
    <col min="5644" max="5644" width="7.140625" style="1" customWidth="1"/>
    <col min="5645" max="5889" width="9.140625" style="1"/>
    <col min="5890" max="5890" width="7.140625" style="1" customWidth="1"/>
    <col min="5891" max="5891" width="40.140625" style="1" customWidth="1"/>
    <col min="5892" max="5892" width="8.5703125" style="1" customWidth="1"/>
    <col min="5893" max="5893" width="11.5703125" style="1" customWidth="1"/>
    <col min="5894" max="5894" width="10.42578125" style="1" customWidth="1"/>
    <col min="5895" max="5895" width="11.85546875" style="1" customWidth="1"/>
    <col min="5896" max="5896" width="18.85546875" style="1" customWidth="1"/>
    <col min="5897" max="5899" width="9.140625" style="1"/>
    <col min="5900" max="5900" width="7.140625" style="1" customWidth="1"/>
    <col min="5901" max="6145" width="9.140625" style="1"/>
    <col min="6146" max="6146" width="7.140625" style="1" customWidth="1"/>
    <col min="6147" max="6147" width="40.140625" style="1" customWidth="1"/>
    <col min="6148" max="6148" width="8.5703125" style="1" customWidth="1"/>
    <col min="6149" max="6149" width="11.5703125" style="1" customWidth="1"/>
    <col min="6150" max="6150" width="10.42578125" style="1" customWidth="1"/>
    <col min="6151" max="6151" width="11.85546875" style="1" customWidth="1"/>
    <col min="6152" max="6152" width="18.85546875" style="1" customWidth="1"/>
    <col min="6153" max="6155" width="9.140625" style="1"/>
    <col min="6156" max="6156" width="7.140625" style="1" customWidth="1"/>
    <col min="6157" max="6401" width="9.140625" style="1"/>
    <col min="6402" max="6402" width="7.140625" style="1" customWidth="1"/>
    <col min="6403" max="6403" width="40.140625" style="1" customWidth="1"/>
    <col min="6404" max="6404" width="8.5703125" style="1" customWidth="1"/>
    <col min="6405" max="6405" width="11.5703125" style="1" customWidth="1"/>
    <col min="6406" max="6406" width="10.42578125" style="1" customWidth="1"/>
    <col min="6407" max="6407" width="11.85546875" style="1" customWidth="1"/>
    <col min="6408" max="6408" width="18.85546875" style="1" customWidth="1"/>
    <col min="6409" max="6411" width="9.140625" style="1"/>
    <col min="6412" max="6412" width="7.140625" style="1" customWidth="1"/>
    <col min="6413" max="6657" width="9.140625" style="1"/>
    <col min="6658" max="6658" width="7.140625" style="1" customWidth="1"/>
    <col min="6659" max="6659" width="40.140625" style="1" customWidth="1"/>
    <col min="6660" max="6660" width="8.5703125" style="1" customWidth="1"/>
    <col min="6661" max="6661" width="11.5703125" style="1" customWidth="1"/>
    <col min="6662" max="6662" width="10.42578125" style="1" customWidth="1"/>
    <col min="6663" max="6663" width="11.85546875" style="1" customWidth="1"/>
    <col min="6664" max="6664" width="18.85546875" style="1" customWidth="1"/>
    <col min="6665" max="6667" width="9.140625" style="1"/>
    <col min="6668" max="6668" width="7.140625" style="1" customWidth="1"/>
    <col min="6669" max="6913" width="9.140625" style="1"/>
    <col min="6914" max="6914" width="7.140625" style="1" customWidth="1"/>
    <col min="6915" max="6915" width="40.140625" style="1" customWidth="1"/>
    <col min="6916" max="6916" width="8.5703125" style="1" customWidth="1"/>
    <col min="6917" max="6917" width="11.5703125" style="1" customWidth="1"/>
    <col min="6918" max="6918" width="10.42578125" style="1" customWidth="1"/>
    <col min="6919" max="6919" width="11.85546875" style="1" customWidth="1"/>
    <col min="6920" max="6920" width="18.85546875" style="1" customWidth="1"/>
    <col min="6921" max="6923" width="9.140625" style="1"/>
    <col min="6924" max="6924" width="7.140625" style="1" customWidth="1"/>
    <col min="6925" max="7169" width="9.140625" style="1"/>
    <col min="7170" max="7170" width="7.140625" style="1" customWidth="1"/>
    <col min="7171" max="7171" width="40.140625" style="1" customWidth="1"/>
    <col min="7172" max="7172" width="8.5703125" style="1" customWidth="1"/>
    <col min="7173" max="7173" width="11.5703125" style="1" customWidth="1"/>
    <col min="7174" max="7174" width="10.42578125" style="1" customWidth="1"/>
    <col min="7175" max="7175" width="11.85546875" style="1" customWidth="1"/>
    <col min="7176" max="7176" width="18.85546875" style="1" customWidth="1"/>
    <col min="7177" max="7179" width="9.140625" style="1"/>
    <col min="7180" max="7180" width="7.140625" style="1" customWidth="1"/>
    <col min="7181" max="7425" width="9.140625" style="1"/>
    <col min="7426" max="7426" width="7.140625" style="1" customWidth="1"/>
    <col min="7427" max="7427" width="40.140625" style="1" customWidth="1"/>
    <col min="7428" max="7428" width="8.5703125" style="1" customWidth="1"/>
    <col min="7429" max="7429" width="11.5703125" style="1" customWidth="1"/>
    <col min="7430" max="7430" width="10.42578125" style="1" customWidth="1"/>
    <col min="7431" max="7431" width="11.85546875" style="1" customWidth="1"/>
    <col min="7432" max="7432" width="18.85546875" style="1" customWidth="1"/>
    <col min="7433" max="7435" width="9.140625" style="1"/>
    <col min="7436" max="7436" width="7.140625" style="1" customWidth="1"/>
    <col min="7437" max="7681" width="9.140625" style="1"/>
    <col min="7682" max="7682" width="7.140625" style="1" customWidth="1"/>
    <col min="7683" max="7683" width="40.140625" style="1" customWidth="1"/>
    <col min="7684" max="7684" width="8.5703125" style="1" customWidth="1"/>
    <col min="7685" max="7685" width="11.5703125" style="1" customWidth="1"/>
    <col min="7686" max="7686" width="10.42578125" style="1" customWidth="1"/>
    <col min="7687" max="7687" width="11.85546875" style="1" customWidth="1"/>
    <col min="7688" max="7688" width="18.85546875" style="1" customWidth="1"/>
    <col min="7689" max="7691" width="9.140625" style="1"/>
    <col min="7692" max="7692" width="7.140625" style="1" customWidth="1"/>
    <col min="7693" max="7937" width="9.140625" style="1"/>
    <col min="7938" max="7938" width="7.140625" style="1" customWidth="1"/>
    <col min="7939" max="7939" width="40.140625" style="1" customWidth="1"/>
    <col min="7940" max="7940" width="8.5703125" style="1" customWidth="1"/>
    <col min="7941" max="7941" width="11.5703125" style="1" customWidth="1"/>
    <col min="7942" max="7942" width="10.42578125" style="1" customWidth="1"/>
    <col min="7943" max="7943" width="11.85546875" style="1" customWidth="1"/>
    <col min="7944" max="7944" width="18.85546875" style="1" customWidth="1"/>
    <col min="7945" max="7947" width="9.140625" style="1"/>
    <col min="7948" max="7948" width="7.140625" style="1" customWidth="1"/>
    <col min="7949" max="8193" width="9.140625" style="1"/>
    <col min="8194" max="8194" width="7.140625" style="1" customWidth="1"/>
    <col min="8195" max="8195" width="40.140625" style="1" customWidth="1"/>
    <col min="8196" max="8196" width="8.5703125" style="1" customWidth="1"/>
    <col min="8197" max="8197" width="11.5703125" style="1" customWidth="1"/>
    <col min="8198" max="8198" width="10.42578125" style="1" customWidth="1"/>
    <col min="8199" max="8199" width="11.85546875" style="1" customWidth="1"/>
    <col min="8200" max="8200" width="18.85546875" style="1" customWidth="1"/>
    <col min="8201" max="8203" width="9.140625" style="1"/>
    <col min="8204" max="8204" width="7.140625" style="1" customWidth="1"/>
    <col min="8205" max="8449" width="9.140625" style="1"/>
    <col min="8450" max="8450" width="7.140625" style="1" customWidth="1"/>
    <col min="8451" max="8451" width="40.140625" style="1" customWidth="1"/>
    <col min="8452" max="8452" width="8.5703125" style="1" customWidth="1"/>
    <col min="8453" max="8453" width="11.5703125" style="1" customWidth="1"/>
    <col min="8454" max="8454" width="10.42578125" style="1" customWidth="1"/>
    <col min="8455" max="8455" width="11.85546875" style="1" customWidth="1"/>
    <col min="8456" max="8456" width="18.85546875" style="1" customWidth="1"/>
    <col min="8457" max="8459" width="9.140625" style="1"/>
    <col min="8460" max="8460" width="7.140625" style="1" customWidth="1"/>
    <col min="8461" max="8705" width="9.140625" style="1"/>
    <col min="8706" max="8706" width="7.140625" style="1" customWidth="1"/>
    <col min="8707" max="8707" width="40.140625" style="1" customWidth="1"/>
    <col min="8708" max="8708" width="8.5703125" style="1" customWidth="1"/>
    <col min="8709" max="8709" width="11.5703125" style="1" customWidth="1"/>
    <col min="8710" max="8710" width="10.42578125" style="1" customWidth="1"/>
    <col min="8711" max="8711" width="11.85546875" style="1" customWidth="1"/>
    <col min="8712" max="8712" width="18.85546875" style="1" customWidth="1"/>
    <col min="8713" max="8715" width="9.140625" style="1"/>
    <col min="8716" max="8716" width="7.140625" style="1" customWidth="1"/>
    <col min="8717" max="8961" width="9.140625" style="1"/>
    <col min="8962" max="8962" width="7.140625" style="1" customWidth="1"/>
    <col min="8963" max="8963" width="40.140625" style="1" customWidth="1"/>
    <col min="8964" max="8964" width="8.5703125" style="1" customWidth="1"/>
    <col min="8965" max="8965" width="11.5703125" style="1" customWidth="1"/>
    <col min="8966" max="8966" width="10.42578125" style="1" customWidth="1"/>
    <col min="8967" max="8967" width="11.85546875" style="1" customWidth="1"/>
    <col min="8968" max="8968" width="18.85546875" style="1" customWidth="1"/>
    <col min="8969" max="8971" width="9.140625" style="1"/>
    <col min="8972" max="8972" width="7.140625" style="1" customWidth="1"/>
    <col min="8973" max="9217" width="9.140625" style="1"/>
    <col min="9218" max="9218" width="7.140625" style="1" customWidth="1"/>
    <col min="9219" max="9219" width="40.140625" style="1" customWidth="1"/>
    <col min="9220" max="9220" width="8.5703125" style="1" customWidth="1"/>
    <col min="9221" max="9221" width="11.5703125" style="1" customWidth="1"/>
    <col min="9222" max="9222" width="10.42578125" style="1" customWidth="1"/>
    <col min="9223" max="9223" width="11.85546875" style="1" customWidth="1"/>
    <col min="9224" max="9224" width="18.85546875" style="1" customWidth="1"/>
    <col min="9225" max="9227" width="9.140625" style="1"/>
    <col min="9228" max="9228" width="7.140625" style="1" customWidth="1"/>
    <col min="9229" max="9473" width="9.140625" style="1"/>
    <col min="9474" max="9474" width="7.140625" style="1" customWidth="1"/>
    <col min="9475" max="9475" width="40.140625" style="1" customWidth="1"/>
    <col min="9476" max="9476" width="8.5703125" style="1" customWidth="1"/>
    <col min="9477" max="9477" width="11.5703125" style="1" customWidth="1"/>
    <col min="9478" max="9478" width="10.42578125" style="1" customWidth="1"/>
    <col min="9479" max="9479" width="11.85546875" style="1" customWidth="1"/>
    <col min="9480" max="9480" width="18.85546875" style="1" customWidth="1"/>
    <col min="9481" max="9483" width="9.140625" style="1"/>
    <col min="9484" max="9484" width="7.140625" style="1" customWidth="1"/>
    <col min="9485" max="9729" width="9.140625" style="1"/>
    <col min="9730" max="9730" width="7.140625" style="1" customWidth="1"/>
    <col min="9731" max="9731" width="40.140625" style="1" customWidth="1"/>
    <col min="9732" max="9732" width="8.5703125" style="1" customWidth="1"/>
    <col min="9733" max="9733" width="11.5703125" style="1" customWidth="1"/>
    <col min="9734" max="9734" width="10.42578125" style="1" customWidth="1"/>
    <col min="9735" max="9735" width="11.85546875" style="1" customWidth="1"/>
    <col min="9736" max="9736" width="18.85546875" style="1" customWidth="1"/>
    <col min="9737" max="9739" width="9.140625" style="1"/>
    <col min="9740" max="9740" width="7.140625" style="1" customWidth="1"/>
    <col min="9741" max="9985" width="9.140625" style="1"/>
    <col min="9986" max="9986" width="7.140625" style="1" customWidth="1"/>
    <col min="9987" max="9987" width="40.140625" style="1" customWidth="1"/>
    <col min="9988" max="9988" width="8.5703125" style="1" customWidth="1"/>
    <col min="9989" max="9989" width="11.5703125" style="1" customWidth="1"/>
    <col min="9990" max="9990" width="10.42578125" style="1" customWidth="1"/>
    <col min="9991" max="9991" width="11.85546875" style="1" customWidth="1"/>
    <col min="9992" max="9992" width="18.85546875" style="1" customWidth="1"/>
    <col min="9993" max="9995" width="9.140625" style="1"/>
    <col min="9996" max="9996" width="7.140625" style="1" customWidth="1"/>
    <col min="9997" max="10241" width="9.140625" style="1"/>
    <col min="10242" max="10242" width="7.140625" style="1" customWidth="1"/>
    <col min="10243" max="10243" width="40.140625" style="1" customWidth="1"/>
    <col min="10244" max="10244" width="8.5703125" style="1" customWidth="1"/>
    <col min="10245" max="10245" width="11.5703125" style="1" customWidth="1"/>
    <col min="10246" max="10246" width="10.42578125" style="1" customWidth="1"/>
    <col min="10247" max="10247" width="11.85546875" style="1" customWidth="1"/>
    <col min="10248" max="10248" width="18.85546875" style="1" customWidth="1"/>
    <col min="10249" max="10251" width="9.140625" style="1"/>
    <col min="10252" max="10252" width="7.140625" style="1" customWidth="1"/>
    <col min="10253" max="10497" width="9.140625" style="1"/>
    <col min="10498" max="10498" width="7.140625" style="1" customWidth="1"/>
    <col min="10499" max="10499" width="40.140625" style="1" customWidth="1"/>
    <col min="10500" max="10500" width="8.5703125" style="1" customWidth="1"/>
    <col min="10501" max="10501" width="11.5703125" style="1" customWidth="1"/>
    <col min="10502" max="10502" width="10.42578125" style="1" customWidth="1"/>
    <col min="10503" max="10503" width="11.85546875" style="1" customWidth="1"/>
    <col min="10504" max="10504" width="18.85546875" style="1" customWidth="1"/>
    <col min="10505" max="10507" width="9.140625" style="1"/>
    <col min="10508" max="10508" width="7.140625" style="1" customWidth="1"/>
    <col min="10509" max="10753" width="9.140625" style="1"/>
    <col min="10754" max="10754" width="7.140625" style="1" customWidth="1"/>
    <col min="10755" max="10755" width="40.140625" style="1" customWidth="1"/>
    <col min="10756" max="10756" width="8.5703125" style="1" customWidth="1"/>
    <col min="10757" max="10757" width="11.5703125" style="1" customWidth="1"/>
    <col min="10758" max="10758" width="10.42578125" style="1" customWidth="1"/>
    <col min="10759" max="10759" width="11.85546875" style="1" customWidth="1"/>
    <col min="10760" max="10760" width="18.85546875" style="1" customWidth="1"/>
    <col min="10761" max="10763" width="9.140625" style="1"/>
    <col min="10764" max="10764" width="7.140625" style="1" customWidth="1"/>
    <col min="10765" max="11009" width="9.140625" style="1"/>
    <col min="11010" max="11010" width="7.140625" style="1" customWidth="1"/>
    <col min="11011" max="11011" width="40.140625" style="1" customWidth="1"/>
    <col min="11012" max="11012" width="8.5703125" style="1" customWidth="1"/>
    <col min="11013" max="11013" width="11.5703125" style="1" customWidth="1"/>
    <col min="11014" max="11014" width="10.42578125" style="1" customWidth="1"/>
    <col min="11015" max="11015" width="11.85546875" style="1" customWidth="1"/>
    <col min="11016" max="11016" width="18.85546875" style="1" customWidth="1"/>
    <col min="11017" max="11019" width="9.140625" style="1"/>
    <col min="11020" max="11020" width="7.140625" style="1" customWidth="1"/>
    <col min="11021" max="11265" width="9.140625" style="1"/>
    <col min="11266" max="11266" width="7.140625" style="1" customWidth="1"/>
    <col min="11267" max="11267" width="40.140625" style="1" customWidth="1"/>
    <col min="11268" max="11268" width="8.5703125" style="1" customWidth="1"/>
    <col min="11269" max="11269" width="11.5703125" style="1" customWidth="1"/>
    <col min="11270" max="11270" width="10.42578125" style="1" customWidth="1"/>
    <col min="11271" max="11271" width="11.85546875" style="1" customWidth="1"/>
    <col min="11272" max="11272" width="18.85546875" style="1" customWidth="1"/>
    <col min="11273" max="11275" width="9.140625" style="1"/>
    <col min="11276" max="11276" width="7.140625" style="1" customWidth="1"/>
    <col min="11277" max="11521" width="9.140625" style="1"/>
    <col min="11522" max="11522" width="7.140625" style="1" customWidth="1"/>
    <col min="11523" max="11523" width="40.140625" style="1" customWidth="1"/>
    <col min="11524" max="11524" width="8.5703125" style="1" customWidth="1"/>
    <col min="11525" max="11525" width="11.5703125" style="1" customWidth="1"/>
    <col min="11526" max="11526" width="10.42578125" style="1" customWidth="1"/>
    <col min="11527" max="11527" width="11.85546875" style="1" customWidth="1"/>
    <col min="11528" max="11528" width="18.85546875" style="1" customWidth="1"/>
    <col min="11529" max="11531" width="9.140625" style="1"/>
    <col min="11532" max="11532" width="7.140625" style="1" customWidth="1"/>
    <col min="11533" max="11777" width="9.140625" style="1"/>
    <col min="11778" max="11778" width="7.140625" style="1" customWidth="1"/>
    <col min="11779" max="11779" width="40.140625" style="1" customWidth="1"/>
    <col min="11780" max="11780" width="8.5703125" style="1" customWidth="1"/>
    <col min="11781" max="11781" width="11.5703125" style="1" customWidth="1"/>
    <col min="11782" max="11782" width="10.42578125" style="1" customWidth="1"/>
    <col min="11783" max="11783" width="11.85546875" style="1" customWidth="1"/>
    <col min="11784" max="11784" width="18.85546875" style="1" customWidth="1"/>
    <col min="11785" max="11787" width="9.140625" style="1"/>
    <col min="11788" max="11788" width="7.140625" style="1" customWidth="1"/>
    <col min="11789" max="12033" width="9.140625" style="1"/>
    <col min="12034" max="12034" width="7.140625" style="1" customWidth="1"/>
    <col min="12035" max="12035" width="40.140625" style="1" customWidth="1"/>
    <col min="12036" max="12036" width="8.5703125" style="1" customWidth="1"/>
    <col min="12037" max="12037" width="11.5703125" style="1" customWidth="1"/>
    <col min="12038" max="12038" width="10.42578125" style="1" customWidth="1"/>
    <col min="12039" max="12039" width="11.85546875" style="1" customWidth="1"/>
    <col min="12040" max="12040" width="18.85546875" style="1" customWidth="1"/>
    <col min="12041" max="12043" width="9.140625" style="1"/>
    <col min="12044" max="12044" width="7.140625" style="1" customWidth="1"/>
    <col min="12045" max="12289" width="9.140625" style="1"/>
    <col min="12290" max="12290" width="7.140625" style="1" customWidth="1"/>
    <col min="12291" max="12291" width="40.140625" style="1" customWidth="1"/>
    <col min="12292" max="12292" width="8.5703125" style="1" customWidth="1"/>
    <col min="12293" max="12293" width="11.5703125" style="1" customWidth="1"/>
    <col min="12294" max="12294" width="10.42578125" style="1" customWidth="1"/>
    <col min="12295" max="12295" width="11.85546875" style="1" customWidth="1"/>
    <col min="12296" max="12296" width="18.85546875" style="1" customWidth="1"/>
    <col min="12297" max="12299" width="9.140625" style="1"/>
    <col min="12300" max="12300" width="7.140625" style="1" customWidth="1"/>
    <col min="12301" max="12545" width="9.140625" style="1"/>
    <col min="12546" max="12546" width="7.140625" style="1" customWidth="1"/>
    <col min="12547" max="12547" width="40.140625" style="1" customWidth="1"/>
    <col min="12548" max="12548" width="8.5703125" style="1" customWidth="1"/>
    <col min="12549" max="12549" width="11.5703125" style="1" customWidth="1"/>
    <col min="12550" max="12550" width="10.42578125" style="1" customWidth="1"/>
    <col min="12551" max="12551" width="11.85546875" style="1" customWidth="1"/>
    <col min="12552" max="12552" width="18.85546875" style="1" customWidth="1"/>
    <col min="12553" max="12555" width="9.140625" style="1"/>
    <col min="12556" max="12556" width="7.140625" style="1" customWidth="1"/>
    <col min="12557" max="12801" width="9.140625" style="1"/>
    <col min="12802" max="12802" width="7.140625" style="1" customWidth="1"/>
    <col min="12803" max="12803" width="40.140625" style="1" customWidth="1"/>
    <col min="12804" max="12804" width="8.5703125" style="1" customWidth="1"/>
    <col min="12805" max="12805" width="11.5703125" style="1" customWidth="1"/>
    <col min="12806" max="12806" width="10.42578125" style="1" customWidth="1"/>
    <col min="12807" max="12807" width="11.85546875" style="1" customWidth="1"/>
    <col min="12808" max="12808" width="18.85546875" style="1" customWidth="1"/>
    <col min="12809" max="12811" width="9.140625" style="1"/>
    <col min="12812" max="12812" width="7.140625" style="1" customWidth="1"/>
    <col min="12813" max="13057" width="9.140625" style="1"/>
    <col min="13058" max="13058" width="7.140625" style="1" customWidth="1"/>
    <col min="13059" max="13059" width="40.140625" style="1" customWidth="1"/>
    <col min="13060" max="13060" width="8.5703125" style="1" customWidth="1"/>
    <col min="13061" max="13061" width="11.5703125" style="1" customWidth="1"/>
    <col min="13062" max="13062" width="10.42578125" style="1" customWidth="1"/>
    <col min="13063" max="13063" width="11.85546875" style="1" customWidth="1"/>
    <col min="13064" max="13064" width="18.85546875" style="1" customWidth="1"/>
    <col min="13065" max="13067" width="9.140625" style="1"/>
    <col min="13068" max="13068" width="7.140625" style="1" customWidth="1"/>
    <col min="13069" max="13313" width="9.140625" style="1"/>
    <col min="13314" max="13314" width="7.140625" style="1" customWidth="1"/>
    <col min="13315" max="13315" width="40.140625" style="1" customWidth="1"/>
    <col min="13316" max="13316" width="8.5703125" style="1" customWidth="1"/>
    <col min="13317" max="13317" width="11.5703125" style="1" customWidth="1"/>
    <col min="13318" max="13318" width="10.42578125" style="1" customWidth="1"/>
    <col min="13319" max="13319" width="11.85546875" style="1" customWidth="1"/>
    <col min="13320" max="13320" width="18.85546875" style="1" customWidth="1"/>
    <col min="13321" max="13323" width="9.140625" style="1"/>
    <col min="13324" max="13324" width="7.140625" style="1" customWidth="1"/>
    <col min="13325" max="13569" width="9.140625" style="1"/>
    <col min="13570" max="13570" width="7.140625" style="1" customWidth="1"/>
    <col min="13571" max="13571" width="40.140625" style="1" customWidth="1"/>
    <col min="13572" max="13572" width="8.5703125" style="1" customWidth="1"/>
    <col min="13573" max="13573" width="11.5703125" style="1" customWidth="1"/>
    <col min="13574" max="13574" width="10.42578125" style="1" customWidth="1"/>
    <col min="13575" max="13575" width="11.85546875" style="1" customWidth="1"/>
    <col min="13576" max="13576" width="18.85546875" style="1" customWidth="1"/>
    <col min="13577" max="13579" width="9.140625" style="1"/>
    <col min="13580" max="13580" width="7.140625" style="1" customWidth="1"/>
    <col min="13581" max="13825" width="9.140625" style="1"/>
    <col min="13826" max="13826" width="7.140625" style="1" customWidth="1"/>
    <col min="13827" max="13827" width="40.140625" style="1" customWidth="1"/>
    <col min="13828" max="13828" width="8.5703125" style="1" customWidth="1"/>
    <col min="13829" max="13829" width="11.5703125" style="1" customWidth="1"/>
    <col min="13830" max="13830" width="10.42578125" style="1" customWidth="1"/>
    <col min="13831" max="13831" width="11.85546875" style="1" customWidth="1"/>
    <col min="13832" max="13832" width="18.85546875" style="1" customWidth="1"/>
    <col min="13833" max="13835" width="9.140625" style="1"/>
    <col min="13836" max="13836" width="7.140625" style="1" customWidth="1"/>
    <col min="13837" max="14081" width="9.140625" style="1"/>
    <col min="14082" max="14082" width="7.140625" style="1" customWidth="1"/>
    <col min="14083" max="14083" width="40.140625" style="1" customWidth="1"/>
    <col min="14084" max="14084" width="8.5703125" style="1" customWidth="1"/>
    <col min="14085" max="14085" width="11.5703125" style="1" customWidth="1"/>
    <col min="14086" max="14086" width="10.42578125" style="1" customWidth="1"/>
    <col min="14087" max="14087" width="11.85546875" style="1" customWidth="1"/>
    <col min="14088" max="14088" width="18.85546875" style="1" customWidth="1"/>
    <col min="14089" max="14091" width="9.140625" style="1"/>
    <col min="14092" max="14092" width="7.140625" style="1" customWidth="1"/>
    <col min="14093" max="14337" width="9.140625" style="1"/>
    <col min="14338" max="14338" width="7.140625" style="1" customWidth="1"/>
    <col min="14339" max="14339" width="40.140625" style="1" customWidth="1"/>
    <col min="14340" max="14340" width="8.5703125" style="1" customWidth="1"/>
    <col min="14341" max="14341" width="11.5703125" style="1" customWidth="1"/>
    <col min="14342" max="14342" width="10.42578125" style="1" customWidth="1"/>
    <col min="14343" max="14343" width="11.85546875" style="1" customWidth="1"/>
    <col min="14344" max="14344" width="18.85546875" style="1" customWidth="1"/>
    <col min="14345" max="14347" width="9.140625" style="1"/>
    <col min="14348" max="14348" width="7.140625" style="1" customWidth="1"/>
    <col min="14349" max="14593" width="9.140625" style="1"/>
    <col min="14594" max="14594" width="7.140625" style="1" customWidth="1"/>
    <col min="14595" max="14595" width="40.140625" style="1" customWidth="1"/>
    <col min="14596" max="14596" width="8.5703125" style="1" customWidth="1"/>
    <col min="14597" max="14597" width="11.5703125" style="1" customWidth="1"/>
    <col min="14598" max="14598" width="10.42578125" style="1" customWidth="1"/>
    <col min="14599" max="14599" width="11.85546875" style="1" customWidth="1"/>
    <col min="14600" max="14600" width="18.85546875" style="1" customWidth="1"/>
    <col min="14601" max="14603" width="9.140625" style="1"/>
    <col min="14604" max="14604" width="7.140625" style="1" customWidth="1"/>
    <col min="14605" max="14849" width="9.140625" style="1"/>
    <col min="14850" max="14850" width="7.140625" style="1" customWidth="1"/>
    <col min="14851" max="14851" width="40.140625" style="1" customWidth="1"/>
    <col min="14852" max="14852" width="8.5703125" style="1" customWidth="1"/>
    <col min="14853" max="14853" width="11.5703125" style="1" customWidth="1"/>
    <col min="14854" max="14854" width="10.42578125" style="1" customWidth="1"/>
    <col min="14855" max="14855" width="11.85546875" style="1" customWidth="1"/>
    <col min="14856" max="14856" width="18.85546875" style="1" customWidth="1"/>
    <col min="14857" max="14859" width="9.140625" style="1"/>
    <col min="14860" max="14860" width="7.140625" style="1" customWidth="1"/>
    <col min="14861" max="15105" width="9.140625" style="1"/>
    <col min="15106" max="15106" width="7.140625" style="1" customWidth="1"/>
    <col min="15107" max="15107" width="40.140625" style="1" customWidth="1"/>
    <col min="15108" max="15108" width="8.5703125" style="1" customWidth="1"/>
    <col min="15109" max="15109" width="11.5703125" style="1" customWidth="1"/>
    <col min="15110" max="15110" width="10.42578125" style="1" customWidth="1"/>
    <col min="15111" max="15111" width="11.85546875" style="1" customWidth="1"/>
    <col min="15112" max="15112" width="18.85546875" style="1" customWidth="1"/>
    <col min="15113" max="15115" width="9.140625" style="1"/>
    <col min="15116" max="15116" width="7.140625" style="1" customWidth="1"/>
    <col min="15117" max="15361" width="9.140625" style="1"/>
    <col min="15362" max="15362" width="7.140625" style="1" customWidth="1"/>
    <col min="15363" max="15363" width="40.140625" style="1" customWidth="1"/>
    <col min="15364" max="15364" width="8.5703125" style="1" customWidth="1"/>
    <col min="15365" max="15365" width="11.5703125" style="1" customWidth="1"/>
    <col min="15366" max="15366" width="10.42578125" style="1" customWidth="1"/>
    <col min="15367" max="15367" width="11.85546875" style="1" customWidth="1"/>
    <col min="15368" max="15368" width="18.85546875" style="1" customWidth="1"/>
    <col min="15369" max="15371" width="9.140625" style="1"/>
    <col min="15372" max="15372" width="7.140625" style="1" customWidth="1"/>
    <col min="15373" max="15617" width="9.140625" style="1"/>
    <col min="15618" max="15618" width="7.140625" style="1" customWidth="1"/>
    <col min="15619" max="15619" width="40.140625" style="1" customWidth="1"/>
    <col min="15620" max="15620" width="8.5703125" style="1" customWidth="1"/>
    <col min="15621" max="15621" width="11.5703125" style="1" customWidth="1"/>
    <col min="15622" max="15622" width="10.42578125" style="1" customWidth="1"/>
    <col min="15623" max="15623" width="11.85546875" style="1" customWidth="1"/>
    <col min="15624" max="15624" width="18.85546875" style="1" customWidth="1"/>
    <col min="15625" max="15627" width="9.140625" style="1"/>
    <col min="15628" max="15628" width="7.140625" style="1" customWidth="1"/>
    <col min="15629" max="15873" width="9.140625" style="1"/>
    <col min="15874" max="15874" width="7.140625" style="1" customWidth="1"/>
    <col min="15875" max="15875" width="40.140625" style="1" customWidth="1"/>
    <col min="15876" max="15876" width="8.5703125" style="1" customWidth="1"/>
    <col min="15877" max="15877" width="11.5703125" style="1" customWidth="1"/>
    <col min="15878" max="15878" width="10.42578125" style="1" customWidth="1"/>
    <col min="15879" max="15879" width="11.85546875" style="1" customWidth="1"/>
    <col min="15880" max="15880" width="18.85546875" style="1" customWidth="1"/>
    <col min="15881" max="15883" width="9.140625" style="1"/>
    <col min="15884" max="15884" width="7.140625" style="1" customWidth="1"/>
    <col min="15885" max="16129" width="9.140625" style="1"/>
    <col min="16130" max="16130" width="7.140625" style="1" customWidth="1"/>
    <col min="16131" max="16131" width="40.140625" style="1" customWidth="1"/>
    <col min="16132" max="16132" width="8.5703125" style="1" customWidth="1"/>
    <col min="16133" max="16133" width="11.5703125" style="1" customWidth="1"/>
    <col min="16134" max="16134" width="10.42578125" style="1" customWidth="1"/>
    <col min="16135" max="16135" width="11.85546875" style="1" customWidth="1"/>
    <col min="16136" max="16136" width="18.85546875" style="1" customWidth="1"/>
    <col min="16137" max="16139" width="9.140625" style="1"/>
    <col min="16140" max="16140" width="7.140625" style="1" customWidth="1"/>
    <col min="16141" max="16384" width="9.140625" style="1"/>
  </cols>
  <sheetData>
    <row r="1" spans="1:7">
      <c r="B1" s="578" t="s">
        <v>2456</v>
      </c>
      <c r="C1" s="543" t="s">
        <v>2457</v>
      </c>
      <c r="D1" s="540"/>
      <c r="E1" s="540"/>
      <c r="F1" s="545"/>
    </row>
    <row r="2" spans="1:7">
      <c r="B2" s="355"/>
      <c r="C2" s="92"/>
    </row>
    <row r="3" spans="1:7">
      <c r="A3" s="2"/>
      <c r="B3" s="380" t="s">
        <v>3337</v>
      </c>
      <c r="C3" s="554"/>
      <c r="G3" s="124"/>
    </row>
    <row r="4" spans="1:7" s="128" customFormat="1" ht="16.5" customHeight="1">
      <c r="B4" s="1042" t="s">
        <v>2458</v>
      </c>
      <c r="C4" s="1043"/>
      <c r="D4" s="1043"/>
      <c r="E4" s="1043"/>
      <c r="F4" s="1043"/>
      <c r="G4" s="1044"/>
    </row>
    <row r="5" spans="1:7" s="128" customFormat="1" ht="96.75" customHeight="1">
      <c r="B5" s="1045" t="s">
        <v>2459</v>
      </c>
      <c r="C5" s="1027"/>
      <c r="D5" s="1027"/>
      <c r="E5" s="1027"/>
      <c r="F5" s="1027"/>
      <c r="G5" s="1046"/>
    </row>
    <row r="6" spans="1:7" s="128" customFormat="1" ht="15.75" customHeight="1">
      <c r="B6" s="1045" t="s">
        <v>2460</v>
      </c>
      <c r="C6" s="1027"/>
      <c r="D6" s="1027"/>
      <c r="E6" s="1027"/>
      <c r="F6" s="1027"/>
      <c r="G6" s="1046"/>
    </row>
    <row r="7" spans="1:7" s="128" customFormat="1" ht="14.25" customHeight="1">
      <c r="A7" s="581"/>
      <c r="B7" s="1017" t="s">
        <v>2461</v>
      </c>
      <c r="C7" s="1039"/>
      <c r="D7" s="1039"/>
      <c r="E7" s="1039"/>
      <c r="F7" s="1039"/>
      <c r="G7" s="1039"/>
    </row>
    <row r="8" spans="1:7" s="128" customFormat="1" ht="81" customHeight="1">
      <c r="A8" s="581"/>
      <c r="B8" s="1017" t="s">
        <v>3459</v>
      </c>
      <c r="C8" s="1039"/>
      <c r="D8" s="1039"/>
      <c r="E8" s="1039"/>
      <c r="F8" s="1039"/>
      <c r="G8" s="1039"/>
    </row>
    <row r="9" spans="1:7" s="128" customFormat="1" ht="115.35" customHeight="1">
      <c r="A9" s="581"/>
      <c r="B9" s="1040" t="s">
        <v>4667</v>
      </c>
      <c r="C9" s="1041"/>
      <c r="D9" s="1041"/>
      <c r="E9" s="1041"/>
      <c r="F9" s="1041"/>
      <c r="G9" s="1041"/>
    </row>
    <row r="10" spans="1:7" s="128" customFormat="1" ht="14.25" customHeight="1">
      <c r="B10" s="204"/>
      <c r="C10" s="256"/>
      <c r="D10" s="256"/>
      <c r="E10" s="256"/>
      <c r="F10" s="819"/>
      <c r="G10" s="692"/>
    </row>
    <row r="11" spans="1:7">
      <c r="B11" s="355"/>
      <c r="C11" s="541" t="s">
        <v>48</v>
      </c>
      <c r="D11" s="541">
        <f>'SKUPNA rekapitulacija'!C42</f>
        <v>0.81899999999999995</v>
      </c>
    </row>
    <row r="12" spans="1:7">
      <c r="B12" s="355"/>
      <c r="C12" s="542" t="s">
        <v>49</v>
      </c>
      <c r="D12" s="542">
        <f>'SKUPNA rekapitulacija'!C52</f>
        <v>0.18099999999999999</v>
      </c>
    </row>
    <row r="13" spans="1:7">
      <c r="B13" s="355"/>
      <c r="C13" s="92"/>
    </row>
    <row r="14" spans="1:7" s="3" customFormat="1" ht="17.25" thickBot="1">
      <c r="B14" s="356"/>
      <c r="C14" s="129" t="s">
        <v>2</v>
      </c>
      <c r="D14" s="5" t="s">
        <v>3</v>
      </c>
      <c r="E14" s="5" t="s">
        <v>4</v>
      </c>
      <c r="F14" s="228" t="s">
        <v>5</v>
      </c>
      <c r="G14" s="596" t="s">
        <v>6</v>
      </c>
    </row>
    <row r="15" spans="1:7" s="3" customFormat="1" ht="17.25" thickTop="1">
      <c r="B15" s="383"/>
      <c r="C15" s="384"/>
      <c r="D15" s="385"/>
      <c r="E15" s="385"/>
      <c r="F15" s="820"/>
      <c r="G15" s="734"/>
    </row>
    <row r="16" spans="1:7" s="10" customFormat="1" ht="68.25" customHeight="1">
      <c r="B16" s="364">
        <v>1</v>
      </c>
      <c r="C16" s="31" t="s">
        <v>4668</v>
      </c>
      <c r="D16" s="359" t="s">
        <v>7</v>
      </c>
      <c r="E16" s="360">
        <v>0</v>
      </c>
      <c r="F16" s="828"/>
      <c r="G16" s="600"/>
    </row>
    <row r="17" spans="2:7">
      <c r="C17" s="361" t="s">
        <v>46</v>
      </c>
      <c r="D17" s="246"/>
      <c r="E17" s="247"/>
      <c r="F17" s="861"/>
      <c r="G17" s="694">
        <f>E16*F16*$D$11</f>
        <v>0</v>
      </c>
    </row>
    <row r="18" spans="2:7">
      <c r="C18" s="362" t="s">
        <v>47</v>
      </c>
      <c r="D18" s="249"/>
      <c r="E18" s="250"/>
      <c r="F18" s="862"/>
      <c r="G18" s="695">
        <f>E16*F16*$D$12</f>
        <v>0</v>
      </c>
    </row>
    <row r="19" spans="2:7">
      <c r="F19" s="663"/>
    </row>
    <row r="20" spans="2:7" s="10" customFormat="1" ht="38.25">
      <c r="B20" s="364">
        <v>2</v>
      </c>
      <c r="C20" s="31" t="s">
        <v>4669</v>
      </c>
      <c r="D20" s="359" t="s">
        <v>7</v>
      </c>
      <c r="E20" s="360">
        <v>0</v>
      </c>
      <c r="F20" s="828"/>
      <c r="G20" s="600"/>
    </row>
    <row r="21" spans="2:7" s="10" customFormat="1" ht="12.75">
      <c r="B21" s="358"/>
      <c r="C21" s="361" t="s">
        <v>46</v>
      </c>
      <c r="D21" s="246"/>
      <c r="E21" s="247"/>
      <c r="F21" s="861"/>
      <c r="G21" s="694">
        <f>E20*F20*$D$11</f>
        <v>0</v>
      </c>
    </row>
    <row r="22" spans="2:7" s="10" customFormat="1" ht="12.75">
      <c r="B22" s="358"/>
      <c r="C22" s="362" t="s">
        <v>47</v>
      </c>
      <c r="D22" s="249"/>
      <c r="E22" s="250"/>
      <c r="F22" s="862"/>
      <c r="G22" s="695">
        <f>E20*F20*$D$12</f>
        <v>0</v>
      </c>
    </row>
    <row r="23" spans="2:7">
      <c r="F23" s="663"/>
    </row>
    <row r="24" spans="2:7" ht="41.25" customHeight="1">
      <c r="B24" s="364">
        <v>3</v>
      </c>
      <c r="C24" s="31" t="s">
        <v>4670</v>
      </c>
      <c r="D24" s="359" t="s">
        <v>7</v>
      </c>
      <c r="E24" s="360">
        <v>0</v>
      </c>
      <c r="F24" s="828"/>
      <c r="G24" s="600"/>
    </row>
    <row r="25" spans="2:7">
      <c r="B25" s="358"/>
      <c r="C25" s="361" t="s">
        <v>46</v>
      </c>
      <c r="D25" s="246"/>
      <c r="E25" s="247"/>
      <c r="F25" s="861"/>
      <c r="G25" s="694">
        <f>E24*F24*$D$11</f>
        <v>0</v>
      </c>
    </row>
    <row r="26" spans="2:7">
      <c r="B26" s="358"/>
      <c r="C26" s="362" t="s">
        <v>47</v>
      </c>
      <c r="D26" s="249"/>
      <c r="E26" s="250"/>
      <c r="F26" s="862"/>
      <c r="G26" s="695">
        <f>E24*F24*$D$12</f>
        <v>0</v>
      </c>
    </row>
    <row r="27" spans="2:7">
      <c r="C27" s="31"/>
      <c r="D27" s="10"/>
      <c r="E27" s="10"/>
      <c r="F27" s="43"/>
      <c r="G27" s="615"/>
    </row>
    <row r="28" spans="2:7" ht="69" customHeight="1">
      <c r="B28" s="364">
        <v>4</v>
      </c>
      <c r="C28" s="31" t="s">
        <v>4671</v>
      </c>
      <c r="D28" s="359" t="s">
        <v>2466</v>
      </c>
      <c r="E28" s="360">
        <v>0</v>
      </c>
      <c r="F28" s="828"/>
      <c r="G28" s="600"/>
    </row>
    <row r="29" spans="2:7">
      <c r="B29" s="358"/>
      <c r="C29" s="361" t="s">
        <v>46</v>
      </c>
      <c r="D29" s="246"/>
      <c r="E29" s="247"/>
      <c r="F29" s="861"/>
      <c r="G29" s="694">
        <f>E28*F28*$D$11</f>
        <v>0</v>
      </c>
    </row>
    <row r="30" spans="2:7">
      <c r="B30" s="358"/>
      <c r="C30" s="362" t="s">
        <v>47</v>
      </c>
      <c r="D30" s="249"/>
      <c r="E30" s="250"/>
      <c r="F30" s="862"/>
      <c r="G30" s="695">
        <f>E28*F28*$D$12</f>
        <v>0</v>
      </c>
    </row>
    <row r="31" spans="2:7">
      <c r="C31" s="31"/>
      <c r="D31" s="10"/>
      <c r="E31" s="10"/>
      <c r="F31" s="43"/>
      <c r="G31" s="615"/>
    </row>
    <row r="32" spans="2:7" ht="38.25">
      <c r="B32" s="364">
        <v>5</v>
      </c>
      <c r="C32" s="31" t="s">
        <v>4672</v>
      </c>
      <c r="D32" s="359" t="s">
        <v>7</v>
      </c>
      <c r="E32" s="360">
        <v>0</v>
      </c>
      <c r="F32" s="828"/>
      <c r="G32" s="600"/>
    </row>
    <row r="33" spans="2:7">
      <c r="B33" s="358"/>
      <c r="C33" s="361" t="s">
        <v>46</v>
      </c>
      <c r="D33" s="246"/>
      <c r="E33" s="247"/>
      <c r="F33" s="861"/>
      <c r="G33" s="694">
        <f>E32*F32*$D$11</f>
        <v>0</v>
      </c>
    </row>
    <row r="34" spans="2:7">
      <c r="B34" s="358"/>
      <c r="C34" s="362" t="s">
        <v>47</v>
      </c>
      <c r="D34" s="249"/>
      <c r="E34" s="250"/>
      <c r="F34" s="862"/>
      <c r="G34" s="695">
        <f>E32*F32*$D$12</f>
        <v>0</v>
      </c>
    </row>
    <row r="35" spans="2:7">
      <c r="C35" s="31"/>
      <c r="D35" s="10"/>
      <c r="E35" s="10"/>
      <c r="F35" s="43"/>
      <c r="G35" s="615"/>
    </row>
    <row r="36" spans="2:7" ht="52.5" customHeight="1">
      <c r="B36" s="364">
        <v>6</v>
      </c>
      <c r="C36" s="31" t="s">
        <v>2469</v>
      </c>
      <c r="D36" s="359" t="s">
        <v>9</v>
      </c>
      <c r="E36" s="360">
        <v>70</v>
      </c>
      <c r="F36" s="828"/>
      <c r="G36" s="600"/>
    </row>
    <row r="37" spans="2:7">
      <c r="B37" s="358"/>
      <c r="C37" s="361" t="s">
        <v>46</v>
      </c>
      <c r="D37" s="246"/>
      <c r="E37" s="247"/>
      <c r="F37" s="861"/>
      <c r="G37" s="694">
        <f>E36*F36*$D$11</f>
        <v>0</v>
      </c>
    </row>
    <row r="38" spans="2:7">
      <c r="B38" s="358"/>
      <c r="C38" s="362" t="s">
        <v>47</v>
      </c>
      <c r="D38" s="249"/>
      <c r="E38" s="250"/>
      <c r="F38" s="862"/>
      <c r="G38" s="695">
        <f>E36*F36*$D$12</f>
        <v>0</v>
      </c>
    </row>
    <row r="39" spans="2:7">
      <c r="C39" s="31"/>
      <c r="D39" s="10"/>
      <c r="E39" s="10"/>
      <c r="F39" s="43"/>
      <c r="G39" s="615"/>
    </row>
    <row r="40" spans="2:7" ht="25.5">
      <c r="B40" s="364">
        <v>7</v>
      </c>
      <c r="C40" s="31" t="s">
        <v>2471</v>
      </c>
      <c r="D40" s="359" t="s">
        <v>10</v>
      </c>
      <c r="E40" s="360">
        <v>55</v>
      </c>
      <c r="F40" s="828"/>
      <c r="G40" s="600"/>
    </row>
    <row r="41" spans="2:7">
      <c r="B41" s="358"/>
      <c r="C41" s="361" t="s">
        <v>46</v>
      </c>
      <c r="D41" s="246"/>
      <c r="E41" s="247"/>
      <c r="F41" s="861"/>
      <c r="G41" s="694">
        <f>E40*F40*$D$11</f>
        <v>0</v>
      </c>
    </row>
    <row r="42" spans="2:7">
      <c r="B42" s="358"/>
      <c r="C42" s="362" t="s">
        <v>47</v>
      </c>
      <c r="D42" s="249"/>
      <c r="E42" s="250"/>
      <c r="F42" s="862"/>
      <c r="G42" s="695">
        <f>E40*F40*$D$12</f>
        <v>0</v>
      </c>
    </row>
    <row r="43" spans="2:7">
      <c r="C43" s="31"/>
      <c r="D43" s="10"/>
      <c r="E43" s="10"/>
      <c r="F43" s="43"/>
      <c r="G43" s="615"/>
    </row>
    <row r="44" spans="2:7" ht="38.25">
      <c r="B44" s="364">
        <v>8</v>
      </c>
      <c r="C44" s="31" t="s">
        <v>2473</v>
      </c>
      <c r="D44" s="359" t="s">
        <v>9</v>
      </c>
      <c r="E44" s="360">
        <v>17</v>
      </c>
      <c r="F44" s="828"/>
      <c r="G44" s="600"/>
    </row>
    <row r="45" spans="2:7">
      <c r="B45" s="358"/>
      <c r="C45" s="361" t="s">
        <v>46</v>
      </c>
      <c r="D45" s="246"/>
      <c r="E45" s="247"/>
      <c r="F45" s="861"/>
      <c r="G45" s="694">
        <f>E44*F44*$D$11</f>
        <v>0</v>
      </c>
    </row>
    <row r="46" spans="2:7">
      <c r="B46" s="358"/>
      <c r="C46" s="362" t="s">
        <v>47</v>
      </c>
      <c r="D46" s="249"/>
      <c r="E46" s="250"/>
      <c r="F46" s="862"/>
      <c r="G46" s="695">
        <f>E44*F44*$D$12</f>
        <v>0</v>
      </c>
    </row>
    <row r="47" spans="2:7">
      <c r="C47" s="31"/>
      <c r="D47" s="10"/>
      <c r="E47" s="10"/>
      <c r="F47" s="43"/>
      <c r="G47" s="615"/>
    </row>
    <row r="48" spans="2:7" ht="38.25">
      <c r="B48" s="364">
        <v>9</v>
      </c>
      <c r="C48" s="31" t="s">
        <v>2475</v>
      </c>
      <c r="D48" s="359" t="s">
        <v>9</v>
      </c>
      <c r="E48" s="360">
        <v>53</v>
      </c>
      <c r="F48" s="828"/>
      <c r="G48" s="600"/>
    </row>
    <row r="49" spans="2:7">
      <c r="B49" s="358"/>
      <c r="C49" s="361" t="s">
        <v>46</v>
      </c>
      <c r="D49" s="246"/>
      <c r="E49" s="247"/>
      <c r="F49" s="861"/>
      <c r="G49" s="694">
        <f>E48*F48*$D$11</f>
        <v>0</v>
      </c>
    </row>
    <row r="50" spans="2:7">
      <c r="B50" s="358"/>
      <c r="C50" s="362" t="s">
        <v>47</v>
      </c>
      <c r="D50" s="249"/>
      <c r="E50" s="250"/>
      <c r="F50" s="862"/>
      <c r="G50" s="695">
        <f>E48*F48*$D$12</f>
        <v>0</v>
      </c>
    </row>
    <row r="51" spans="2:7">
      <c r="C51" s="31"/>
      <c r="D51" s="10"/>
      <c r="E51" s="10"/>
      <c r="F51" s="43"/>
      <c r="G51" s="615"/>
    </row>
    <row r="52" spans="2:7" ht="25.5">
      <c r="B52" s="364">
        <v>10</v>
      </c>
      <c r="C52" s="31" t="s">
        <v>2477</v>
      </c>
      <c r="D52" s="359" t="s">
        <v>2466</v>
      </c>
      <c r="E52" s="360">
        <v>55</v>
      </c>
      <c r="F52" s="828"/>
      <c r="G52" s="600"/>
    </row>
    <row r="53" spans="2:7">
      <c r="B53" s="358"/>
      <c r="C53" s="361" t="s">
        <v>46</v>
      </c>
      <c r="D53" s="246"/>
      <c r="E53" s="247"/>
      <c r="F53" s="861"/>
      <c r="G53" s="694">
        <f>E52*F52*$D$11</f>
        <v>0</v>
      </c>
    </row>
    <row r="54" spans="2:7">
      <c r="B54" s="358"/>
      <c r="C54" s="362" t="s">
        <v>47</v>
      </c>
      <c r="D54" s="249"/>
      <c r="E54" s="250"/>
      <c r="F54" s="862"/>
      <c r="G54" s="695">
        <f>E52*F52*$D$12</f>
        <v>0</v>
      </c>
    </row>
    <row r="55" spans="2:7">
      <c r="C55" s="31"/>
      <c r="D55" s="10"/>
      <c r="E55" s="10"/>
      <c r="F55" s="43"/>
      <c r="G55" s="615"/>
    </row>
    <row r="56" spans="2:7" ht="53.25" customHeight="1">
      <c r="B56" s="364">
        <v>11</v>
      </c>
      <c r="C56" s="31" t="s">
        <v>2479</v>
      </c>
      <c r="D56" s="359" t="s">
        <v>9</v>
      </c>
      <c r="E56" s="360">
        <v>17</v>
      </c>
      <c r="F56" s="828"/>
      <c r="G56" s="600"/>
    </row>
    <row r="57" spans="2:7">
      <c r="B57" s="358"/>
      <c r="C57" s="361" t="s">
        <v>46</v>
      </c>
      <c r="D57" s="246"/>
      <c r="E57" s="247"/>
      <c r="F57" s="861"/>
      <c r="G57" s="694">
        <f>E56*F56*$D$11</f>
        <v>0</v>
      </c>
    </row>
    <row r="58" spans="2:7">
      <c r="B58" s="358"/>
      <c r="C58" s="362" t="s">
        <v>47</v>
      </c>
      <c r="D58" s="249"/>
      <c r="E58" s="250"/>
      <c r="F58" s="862"/>
      <c r="G58" s="695">
        <f>E56*F56*$D$12</f>
        <v>0</v>
      </c>
    </row>
    <row r="59" spans="2:7">
      <c r="C59" s="31"/>
      <c r="D59" s="10"/>
      <c r="E59" s="10"/>
      <c r="F59" s="43"/>
      <c r="G59" s="615"/>
    </row>
    <row r="60" spans="2:7" ht="41.25" customHeight="1">
      <c r="B60" s="364">
        <v>12</v>
      </c>
      <c r="C60" s="31" t="s">
        <v>2481</v>
      </c>
      <c r="D60" s="359" t="s">
        <v>7</v>
      </c>
      <c r="E60" s="360">
        <v>1</v>
      </c>
      <c r="F60" s="828"/>
      <c r="G60" s="600"/>
    </row>
    <row r="61" spans="2:7">
      <c r="B61" s="358"/>
      <c r="C61" s="361" t="s">
        <v>46</v>
      </c>
      <c r="D61" s="246"/>
      <c r="E61" s="247"/>
      <c r="F61" s="861"/>
      <c r="G61" s="694">
        <f>E60*F60*$D$11</f>
        <v>0</v>
      </c>
    </row>
    <row r="62" spans="2:7">
      <c r="B62" s="358"/>
      <c r="C62" s="362" t="s">
        <v>47</v>
      </c>
      <c r="D62" s="249"/>
      <c r="E62" s="250"/>
      <c r="F62" s="862"/>
      <c r="G62" s="695">
        <f>E60*F60*$D$12</f>
        <v>0</v>
      </c>
    </row>
    <row r="63" spans="2:7">
      <c r="C63" s="31"/>
      <c r="D63" s="10"/>
      <c r="E63" s="10"/>
      <c r="F63" s="43"/>
      <c r="G63" s="615"/>
    </row>
    <row r="64" spans="2:7" ht="27.75" customHeight="1">
      <c r="B64" s="358">
        <v>13</v>
      </c>
      <c r="C64" s="31" t="s">
        <v>2482</v>
      </c>
      <c r="D64" s="359" t="s">
        <v>7</v>
      </c>
      <c r="E64" s="360">
        <v>1</v>
      </c>
      <c r="F64" s="828"/>
      <c r="G64" s="600"/>
    </row>
    <row r="65" spans="2:7">
      <c r="C65" s="363" t="s">
        <v>2483</v>
      </c>
      <c r="D65" s="359"/>
      <c r="E65" s="360"/>
      <c r="F65" s="821"/>
      <c r="G65" s="600"/>
    </row>
    <row r="66" spans="2:7">
      <c r="C66" s="363" t="s">
        <v>2484</v>
      </c>
      <c r="D66" s="359"/>
      <c r="E66" s="360"/>
      <c r="F66" s="821"/>
      <c r="G66" s="600"/>
    </row>
    <row r="67" spans="2:7">
      <c r="C67" s="31" t="s">
        <v>2485</v>
      </c>
      <c r="D67" s="359"/>
      <c r="E67" s="360"/>
      <c r="F67" s="821"/>
      <c r="G67" s="600"/>
    </row>
    <row r="68" spans="2:7">
      <c r="C68" s="361" t="s">
        <v>46</v>
      </c>
      <c r="D68" s="246"/>
      <c r="E68" s="247"/>
      <c r="F68" s="861"/>
      <c r="G68" s="694">
        <f>E64*F64*$D$11</f>
        <v>0</v>
      </c>
    </row>
    <row r="69" spans="2:7">
      <c r="C69" s="362" t="s">
        <v>47</v>
      </c>
      <c r="D69" s="249"/>
      <c r="E69" s="250"/>
      <c r="F69" s="862"/>
      <c r="G69" s="695">
        <f>E64*F64*$D$12</f>
        <v>0</v>
      </c>
    </row>
    <row r="70" spans="2:7">
      <c r="C70" s="31"/>
      <c r="D70" s="10"/>
      <c r="E70" s="10"/>
      <c r="F70" s="43"/>
      <c r="G70" s="615"/>
    </row>
    <row r="71" spans="2:7" ht="68.25" customHeight="1">
      <c r="B71" s="358">
        <v>14</v>
      </c>
      <c r="C71" s="31" t="s">
        <v>2486</v>
      </c>
      <c r="D71" s="359" t="s">
        <v>7</v>
      </c>
      <c r="E71" s="360">
        <v>1</v>
      </c>
      <c r="F71" s="828"/>
      <c r="G71" s="600"/>
    </row>
    <row r="72" spans="2:7">
      <c r="C72" s="361" t="s">
        <v>46</v>
      </c>
      <c r="D72" s="246"/>
      <c r="E72" s="247"/>
      <c r="F72" s="861"/>
      <c r="G72" s="694">
        <f>E71*F71*$D$11</f>
        <v>0</v>
      </c>
    </row>
    <row r="73" spans="2:7">
      <c r="C73" s="362" t="s">
        <v>47</v>
      </c>
      <c r="D73" s="249"/>
      <c r="E73" s="250"/>
      <c r="F73" s="862"/>
      <c r="G73" s="695">
        <f>E71*F71*$D$12</f>
        <v>0</v>
      </c>
    </row>
    <row r="74" spans="2:7">
      <c r="C74" s="31"/>
      <c r="D74" s="10"/>
      <c r="E74" s="10"/>
      <c r="F74" s="43"/>
      <c r="G74" s="615"/>
    </row>
    <row r="75" spans="2:7" ht="42" customHeight="1">
      <c r="B75" s="364">
        <v>15</v>
      </c>
      <c r="C75" s="31" t="s">
        <v>2488</v>
      </c>
      <c r="D75" s="359" t="s">
        <v>39</v>
      </c>
      <c r="E75" s="360">
        <v>5</v>
      </c>
      <c r="F75" s="828"/>
      <c r="G75" s="600"/>
    </row>
    <row r="76" spans="2:7">
      <c r="C76" s="361" t="s">
        <v>46</v>
      </c>
      <c r="D76" s="246"/>
      <c r="E76" s="247"/>
      <c r="F76" s="861"/>
      <c r="G76" s="694">
        <f>E75*F75*$D$11</f>
        <v>0</v>
      </c>
    </row>
    <row r="77" spans="2:7">
      <c r="C77" s="362" t="s">
        <v>47</v>
      </c>
      <c r="D77" s="249"/>
      <c r="E77" s="250"/>
      <c r="F77" s="862"/>
      <c r="G77" s="695">
        <f>E75*F75*$D$12</f>
        <v>0</v>
      </c>
    </row>
    <row r="78" spans="2:7">
      <c r="C78" s="31"/>
      <c r="D78" s="10"/>
      <c r="E78" s="10"/>
      <c r="F78" s="43"/>
      <c r="G78" s="615"/>
    </row>
    <row r="79" spans="2:7" ht="81" customHeight="1">
      <c r="B79" s="364">
        <v>16</v>
      </c>
      <c r="C79" s="31" t="s">
        <v>2490</v>
      </c>
      <c r="D79" s="359" t="s">
        <v>7</v>
      </c>
      <c r="E79" s="360">
        <v>1</v>
      </c>
      <c r="F79" s="828"/>
      <c r="G79" s="600"/>
    </row>
    <row r="80" spans="2:7">
      <c r="C80" s="361" t="s">
        <v>46</v>
      </c>
      <c r="D80" s="246"/>
      <c r="E80" s="247"/>
      <c r="F80" s="861"/>
      <c r="G80" s="694">
        <f>E79*F79*$D$11</f>
        <v>0</v>
      </c>
    </row>
    <row r="81" spans="2:7">
      <c r="C81" s="362" t="s">
        <v>47</v>
      </c>
      <c r="D81" s="249"/>
      <c r="E81" s="250"/>
      <c r="F81" s="862"/>
      <c r="G81" s="695">
        <f>E79*F79*$D$12</f>
        <v>0</v>
      </c>
    </row>
    <row r="82" spans="2:7">
      <c r="C82" s="31"/>
      <c r="D82" s="10"/>
      <c r="E82" s="10"/>
      <c r="F82" s="43"/>
      <c r="G82" s="615"/>
    </row>
    <row r="83" spans="2:7" ht="30" customHeight="1">
      <c r="B83" s="364">
        <v>17</v>
      </c>
      <c r="C83" s="31" t="s">
        <v>2492</v>
      </c>
      <c r="D83" s="359" t="s">
        <v>7</v>
      </c>
      <c r="E83" s="360">
        <v>1</v>
      </c>
      <c r="F83" s="828"/>
      <c r="G83" s="600"/>
    </row>
    <row r="84" spans="2:7">
      <c r="C84" s="361" t="s">
        <v>46</v>
      </c>
      <c r="D84" s="246"/>
      <c r="E84" s="247"/>
      <c r="F84" s="861"/>
      <c r="G84" s="694">
        <f>E83*F83*$D$11</f>
        <v>0</v>
      </c>
    </row>
    <row r="85" spans="2:7">
      <c r="C85" s="362" t="s">
        <v>47</v>
      </c>
      <c r="D85" s="249"/>
      <c r="E85" s="250"/>
      <c r="F85" s="862"/>
      <c r="G85" s="695">
        <f>E83*F83*$D$12</f>
        <v>0</v>
      </c>
    </row>
    <row r="86" spans="2:7">
      <c r="C86" s="31"/>
      <c r="D86" s="10"/>
      <c r="E86" s="10"/>
      <c r="F86" s="43"/>
      <c r="G86" s="615"/>
    </row>
    <row r="87" spans="2:7" ht="51">
      <c r="B87" s="364">
        <v>18</v>
      </c>
      <c r="C87" s="31" t="s">
        <v>3529</v>
      </c>
      <c r="D87" s="10"/>
      <c r="E87" s="10"/>
      <c r="F87" s="43"/>
      <c r="G87" s="615"/>
    </row>
    <row r="88" spans="2:7">
      <c r="C88" s="31" t="s">
        <v>3530</v>
      </c>
      <c r="D88" s="364" t="s">
        <v>7</v>
      </c>
      <c r="E88" s="364">
        <v>1</v>
      </c>
      <c r="F88" s="829"/>
      <c r="G88" s="735">
        <f>E88*F88</f>
        <v>0</v>
      </c>
    </row>
    <row r="89" spans="2:7">
      <c r="C89" s="31" t="s">
        <v>3531</v>
      </c>
      <c r="D89" s="364" t="s">
        <v>7</v>
      </c>
      <c r="E89" s="364">
        <v>1</v>
      </c>
      <c r="F89" s="829"/>
      <c r="G89" s="735">
        <f t="shared" ref="G89:G92" si="0">E89*F89</f>
        <v>0</v>
      </c>
    </row>
    <row r="90" spans="2:7">
      <c r="C90" s="31" t="s">
        <v>3532</v>
      </c>
      <c r="D90" s="364" t="s">
        <v>7</v>
      </c>
      <c r="E90" s="364">
        <v>1</v>
      </c>
      <c r="F90" s="829"/>
      <c r="G90" s="735">
        <f t="shared" si="0"/>
        <v>0</v>
      </c>
    </row>
    <row r="91" spans="2:7">
      <c r="C91" s="31" t="s">
        <v>3533</v>
      </c>
      <c r="D91" s="364" t="s">
        <v>7</v>
      </c>
      <c r="E91" s="364">
        <v>1</v>
      </c>
      <c r="F91" s="829"/>
      <c r="G91" s="735">
        <f t="shared" si="0"/>
        <v>0</v>
      </c>
    </row>
    <row r="92" spans="2:7" ht="25.5">
      <c r="C92" s="31" t="s">
        <v>3534</v>
      </c>
      <c r="D92" s="364" t="s">
        <v>7</v>
      </c>
      <c r="E92" s="364">
        <v>1</v>
      </c>
      <c r="F92" s="829"/>
      <c r="G92" s="735">
        <f t="shared" si="0"/>
        <v>0</v>
      </c>
    </row>
    <row r="93" spans="2:7">
      <c r="C93" s="31" t="s">
        <v>3535</v>
      </c>
      <c r="D93" s="364" t="s">
        <v>7</v>
      </c>
      <c r="E93" s="364">
        <v>1</v>
      </c>
      <c r="F93" s="829"/>
      <c r="G93" s="735">
        <f>E93*F93</f>
        <v>0</v>
      </c>
    </row>
    <row r="94" spans="2:7">
      <c r="C94" s="361" t="s">
        <v>46</v>
      </c>
      <c r="D94" s="246"/>
      <c r="E94" s="247"/>
      <c r="F94" s="861"/>
      <c r="G94" s="694">
        <f>SUM(G88:G93)*$D$11</f>
        <v>0</v>
      </c>
    </row>
    <row r="95" spans="2:7">
      <c r="C95" s="362" t="s">
        <v>47</v>
      </c>
      <c r="D95" s="249"/>
      <c r="E95" s="250"/>
      <c r="F95" s="862"/>
      <c r="G95" s="695">
        <f>SUM(G88:G93)*$D$12</f>
        <v>0</v>
      </c>
    </row>
    <row r="96" spans="2:7">
      <c r="C96" s="31"/>
      <c r="D96" s="10"/>
      <c r="E96" s="10"/>
      <c r="F96" s="43"/>
      <c r="G96" s="615"/>
    </row>
    <row r="97" spans="2:7" ht="38.25">
      <c r="B97" s="364">
        <v>19</v>
      </c>
      <c r="C97" s="31" t="s">
        <v>3536</v>
      </c>
      <c r="D97" s="10"/>
      <c r="E97" s="10"/>
      <c r="F97" s="43"/>
      <c r="G97" s="615"/>
    </row>
    <row r="98" spans="2:7">
      <c r="C98" s="31" t="s">
        <v>3537</v>
      </c>
      <c r="D98" s="364" t="s">
        <v>7</v>
      </c>
      <c r="E98" s="364">
        <v>1</v>
      </c>
      <c r="F98" s="829"/>
      <c r="G98" s="735">
        <f>E98*F98</f>
        <v>0</v>
      </c>
    </row>
    <row r="99" spans="2:7">
      <c r="C99" s="361" t="s">
        <v>46</v>
      </c>
      <c r="D99" s="246"/>
      <c r="E99" s="247"/>
      <c r="F99" s="861"/>
      <c r="G99" s="694">
        <f>SUM(G98)*$D$11</f>
        <v>0</v>
      </c>
    </row>
    <row r="100" spans="2:7">
      <c r="C100" s="362" t="s">
        <v>47</v>
      </c>
      <c r="D100" s="249"/>
      <c r="E100" s="250"/>
      <c r="F100" s="862"/>
      <c r="G100" s="695">
        <f>SUM(G98)*$D$12</f>
        <v>0</v>
      </c>
    </row>
    <row r="101" spans="2:7">
      <c r="C101" s="31"/>
      <c r="D101" s="10"/>
      <c r="E101" s="10"/>
      <c r="F101" s="43"/>
      <c r="G101" s="615"/>
    </row>
    <row r="102" spans="2:7" ht="38.25">
      <c r="B102" s="364">
        <v>20</v>
      </c>
      <c r="C102" s="31" t="s">
        <v>3538</v>
      </c>
      <c r="D102" s="364" t="s">
        <v>7</v>
      </c>
      <c r="E102" s="364">
        <v>1</v>
      </c>
      <c r="F102" s="829"/>
      <c r="G102" s="735">
        <f t="shared" ref="G102:G107" si="1">E102*F102</f>
        <v>0</v>
      </c>
    </row>
    <row r="103" spans="2:7">
      <c r="C103" s="31" t="s">
        <v>3539</v>
      </c>
      <c r="D103" s="364" t="s">
        <v>7</v>
      </c>
      <c r="E103" s="364">
        <v>1</v>
      </c>
      <c r="F103" s="829"/>
      <c r="G103" s="735">
        <f t="shared" si="1"/>
        <v>0</v>
      </c>
    </row>
    <row r="104" spans="2:7">
      <c r="C104" s="31" t="s">
        <v>3532</v>
      </c>
      <c r="D104" s="364" t="s">
        <v>7</v>
      </c>
      <c r="E104" s="364">
        <v>1</v>
      </c>
      <c r="F104" s="829"/>
      <c r="G104" s="735">
        <f t="shared" si="1"/>
        <v>0</v>
      </c>
    </row>
    <row r="105" spans="2:7">
      <c r="C105" s="31" t="s">
        <v>3540</v>
      </c>
      <c r="D105" s="364" t="s">
        <v>7</v>
      </c>
      <c r="E105" s="364">
        <v>1</v>
      </c>
      <c r="F105" s="829"/>
      <c r="G105" s="735">
        <f t="shared" si="1"/>
        <v>0</v>
      </c>
    </row>
    <row r="106" spans="2:7">
      <c r="C106" s="31" t="s">
        <v>3533</v>
      </c>
      <c r="D106" s="364" t="s">
        <v>7</v>
      </c>
      <c r="E106" s="364">
        <v>1</v>
      </c>
      <c r="F106" s="829"/>
      <c r="G106" s="735">
        <f t="shared" si="1"/>
        <v>0</v>
      </c>
    </row>
    <row r="107" spans="2:7" ht="25.5">
      <c r="C107" s="31" t="s">
        <v>3534</v>
      </c>
      <c r="D107" s="364" t="s">
        <v>7</v>
      </c>
      <c r="E107" s="364">
        <v>1</v>
      </c>
      <c r="F107" s="829"/>
      <c r="G107" s="735">
        <f t="shared" si="1"/>
        <v>0</v>
      </c>
    </row>
    <row r="108" spans="2:7">
      <c r="C108" s="361" t="s">
        <v>46</v>
      </c>
      <c r="D108" s="246"/>
      <c r="E108" s="247"/>
      <c r="F108" s="861"/>
      <c r="G108" s="694">
        <f>SUM(G102:G107)*$D$11</f>
        <v>0</v>
      </c>
    </row>
    <row r="109" spans="2:7">
      <c r="C109" s="362" t="s">
        <v>47</v>
      </c>
      <c r="D109" s="249"/>
      <c r="E109" s="250"/>
      <c r="F109" s="862"/>
      <c r="G109" s="695">
        <f>SUM(G102:G107)*$D$12</f>
        <v>0</v>
      </c>
    </row>
    <row r="110" spans="2:7">
      <c r="C110" s="31"/>
      <c r="D110" s="10"/>
      <c r="E110" s="10"/>
      <c r="F110" s="43"/>
      <c r="G110" s="615"/>
    </row>
    <row r="111" spans="2:7" ht="76.5">
      <c r="B111" s="364">
        <v>21</v>
      </c>
      <c r="C111" s="363" t="s">
        <v>3541</v>
      </c>
      <c r="D111" s="10"/>
      <c r="E111" s="10"/>
      <c r="F111" s="43"/>
      <c r="G111" s="615"/>
    </row>
    <row r="112" spans="2:7">
      <c r="C112" s="31" t="s">
        <v>3542</v>
      </c>
      <c r="D112" s="364" t="s">
        <v>39</v>
      </c>
      <c r="E112" s="364">
        <v>43</v>
      </c>
      <c r="F112" s="829"/>
      <c r="G112" s="735">
        <f>E112*F112</f>
        <v>0</v>
      </c>
    </row>
    <row r="113" spans="2:7">
      <c r="C113" s="361" t="s">
        <v>46</v>
      </c>
      <c r="D113" s="246"/>
      <c r="E113" s="247"/>
      <c r="F113" s="861"/>
      <c r="G113" s="694">
        <f>E112*F112*$D$11</f>
        <v>0</v>
      </c>
    </row>
    <row r="114" spans="2:7">
      <c r="C114" s="362" t="s">
        <v>47</v>
      </c>
      <c r="D114" s="249"/>
      <c r="E114" s="250"/>
      <c r="F114" s="862"/>
      <c r="G114" s="695">
        <f>E112*F112*$D$12</f>
        <v>0</v>
      </c>
    </row>
    <row r="115" spans="2:7">
      <c r="C115" s="31"/>
      <c r="D115" s="10"/>
      <c r="E115" s="10"/>
      <c r="F115" s="43"/>
      <c r="G115" s="615"/>
    </row>
    <row r="116" spans="2:7" ht="55.5" customHeight="1">
      <c r="B116" s="364">
        <v>22</v>
      </c>
      <c r="C116" s="31" t="s">
        <v>2493</v>
      </c>
      <c r="D116" s="359" t="s">
        <v>7</v>
      </c>
      <c r="E116" s="360">
        <v>1</v>
      </c>
      <c r="F116" s="828"/>
      <c r="G116" s="600"/>
    </row>
    <row r="117" spans="2:7">
      <c r="C117" s="361" t="s">
        <v>46</v>
      </c>
      <c r="D117" s="246"/>
      <c r="E117" s="247"/>
      <c r="F117" s="861"/>
      <c r="G117" s="694">
        <f>E116*F116*$D$11</f>
        <v>0</v>
      </c>
    </row>
    <row r="118" spans="2:7">
      <c r="C118" s="362" t="s">
        <v>47</v>
      </c>
      <c r="D118" s="249"/>
      <c r="E118" s="250"/>
      <c r="F118" s="862"/>
      <c r="G118" s="695">
        <f>E116*F116*$D$12</f>
        <v>0</v>
      </c>
    </row>
    <row r="119" spans="2:7">
      <c r="C119" s="31"/>
      <c r="D119" s="10"/>
      <c r="E119" s="10"/>
      <c r="F119" s="43"/>
      <c r="G119" s="615"/>
    </row>
    <row r="120" spans="2:7" ht="78.75" customHeight="1">
      <c r="B120" s="364">
        <v>23</v>
      </c>
      <c r="C120" s="31" t="s">
        <v>2495</v>
      </c>
      <c r="D120" s="359" t="s">
        <v>7</v>
      </c>
      <c r="E120" s="360">
        <v>1</v>
      </c>
      <c r="F120" s="828"/>
      <c r="G120" s="600"/>
    </row>
    <row r="121" spans="2:7">
      <c r="C121" s="361" t="s">
        <v>46</v>
      </c>
      <c r="D121" s="246"/>
      <c r="E121" s="247"/>
      <c r="F121" s="816"/>
      <c r="G121" s="694">
        <f>E120*F120*$D$11</f>
        <v>0</v>
      </c>
    </row>
    <row r="122" spans="2:7">
      <c r="C122" s="362" t="s">
        <v>47</v>
      </c>
      <c r="D122" s="249"/>
      <c r="E122" s="250"/>
      <c r="F122" s="817"/>
      <c r="G122" s="695">
        <f>E120*F120*$D$12</f>
        <v>0</v>
      </c>
    </row>
    <row r="123" spans="2:7" s="10" customFormat="1" ht="12.75">
      <c r="B123" s="364"/>
      <c r="C123" s="133"/>
      <c r="D123" s="107"/>
      <c r="E123" s="144"/>
      <c r="F123" s="156"/>
      <c r="G123" s="600"/>
    </row>
    <row r="124" spans="2:7" s="10" customFormat="1" ht="12.75">
      <c r="B124" s="364"/>
      <c r="C124" s="133"/>
      <c r="D124" s="107"/>
      <c r="E124" s="144"/>
      <c r="F124" s="156"/>
      <c r="G124" s="600"/>
    </row>
    <row r="125" spans="2:7" s="10" customFormat="1" ht="12.75">
      <c r="B125" s="364"/>
      <c r="C125" s="361" t="s">
        <v>46</v>
      </c>
      <c r="D125" s="246"/>
      <c r="E125" s="247"/>
      <c r="F125" s="816"/>
      <c r="G125" s="694">
        <f>SUM(G17+G21+G25+G29+G33+G37+G41+G45+G49+G53+G57+G61+G68+G72+G76+G80+G84+G94+G99+G108+G113+G117+G121)</f>
        <v>0</v>
      </c>
    </row>
    <row r="126" spans="2:7" s="10" customFormat="1" ht="13.5" thickBot="1">
      <c r="B126" s="364"/>
      <c r="C126" s="362" t="s">
        <v>47</v>
      </c>
      <c r="D126" s="249"/>
      <c r="E126" s="250"/>
      <c r="F126" s="817"/>
      <c r="G126" s="695">
        <f>SUM(G18+G22+G26+G30+G34+G38+G42+G46+G50+G54+G58+G62+G69+G73+G77+G81+G85+G95+G100+G109+G114+G118+G122)</f>
        <v>0</v>
      </c>
    </row>
    <row r="127" spans="2:7" s="3" customFormat="1" ht="17.25" thickBot="1">
      <c r="B127" s="365"/>
      <c r="C127" s="134" t="s">
        <v>2500</v>
      </c>
      <c r="D127" s="118"/>
      <c r="E127" s="119"/>
      <c r="F127" s="230"/>
      <c r="G127" s="601">
        <f>SUM(G125:G126)</f>
        <v>0</v>
      </c>
    </row>
  </sheetData>
  <sheetProtection algorithmName="SHA-512" hashValue="B0kZqw378zPf2ofhVo63z+T9huSGBnRYM309hADPR++HB25U6popAEshSb4Tn9MX50lw1DXlQI42WEMYHCaRwQ==" saltValue="Rs7uV7KmPrnioTFcxq3Ung==" spinCount="100000" sheet="1" objects="1" scenarios="1"/>
  <mergeCells count="6">
    <mergeCell ref="B8:G8"/>
    <mergeCell ref="B9:G9"/>
    <mergeCell ref="B4:G4"/>
    <mergeCell ref="B5:G5"/>
    <mergeCell ref="B6:G6"/>
    <mergeCell ref="B7:G7"/>
  </mergeCells>
  <pageMargins left="0.78740157480314965" right="0.39370078740157483" top="0.98425196850393704" bottom="0.98425196850393704" header="0.51181102362204722" footer="0.51181102362204722"/>
  <pageSetup paperSize="9" scale="68" firstPageNumber="0" orientation="portrait" r:id="rId1"/>
  <headerFooter alignWithMargins="0">
    <oddHeader>&amp;L&amp;"Calibri,Krepko"&amp;9&amp;UTehnološki park Velenje - TecHUB&amp;R&amp;9POPIS STROJNIH DEL
F/1.0 VODOVODNI PRIKLJUČEK</oddHeader>
    <oddFooter>&amp;R&amp;P</oddFooter>
  </headerFooter>
  <colBreaks count="1" manualBreakCount="1">
    <brk id="8"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91CF2-0D8F-4DE0-90EA-58AEC94E4A7F}">
  <sheetPr>
    <tabColor theme="8" tint="0.39997558519241921"/>
  </sheetPr>
  <dimension ref="A1:H91"/>
  <sheetViews>
    <sheetView view="pageBreakPreview" topLeftCell="A68" zoomScaleNormal="100" zoomScaleSheetLayoutView="100" workbookViewId="0">
      <selection activeCell="G90" sqref="G90"/>
    </sheetView>
  </sheetViews>
  <sheetFormatPr defaultRowHeight="16.5"/>
  <cols>
    <col min="1" max="1" width="2" style="1" customWidth="1"/>
    <col min="2" max="2" width="6" style="357" customWidth="1"/>
    <col min="3" max="3" width="40.140625" style="36" customWidth="1"/>
    <col min="4" max="4" width="8.5703125" style="1" customWidth="1"/>
    <col min="5" max="5" width="11.5703125" style="1" customWidth="1"/>
    <col min="6" max="6" width="10.42578125" style="226" customWidth="1"/>
    <col min="7" max="7" width="15.42578125" style="593" customWidth="1"/>
    <col min="8" max="8" width="2.140625" style="124" customWidth="1"/>
    <col min="9" max="11" width="9.140625" style="1"/>
    <col min="12" max="12" width="7.140625" style="1" customWidth="1"/>
    <col min="13" max="257" width="9.140625" style="1"/>
    <col min="258" max="258" width="7.140625" style="1" customWidth="1"/>
    <col min="259" max="259" width="40.140625" style="1" customWidth="1"/>
    <col min="260" max="260" width="8.5703125" style="1" customWidth="1"/>
    <col min="261" max="261" width="11.5703125" style="1" customWidth="1"/>
    <col min="262" max="262" width="10.42578125" style="1" customWidth="1"/>
    <col min="263" max="263" width="11.85546875" style="1" customWidth="1"/>
    <col min="264" max="264" width="18.85546875" style="1" customWidth="1"/>
    <col min="265" max="267" width="9.140625" style="1"/>
    <col min="268" max="268" width="7.140625" style="1" customWidth="1"/>
    <col min="269" max="513" width="9.140625" style="1"/>
    <col min="514" max="514" width="7.140625" style="1" customWidth="1"/>
    <col min="515" max="515" width="40.140625" style="1" customWidth="1"/>
    <col min="516" max="516" width="8.5703125" style="1" customWidth="1"/>
    <col min="517" max="517" width="11.5703125" style="1" customWidth="1"/>
    <col min="518" max="518" width="10.42578125" style="1" customWidth="1"/>
    <col min="519" max="519" width="11.85546875" style="1" customWidth="1"/>
    <col min="520" max="520" width="18.85546875" style="1" customWidth="1"/>
    <col min="521" max="523" width="9.140625" style="1"/>
    <col min="524" max="524" width="7.140625" style="1" customWidth="1"/>
    <col min="525" max="769" width="9.140625" style="1"/>
    <col min="770" max="770" width="7.140625" style="1" customWidth="1"/>
    <col min="771" max="771" width="40.140625" style="1" customWidth="1"/>
    <col min="772" max="772" width="8.5703125" style="1" customWidth="1"/>
    <col min="773" max="773" width="11.5703125" style="1" customWidth="1"/>
    <col min="774" max="774" width="10.42578125" style="1" customWidth="1"/>
    <col min="775" max="775" width="11.85546875" style="1" customWidth="1"/>
    <col min="776" max="776" width="18.85546875" style="1" customWidth="1"/>
    <col min="777" max="779" width="9.140625" style="1"/>
    <col min="780" max="780" width="7.140625" style="1" customWidth="1"/>
    <col min="781" max="1025" width="9.140625" style="1"/>
    <col min="1026" max="1026" width="7.140625" style="1" customWidth="1"/>
    <col min="1027" max="1027" width="40.140625" style="1" customWidth="1"/>
    <col min="1028" max="1028" width="8.5703125" style="1" customWidth="1"/>
    <col min="1029" max="1029" width="11.5703125" style="1" customWidth="1"/>
    <col min="1030" max="1030" width="10.42578125" style="1" customWidth="1"/>
    <col min="1031" max="1031" width="11.85546875" style="1" customWidth="1"/>
    <col min="1032" max="1032" width="18.85546875" style="1" customWidth="1"/>
    <col min="1033" max="1035" width="9.140625" style="1"/>
    <col min="1036" max="1036" width="7.140625" style="1" customWidth="1"/>
    <col min="1037" max="1281" width="9.140625" style="1"/>
    <col min="1282" max="1282" width="7.140625" style="1" customWidth="1"/>
    <col min="1283" max="1283" width="40.140625" style="1" customWidth="1"/>
    <col min="1284" max="1284" width="8.5703125" style="1" customWidth="1"/>
    <col min="1285" max="1285" width="11.5703125" style="1" customWidth="1"/>
    <col min="1286" max="1286" width="10.42578125" style="1" customWidth="1"/>
    <col min="1287" max="1287" width="11.85546875" style="1" customWidth="1"/>
    <col min="1288" max="1288" width="18.85546875" style="1" customWidth="1"/>
    <col min="1289" max="1291" width="9.140625" style="1"/>
    <col min="1292" max="1292" width="7.140625" style="1" customWidth="1"/>
    <col min="1293" max="1537" width="9.140625" style="1"/>
    <col min="1538" max="1538" width="7.140625" style="1" customWidth="1"/>
    <col min="1539" max="1539" width="40.140625" style="1" customWidth="1"/>
    <col min="1540" max="1540" width="8.5703125" style="1" customWidth="1"/>
    <col min="1541" max="1541" width="11.5703125" style="1" customWidth="1"/>
    <col min="1542" max="1542" width="10.42578125" style="1" customWidth="1"/>
    <col min="1543" max="1543" width="11.85546875" style="1" customWidth="1"/>
    <col min="1544" max="1544" width="18.85546875" style="1" customWidth="1"/>
    <col min="1545" max="1547" width="9.140625" style="1"/>
    <col min="1548" max="1548" width="7.140625" style="1" customWidth="1"/>
    <col min="1549" max="1793" width="9.140625" style="1"/>
    <col min="1794" max="1794" width="7.140625" style="1" customWidth="1"/>
    <col min="1795" max="1795" width="40.140625" style="1" customWidth="1"/>
    <col min="1796" max="1796" width="8.5703125" style="1" customWidth="1"/>
    <col min="1797" max="1797" width="11.5703125" style="1" customWidth="1"/>
    <col min="1798" max="1798" width="10.42578125" style="1" customWidth="1"/>
    <col min="1799" max="1799" width="11.85546875" style="1" customWidth="1"/>
    <col min="1800" max="1800" width="18.85546875" style="1" customWidth="1"/>
    <col min="1801" max="1803" width="9.140625" style="1"/>
    <col min="1804" max="1804" width="7.140625" style="1" customWidth="1"/>
    <col min="1805" max="2049" width="9.140625" style="1"/>
    <col min="2050" max="2050" width="7.140625" style="1" customWidth="1"/>
    <col min="2051" max="2051" width="40.140625" style="1" customWidth="1"/>
    <col min="2052" max="2052" width="8.5703125" style="1" customWidth="1"/>
    <col min="2053" max="2053" width="11.5703125" style="1" customWidth="1"/>
    <col min="2054" max="2054" width="10.42578125" style="1" customWidth="1"/>
    <col min="2055" max="2055" width="11.85546875" style="1" customWidth="1"/>
    <col min="2056" max="2056" width="18.85546875" style="1" customWidth="1"/>
    <col min="2057" max="2059" width="9.140625" style="1"/>
    <col min="2060" max="2060" width="7.140625" style="1" customWidth="1"/>
    <col min="2061" max="2305" width="9.140625" style="1"/>
    <col min="2306" max="2306" width="7.140625" style="1" customWidth="1"/>
    <col min="2307" max="2307" width="40.140625" style="1" customWidth="1"/>
    <col min="2308" max="2308" width="8.5703125" style="1" customWidth="1"/>
    <col min="2309" max="2309" width="11.5703125" style="1" customWidth="1"/>
    <col min="2310" max="2310" width="10.42578125" style="1" customWidth="1"/>
    <col min="2311" max="2311" width="11.85546875" style="1" customWidth="1"/>
    <col min="2312" max="2312" width="18.85546875" style="1" customWidth="1"/>
    <col min="2313" max="2315" width="9.140625" style="1"/>
    <col min="2316" max="2316" width="7.140625" style="1" customWidth="1"/>
    <col min="2317" max="2561" width="9.140625" style="1"/>
    <col min="2562" max="2562" width="7.140625" style="1" customWidth="1"/>
    <col min="2563" max="2563" width="40.140625" style="1" customWidth="1"/>
    <col min="2564" max="2564" width="8.5703125" style="1" customWidth="1"/>
    <col min="2565" max="2565" width="11.5703125" style="1" customWidth="1"/>
    <col min="2566" max="2566" width="10.42578125" style="1" customWidth="1"/>
    <col min="2567" max="2567" width="11.85546875" style="1" customWidth="1"/>
    <col min="2568" max="2568" width="18.85546875" style="1" customWidth="1"/>
    <col min="2569" max="2571" width="9.140625" style="1"/>
    <col min="2572" max="2572" width="7.140625" style="1" customWidth="1"/>
    <col min="2573" max="2817" width="9.140625" style="1"/>
    <col min="2818" max="2818" width="7.140625" style="1" customWidth="1"/>
    <col min="2819" max="2819" width="40.140625" style="1" customWidth="1"/>
    <col min="2820" max="2820" width="8.5703125" style="1" customWidth="1"/>
    <col min="2821" max="2821" width="11.5703125" style="1" customWidth="1"/>
    <col min="2822" max="2822" width="10.42578125" style="1" customWidth="1"/>
    <col min="2823" max="2823" width="11.85546875" style="1" customWidth="1"/>
    <col min="2824" max="2824" width="18.85546875" style="1" customWidth="1"/>
    <col min="2825" max="2827" width="9.140625" style="1"/>
    <col min="2828" max="2828" width="7.140625" style="1" customWidth="1"/>
    <col min="2829" max="3073" width="9.140625" style="1"/>
    <col min="3074" max="3074" width="7.140625" style="1" customWidth="1"/>
    <col min="3075" max="3075" width="40.140625" style="1" customWidth="1"/>
    <col min="3076" max="3076" width="8.5703125" style="1" customWidth="1"/>
    <col min="3077" max="3077" width="11.5703125" style="1" customWidth="1"/>
    <col min="3078" max="3078" width="10.42578125" style="1" customWidth="1"/>
    <col min="3079" max="3079" width="11.85546875" style="1" customWidth="1"/>
    <col min="3080" max="3080" width="18.85546875" style="1" customWidth="1"/>
    <col min="3081" max="3083" width="9.140625" style="1"/>
    <col min="3084" max="3084" width="7.140625" style="1" customWidth="1"/>
    <col min="3085" max="3329" width="9.140625" style="1"/>
    <col min="3330" max="3330" width="7.140625" style="1" customWidth="1"/>
    <col min="3331" max="3331" width="40.140625" style="1" customWidth="1"/>
    <col min="3332" max="3332" width="8.5703125" style="1" customWidth="1"/>
    <col min="3333" max="3333" width="11.5703125" style="1" customWidth="1"/>
    <col min="3334" max="3334" width="10.42578125" style="1" customWidth="1"/>
    <col min="3335" max="3335" width="11.85546875" style="1" customWidth="1"/>
    <col min="3336" max="3336" width="18.85546875" style="1" customWidth="1"/>
    <col min="3337" max="3339" width="9.140625" style="1"/>
    <col min="3340" max="3340" width="7.140625" style="1" customWidth="1"/>
    <col min="3341" max="3585" width="9.140625" style="1"/>
    <col min="3586" max="3586" width="7.140625" style="1" customWidth="1"/>
    <col min="3587" max="3587" width="40.140625" style="1" customWidth="1"/>
    <col min="3588" max="3588" width="8.5703125" style="1" customWidth="1"/>
    <col min="3589" max="3589" width="11.5703125" style="1" customWidth="1"/>
    <col min="3590" max="3590" width="10.42578125" style="1" customWidth="1"/>
    <col min="3591" max="3591" width="11.85546875" style="1" customWidth="1"/>
    <col min="3592" max="3592" width="18.85546875" style="1" customWidth="1"/>
    <col min="3593" max="3595" width="9.140625" style="1"/>
    <col min="3596" max="3596" width="7.140625" style="1" customWidth="1"/>
    <col min="3597" max="3841" width="9.140625" style="1"/>
    <col min="3842" max="3842" width="7.140625" style="1" customWidth="1"/>
    <col min="3843" max="3843" width="40.140625" style="1" customWidth="1"/>
    <col min="3844" max="3844" width="8.5703125" style="1" customWidth="1"/>
    <col min="3845" max="3845" width="11.5703125" style="1" customWidth="1"/>
    <col min="3846" max="3846" width="10.42578125" style="1" customWidth="1"/>
    <col min="3847" max="3847" width="11.85546875" style="1" customWidth="1"/>
    <col min="3848" max="3848" width="18.85546875" style="1" customWidth="1"/>
    <col min="3849" max="3851" width="9.140625" style="1"/>
    <col min="3852" max="3852" width="7.140625" style="1" customWidth="1"/>
    <col min="3853" max="4097" width="9.140625" style="1"/>
    <col min="4098" max="4098" width="7.140625" style="1" customWidth="1"/>
    <col min="4099" max="4099" width="40.140625" style="1" customWidth="1"/>
    <col min="4100" max="4100" width="8.5703125" style="1" customWidth="1"/>
    <col min="4101" max="4101" width="11.5703125" style="1" customWidth="1"/>
    <col min="4102" max="4102" width="10.42578125" style="1" customWidth="1"/>
    <col min="4103" max="4103" width="11.85546875" style="1" customWidth="1"/>
    <col min="4104" max="4104" width="18.85546875" style="1" customWidth="1"/>
    <col min="4105" max="4107" width="9.140625" style="1"/>
    <col min="4108" max="4108" width="7.140625" style="1" customWidth="1"/>
    <col min="4109" max="4353" width="9.140625" style="1"/>
    <col min="4354" max="4354" width="7.140625" style="1" customWidth="1"/>
    <col min="4355" max="4355" width="40.140625" style="1" customWidth="1"/>
    <col min="4356" max="4356" width="8.5703125" style="1" customWidth="1"/>
    <col min="4357" max="4357" width="11.5703125" style="1" customWidth="1"/>
    <col min="4358" max="4358" width="10.42578125" style="1" customWidth="1"/>
    <col min="4359" max="4359" width="11.85546875" style="1" customWidth="1"/>
    <col min="4360" max="4360" width="18.85546875" style="1" customWidth="1"/>
    <col min="4361" max="4363" width="9.140625" style="1"/>
    <col min="4364" max="4364" width="7.140625" style="1" customWidth="1"/>
    <col min="4365" max="4609" width="9.140625" style="1"/>
    <col min="4610" max="4610" width="7.140625" style="1" customWidth="1"/>
    <col min="4611" max="4611" width="40.140625" style="1" customWidth="1"/>
    <col min="4612" max="4612" width="8.5703125" style="1" customWidth="1"/>
    <col min="4613" max="4613" width="11.5703125" style="1" customWidth="1"/>
    <col min="4614" max="4614" width="10.42578125" style="1" customWidth="1"/>
    <col min="4615" max="4615" width="11.85546875" style="1" customWidth="1"/>
    <col min="4616" max="4616" width="18.85546875" style="1" customWidth="1"/>
    <col min="4617" max="4619" width="9.140625" style="1"/>
    <col min="4620" max="4620" width="7.140625" style="1" customWidth="1"/>
    <col min="4621" max="4865" width="9.140625" style="1"/>
    <col min="4866" max="4866" width="7.140625" style="1" customWidth="1"/>
    <col min="4867" max="4867" width="40.140625" style="1" customWidth="1"/>
    <col min="4868" max="4868" width="8.5703125" style="1" customWidth="1"/>
    <col min="4869" max="4869" width="11.5703125" style="1" customWidth="1"/>
    <col min="4870" max="4870" width="10.42578125" style="1" customWidth="1"/>
    <col min="4871" max="4871" width="11.85546875" style="1" customWidth="1"/>
    <col min="4872" max="4872" width="18.85546875" style="1" customWidth="1"/>
    <col min="4873" max="4875" width="9.140625" style="1"/>
    <col min="4876" max="4876" width="7.140625" style="1" customWidth="1"/>
    <col min="4877" max="5121" width="9.140625" style="1"/>
    <col min="5122" max="5122" width="7.140625" style="1" customWidth="1"/>
    <col min="5123" max="5123" width="40.140625" style="1" customWidth="1"/>
    <col min="5124" max="5124" width="8.5703125" style="1" customWidth="1"/>
    <col min="5125" max="5125" width="11.5703125" style="1" customWidth="1"/>
    <col min="5126" max="5126" width="10.42578125" style="1" customWidth="1"/>
    <col min="5127" max="5127" width="11.85546875" style="1" customWidth="1"/>
    <col min="5128" max="5128" width="18.85546875" style="1" customWidth="1"/>
    <col min="5129" max="5131" width="9.140625" style="1"/>
    <col min="5132" max="5132" width="7.140625" style="1" customWidth="1"/>
    <col min="5133" max="5377" width="9.140625" style="1"/>
    <col min="5378" max="5378" width="7.140625" style="1" customWidth="1"/>
    <col min="5379" max="5379" width="40.140625" style="1" customWidth="1"/>
    <col min="5380" max="5380" width="8.5703125" style="1" customWidth="1"/>
    <col min="5381" max="5381" width="11.5703125" style="1" customWidth="1"/>
    <col min="5382" max="5382" width="10.42578125" style="1" customWidth="1"/>
    <col min="5383" max="5383" width="11.85546875" style="1" customWidth="1"/>
    <col min="5384" max="5384" width="18.85546875" style="1" customWidth="1"/>
    <col min="5385" max="5387" width="9.140625" style="1"/>
    <col min="5388" max="5388" width="7.140625" style="1" customWidth="1"/>
    <col min="5389" max="5633" width="9.140625" style="1"/>
    <col min="5634" max="5634" width="7.140625" style="1" customWidth="1"/>
    <col min="5635" max="5635" width="40.140625" style="1" customWidth="1"/>
    <col min="5636" max="5636" width="8.5703125" style="1" customWidth="1"/>
    <col min="5637" max="5637" width="11.5703125" style="1" customWidth="1"/>
    <col min="5638" max="5638" width="10.42578125" style="1" customWidth="1"/>
    <col min="5639" max="5639" width="11.85546875" style="1" customWidth="1"/>
    <col min="5640" max="5640" width="18.85546875" style="1" customWidth="1"/>
    <col min="5641" max="5643" width="9.140625" style="1"/>
    <col min="5644" max="5644" width="7.140625" style="1" customWidth="1"/>
    <col min="5645" max="5889" width="9.140625" style="1"/>
    <col min="5890" max="5890" width="7.140625" style="1" customWidth="1"/>
    <col min="5891" max="5891" width="40.140625" style="1" customWidth="1"/>
    <col min="5892" max="5892" width="8.5703125" style="1" customWidth="1"/>
    <col min="5893" max="5893" width="11.5703125" style="1" customWidth="1"/>
    <col min="5894" max="5894" width="10.42578125" style="1" customWidth="1"/>
    <col min="5895" max="5895" width="11.85546875" style="1" customWidth="1"/>
    <col min="5896" max="5896" width="18.85546875" style="1" customWidth="1"/>
    <col min="5897" max="5899" width="9.140625" style="1"/>
    <col min="5900" max="5900" width="7.140625" style="1" customWidth="1"/>
    <col min="5901" max="6145" width="9.140625" style="1"/>
    <col min="6146" max="6146" width="7.140625" style="1" customWidth="1"/>
    <col min="6147" max="6147" width="40.140625" style="1" customWidth="1"/>
    <col min="6148" max="6148" width="8.5703125" style="1" customWidth="1"/>
    <col min="6149" max="6149" width="11.5703125" style="1" customWidth="1"/>
    <col min="6150" max="6150" width="10.42578125" style="1" customWidth="1"/>
    <col min="6151" max="6151" width="11.85546875" style="1" customWidth="1"/>
    <col min="6152" max="6152" width="18.85546875" style="1" customWidth="1"/>
    <col min="6153" max="6155" width="9.140625" style="1"/>
    <col min="6156" max="6156" width="7.140625" style="1" customWidth="1"/>
    <col min="6157" max="6401" width="9.140625" style="1"/>
    <col min="6402" max="6402" width="7.140625" style="1" customWidth="1"/>
    <col min="6403" max="6403" width="40.140625" style="1" customWidth="1"/>
    <col min="6404" max="6404" width="8.5703125" style="1" customWidth="1"/>
    <col min="6405" max="6405" width="11.5703125" style="1" customWidth="1"/>
    <col min="6406" max="6406" width="10.42578125" style="1" customWidth="1"/>
    <col min="6407" max="6407" width="11.85546875" style="1" customWidth="1"/>
    <col min="6408" max="6408" width="18.85546875" style="1" customWidth="1"/>
    <col min="6409" max="6411" width="9.140625" style="1"/>
    <col min="6412" max="6412" width="7.140625" style="1" customWidth="1"/>
    <col min="6413" max="6657" width="9.140625" style="1"/>
    <col min="6658" max="6658" width="7.140625" style="1" customWidth="1"/>
    <col min="6659" max="6659" width="40.140625" style="1" customWidth="1"/>
    <col min="6660" max="6660" width="8.5703125" style="1" customWidth="1"/>
    <col min="6661" max="6661" width="11.5703125" style="1" customWidth="1"/>
    <col min="6662" max="6662" width="10.42578125" style="1" customWidth="1"/>
    <col min="6663" max="6663" width="11.85546875" style="1" customWidth="1"/>
    <col min="6664" max="6664" width="18.85546875" style="1" customWidth="1"/>
    <col min="6665" max="6667" width="9.140625" style="1"/>
    <col min="6668" max="6668" width="7.140625" style="1" customWidth="1"/>
    <col min="6669" max="6913" width="9.140625" style="1"/>
    <col min="6914" max="6914" width="7.140625" style="1" customWidth="1"/>
    <col min="6915" max="6915" width="40.140625" style="1" customWidth="1"/>
    <col min="6916" max="6916" width="8.5703125" style="1" customWidth="1"/>
    <col min="6917" max="6917" width="11.5703125" style="1" customWidth="1"/>
    <col min="6918" max="6918" width="10.42578125" style="1" customWidth="1"/>
    <col min="6919" max="6919" width="11.85546875" style="1" customWidth="1"/>
    <col min="6920" max="6920" width="18.85546875" style="1" customWidth="1"/>
    <col min="6921" max="6923" width="9.140625" style="1"/>
    <col min="6924" max="6924" width="7.140625" style="1" customWidth="1"/>
    <col min="6925" max="7169" width="9.140625" style="1"/>
    <col min="7170" max="7170" width="7.140625" style="1" customWidth="1"/>
    <col min="7171" max="7171" width="40.140625" style="1" customWidth="1"/>
    <col min="7172" max="7172" width="8.5703125" style="1" customWidth="1"/>
    <col min="7173" max="7173" width="11.5703125" style="1" customWidth="1"/>
    <col min="7174" max="7174" width="10.42578125" style="1" customWidth="1"/>
    <col min="7175" max="7175" width="11.85546875" style="1" customWidth="1"/>
    <col min="7176" max="7176" width="18.85546875" style="1" customWidth="1"/>
    <col min="7177" max="7179" width="9.140625" style="1"/>
    <col min="7180" max="7180" width="7.140625" style="1" customWidth="1"/>
    <col min="7181" max="7425" width="9.140625" style="1"/>
    <col min="7426" max="7426" width="7.140625" style="1" customWidth="1"/>
    <col min="7427" max="7427" width="40.140625" style="1" customWidth="1"/>
    <col min="7428" max="7428" width="8.5703125" style="1" customWidth="1"/>
    <col min="7429" max="7429" width="11.5703125" style="1" customWidth="1"/>
    <col min="7430" max="7430" width="10.42578125" style="1" customWidth="1"/>
    <col min="7431" max="7431" width="11.85546875" style="1" customWidth="1"/>
    <col min="7432" max="7432" width="18.85546875" style="1" customWidth="1"/>
    <col min="7433" max="7435" width="9.140625" style="1"/>
    <col min="7436" max="7436" width="7.140625" style="1" customWidth="1"/>
    <col min="7437" max="7681" width="9.140625" style="1"/>
    <col min="7682" max="7682" width="7.140625" style="1" customWidth="1"/>
    <col min="7683" max="7683" width="40.140625" style="1" customWidth="1"/>
    <col min="7684" max="7684" width="8.5703125" style="1" customWidth="1"/>
    <col min="7685" max="7685" width="11.5703125" style="1" customWidth="1"/>
    <col min="7686" max="7686" width="10.42578125" style="1" customWidth="1"/>
    <col min="7687" max="7687" width="11.85546875" style="1" customWidth="1"/>
    <col min="7688" max="7688" width="18.85546875" style="1" customWidth="1"/>
    <col min="7689" max="7691" width="9.140625" style="1"/>
    <col min="7692" max="7692" width="7.140625" style="1" customWidth="1"/>
    <col min="7693" max="7937" width="9.140625" style="1"/>
    <col min="7938" max="7938" width="7.140625" style="1" customWidth="1"/>
    <col min="7939" max="7939" width="40.140625" style="1" customWidth="1"/>
    <col min="7940" max="7940" width="8.5703125" style="1" customWidth="1"/>
    <col min="7941" max="7941" width="11.5703125" style="1" customWidth="1"/>
    <col min="7942" max="7942" width="10.42578125" style="1" customWidth="1"/>
    <col min="7943" max="7943" width="11.85546875" style="1" customWidth="1"/>
    <col min="7944" max="7944" width="18.85546875" style="1" customWidth="1"/>
    <col min="7945" max="7947" width="9.140625" style="1"/>
    <col min="7948" max="7948" width="7.140625" style="1" customWidth="1"/>
    <col min="7949" max="8193" width="9.140625" style="1"/>
    <col min="8194" max="8194" width="7.140625" style="1" customWidth="1"/>
    <col min="8195" max="8195" width="40.140625" style="1" customWidth="1"/>
    <col min="8196" max="8196" width="8.5703125" style="1" customWidth="1"/>
    <col min="8197" max="8197" width="11.5703125" style="1" customWidth="1"/>
    <col min="8198" max="8198" width="10.42578125" style="1" customWidth="1"/>
    <col min="8199" max="8199" width="11.85546875" style="1" customWidth="1"/>
    <col min="8200" max="8200" width="18.85546875" style="1" customWidth="1"/>
    <col min="8201" max="8203" width="9.140625" style="1"/>
    <col min="8204" max="8204" width="7.140625" style="1" customWidth="1"/>
    <col min="8205" max="8449" width="9.140625" style="1"/>
    <col min="8450" max="8450" width="7.140625" style="1" customWidth="1"/>
    <col min="8451" max="8451" width="40.140625" style="1" customWidth="1"/>
    <col min="8452" max="8452" width="8.5703125" style="1" customWidth="1"/>
    <col min="8453" max="8453" width="11.5703125" style="1" customWidth="1"/>
    <col min="8454" max="8454" width="10.42578125" style="1" customWidth="1"/>
    <col min="8455" max="8455" width="11.85546875" style="1" customWidth="1"/>
    <col min="8456" max="8456" width="18.85546875" style="1" customWidth="1"/>
    <col min="8457" max="8459" width="9.140625" style="1"/>
    <col min="8460" max="8460" width="7.140625" style="1" customWidth="1"/>
    <col min="8461" max="8705" width="9.140625" style="1"/>
    <col min="8706" max="8706" width="7.140625" style="1" customWidth="1"/>
    <col min="8707" max="8707" width="40.140625" style="1" customWidth="1"/>
    <col min="8708" max="8708" width="8.5703125" style="1" customWidth="1"/>
    <col min="8709" max="8709" width="11.5703125" style="1" customWidth="1"/>
    <col min="8710" max="8710" width="10.42578125" style="1" customWidth="1"/>
    <col min="8711" max="8711" width="11.85546875" style="1" customWidth="1"/>
    <col min="8712" max="8712" width="18.85546875" style="1" customWidth="1"/>
    <col min="8713" max="8715" width="9.140625" style="1"/>
    <col min="8716" max="8716" width="7.140625" style="1" customWidth="1"/>
    <col min="8717" max="8961" width="9.140625" style="1"/>
    <col min="8962" max="8962" width="7.140625" style="1" customWidth="1"/>
    <col min="8963" max="8963" width="40.140625" style="1" customWidth="1"/>
    <col min="8964" max="8964" width="8.5703125" style="1" customWidth="1"/>
    <col min="8965" max="8965" width="11.5703125" style="1" customWidth="1"/>
    <col min="8966" max="8966" width="10.42578125" style="1" customWidth="1"/>
    <col min="8967" max="8967" width="11.85546875" style="1" customWidth="1"/>
    <col min="8968" max="8968" width="18.85546875" style="1" customWidth="1"/>
    <col min="8969" max="8971" width="9.140625" style="1"/>
    <col min="8972" max="8972" width="7.140625" style="1" customWidth="1"/>
    <col min="8973" max="9217" width="9.140625" style="1"/>
    <col min="9218" max="9218" width="7.140625" style="1" customWidth="1"/>
    <col min="9219" max="9219" width="40.140625" style="1" customWidth="1"/>
    <col min="9220" max="9220" width="8.5703125" style="1" customWidth="1"/>
    <col min="9221" max="9221" width="11.5703125" style="1" customWidth="1"/>
    <col min="9222" max="9222" width="10.42578125" style="1" customWidth="1"/>
    <col min="9223" max="9223" width="11.85546875" style="1" customWidth="1"/>
    <col min="9224" max="9224" width="18.85546875" style="1" customWidth="1"/>
    <col min="9225" max="9227" width="9.140625" style="1"/>
    <col min="9228" max="9228" width="7.140625" style="1" customWidth="1"/>
    <col min="9229" max="9473" width="9.140625" style="1"/>
    <col min="9474" max="9474" width="7.140625" style="1" customWidth="1"/>
    <col min="9475" max="9475" width="40.140625" style="1" customWidth="1"/>
    <col min="9476" max="9476" width="8.5703125" style="1" customWidth="1"/>
    <col min="9477" max="9477" width="11.5703125" style="1" customWidth="1"/>
    <col min="9478" max="9478" width="10.42578125" style="1" customWidth="1"/>
    <col min="9479" max="9479" width="11.85546875" style="1" customWidth="1"/>
    <col min="9480" max="9480" width="18.85546875" style="1" customWidth="1"/>
    <col min="9481" max="9483" width="9.140625" style="1"/>
    <col min="9484" max="9484" width="7.140625" style="1" customWidth="1"/>
    <col min="9485" max="9729" width="9.140625" style="1"/>
    <col min="9730" max="9730" width="7.140625" style="1" customWidth="1"/>
    <col min="9731" max="9731" width="40.140625" style="1" customWidth="1"/>
    <col min="9732" max="9732" width="8.5703125" style="1" customWidth="1"/>
    <col min="9733" max="9733" width="11.5703125" style="1" customWidth="1"/>
    <col min="9734" max="9734" width="10.42578125" style="1" customWidth="1"/>
    <col min="9735" max="9735" width="11.85546875" style="1" customWidth="1"/>
    <col min="9736" max="9736" width="18.85546875" style="1" customWidth="1"/>
    <col min="9737" max="9739" width="9.140625" style="1"/>
    <col min="9740" max="9740" width="7.140625" style="1" customWidth="1"/>
    <col min="9741" max="9985" width="9.140625" style="1"/>
    <col min="9986" max="9986" width="7.140625" style="1" customWidth="1"/>
    <col min="9987" max="9987" width="40.140625" style="1" customWidth="1"/>
    <col min="9988" max="9988" width="8.5703125" style="1" customWidth="1"/>
    <col min="9989" max="9989" width="11.5703125" style="1" customWidth="1"/>
    <col min="9990" max="9990" width="10.42578125" style="1" customWidth="1"/>
    <col min="9991" max="9991" width="11.85546875" style="1" customWidth="1"/>
    <col min="9992" max="9992" width="18.85546875" style="1" customWidth="1"/>
    <col min="9993" max="9995" width="9.140625" style="1"/>
    <col min="9996" max="9996" width="7.140625" style="1" customWidth="1"/>
    <col min="9997" max="10241" width="9.140625" style="1"/>
    <col min="10242" max="10242" width="7.140625" style="1" customWidth="1"/>
    <col min="10243" max="10243" width="40.140625" style="1" customWidth="1"/>
    <col min="10244" max="10244" width="8.5703125" style="1" customWidth="1"/>
    <col min="10245" max="10245" width="11.5703125" style="1" customWidth="1"/>
    <col min="10246" max="10246" width="10.42578125" style="1" customWidth="1"/>
    <col min="10247" max="10247" width="11.85546875" style="1" customWidth="1"/>
    <col min="10248" max="10248" width="18.85546875" style="1" customWidth="1"/>
    <col min="10249" max="10251" width="9.140625" style="1"/>
    <col min="10252" max="10252" width="7.140625" style="1" customWidth="1"/>
    <col min="10253" max="10497" width="9.140625" style="1"/>
    <col min="10498" max="10498" width="7.140625" style="1" customWidth="1"/>
    <col min="10499" max="10499" width="40.140625" style="1" customWidth="1"/>
    <col min="10500" max="10500" width="8.5703125" style="1" customWidth="1"/>
    <col min="10501" max="10501" width="11.5703125" style="1" customWidth="1"/>
    <col min="10502" max="10502" width="10.42578125" style="1" customWidth="1"/>
    <col min="10503" max="10503" width="11.85546875" style="1" customWidth="1"/>
    <col min="10504" max="10504" width="18.85546875" style="1" customWidth="1"/>
    <col min="10505" max="10507" width="9.140625" style="1"/>
    <col min="10508" max="10508" width="7.140625" style="1" customWidth="1"/>
    <col min="10509" max="10753" width="9.140625" style="1"/>
    <col min="10754" max="10754" width="7.140625" style="1" customWidth="1"/>
    <col min="10755" max="10755" width="40.140625" style="1" customWidth="1"/>
    <col min="10756" max="10756" width="8.5703125" style="1" customWidth="1"/>
    <col min="10757" max="10757" width="11.5703125" style="1" customWidth="1"/>
    <col min="10758" max="10758" width="10.42578125" style="1" customWidth="1"/>
    <col min="10759" max="10759" width="11.85546875" style="1" customWidth="1"/>
    <col min="10760" max="10760" width="18.85546875" style="1" customWidth="1"/>
    <col min="10761" max="10763" width="9.140625" style="1"/>
    <col min="10764" max="10764" width="7.140625" style="1" customWidth="1"/>
    <col min="10765" max="11009" width="9.140625" style="1"/>
    <col min="11010" max="11010" width="7.140625" style="1" customWidth="1"/>
    <col min="11011" max="11011" width="40.140625" style="1" customWidth="1"/>
    <col min="11012" max="11012" width="8.5703125" style="1" customWidth="1"/>
    <col min="11013" max="11013" width="11.5703125" style="1" customWidth="1"/>
    <col min="11014" max="11014" width="10.42578125" style="1" customWidth="1"/>
    <col min="11015" max="11015" width="11.85546875" style="1" customWidth="1"/>
    <col min="11016" max="11016" width="18.85546875" style="1" customWidth="1"/>
    <col min="11017" max="11019" width="9.140625" style="1"/>
    <col min="11020" max="11020" width="7.140625" style="1" customWidth="1"/>
    <col min="11021" max="11265" width="9.140625" style="1"/>
    <col min="11266" max="11266" width="7.140625" style="1" customWidth="1"/>
    <col min="11267" max="11267" width="40.140625" style="1" customWidth="1"/>
    <col min="11268" max="11268" width="8.5703125" style="1" customWidth="1"/>
    <col min="11269" max="11269" width="11.5703125" style="1" customWidth="1"/>
    <col min="11270" max="11270" width="10.42578125" style="1" customWidth="1"/>
    <col min="11271" max="11271" width="11.85546875" style="1" customWidth="1"/>
    <col min="11272" max="11272" width="18.85546875" style="1" customWidth="1"/>
    <col min="11273" max="11275" width="9.140625" style="1"/>
    <col min="11276" max="11276" width="7.140625" style="1" customWidth="1"/>
    <col min="11277" max="11521" width="9.140625" style="1"/>
    <col min="11522" max="11522" width="7.140625" style="1" customWidth="1"/>
    <col min="11523" max="11523" width="40.140625" style="1" customWidth="1"/>
    <col min="11524" max="11524" width="8.5703125" style="1" customWidth="1"/>
    <col min="11525" max="11525" width="11.5703125" style="1" customWidth="1"/>
    <col min="11526" max="11526" width="10.42578125" style="1" customWidth="1"/>
    <col min="11527" max="11527" width="11.85546875" style="1" customWidth="1"/>
    <col min="11528" max="11528" width="18.85546875" style="1" customWidth="1"/>
    <col min="11529" max="11531" width="9.140625" style="1"/>
    <col min="11532" max="11532" width="7.140625" style="1" customWidth="1"/>
    <col min="11533" max="11777" width="9.140625" style="1"/>
    <col min="11778" max="11778" width="7.140625" style="1" customWidth="1"/>
    <col min="11779" max="11779" width="40.140625" style="1" customWidth="1"/>
    <col min="11780" max="11780" width="8.5703125" style="1" customWidth="1"/>
    <col min="11781" max="11781" width="11.5703125" style="1" customWidth="1"/>
    <col min="11782" max="11782" width="10.42578125" style="1" customWidth="1"/>
    <col min="11783" max="11783" width="11.85546875" style="1" customWidth="1"/>
    <col min="11784" max="11784" width="18.85546875" style="1" customWidth="1"/>
    <col min="11785" max="11787" width="9.140625" style="1"/>
    <col min="11788" max="11788" width="7.140625" style="1" customWidth="1"/>
    <col min="11789" max="12033" width="9.140625" style="1"/>
    <col min="12034" max="12034" width="7.140625" style="1" customWidth="1"/>
    <col min="12035" max="12035" width="40.140625" style="1" customWidth="1"/>
    <col min="12036" max="12036" width="8.5703125" style="1" customWidth="1"/>
    <col min="12037" max="12037" width="11.5703125" style="1" customWidth="1"/>
    <col min="12038" max="12038" width="10.42578125" style="1" customWidth="1"/>
    <col min="12039" max="12039" width="11.85546875" style="1" customWidth="1"/>
    <col min="12040" max="12040" width="18.85546875" style="1" customWidth="1"/>
    <col min="12041" max="12043" width="9.140625" style="1"/>
    <col min="12044" max="12044" width="7.140625" style="1" customWidth="1"/>
    <col min="12045" max="12289" width="9.140625" style="1"/>
    <col min="12290" max="12290" width="7.140625" style="1" customWidth="1"/>
    <col min="12291" max="12291" width="40.140625" style="1" customWidth="1"/>
    <col min="12292" max="12292" width="8.5703125" style="1" customWidth="1"/>
    <col min="12293" max="12293" width="11.5703125" style="1" customWidth="1"/>
    <col min="12294" max="12294" width="10.42578125" style="1" customWidth="1"/>
    <col min="12295" max="12295" width="11.85546875" style="1" customWidth="1"/>
    <col min="12296" max="12296" width="18.85546875" style="1" customWidth="1"/>
    <col min="12297" max="12299" width="9.140625" style="1"/>
    <col min="12300" max="12300" width="7.140625" style="1" customWidth="1"/>
    <col min="12301" max="12545" width="9.140625" style="1"/>
    <col min="12546" max="12546" width="7.140625" style="1" customWidth="1"/>
    <col min="12547" max="12547" width="40.140625" style="1" customWidth="1"/>
    <col min="12548" max="12548" width="8.5703125" style="1" customWidth="1"/>
    <col min="12549" max="12549" width="11.5703125" style="1" customWidth="1"/>
    <col min="12550" max="12550" width="10.42578125" style="1" customWidth="1"/>
    <col min="12551" max="12551" width="11.85546875" style="1" customWidth="1"/>
    <col min="12552" max="12552" width="18.85546875" style="1" customWidth="1"/>
    <col min="12553" max="12555" width="9.140625" style="1"/>
    <col min="12556" max="12556" width="7.140625" style="1" customWidth="1"/>
    <col min="12557" max="12801" width="9.140625" style="1"/>
    <col min="12802" max="12802" width="7.140625" style="1" customWidth="1"/>
    <col min="12803" max="12803" width="40.140625" style="1" customWidth="1"/>
    <col min="12804" max="12804" width="8.5703125" style="1" customWidth="1"/>
    <col min="12805" max="12805" width="11.5703125" style="1" customWidth="1"/>
    <col min="12806" max="12806" width="10.42578125" style="1" customWidth="1"/>
    <col min="12807" max="12807" width="11.85546875" style="1" customWidth="1"/>
    <col min="12808" max="12808" width="18.85546875" style="1" customWidth="1"/>
    <col min="12809" max="12811" width="9.140625" style="1"/>
    <col min="12812" max="12812" width="7.140625" style="1" customWidth="1"/>
    <col min="12813" max="13057" width="9.140625" style="1"/>
    <col min="13058" max="13058" width="7.140625" style="1" customWidth="1"/>
    <col min="13059" max="13059" width="40.140625" style="1" customWidth="1"/>
    <col min="13060" max="13060" width="8.5703125" style="1" customWidth="1"/>
    <col min="13061" max="13061" width="11.5703125" style="1" customWidth="1"/>
    <col min="13062" max="13062" width="10.42578125" style="1" customWidth="1"/>
    <col min="13063" max="13063" width="11.85546875" style="1" customWidth="1"/>
    <col min="13064" max="13064" width="18.85546875" style="1" customWidth="1"/>
    <col min="13065" max="13067" width="9.140625" style="1"/>
    <col min="13068" max="13068" width="7.140625" style="1" customWidth="1"/>
    <col min="13069" max="13313" width="9.140625" style="1"/>
    <col min="13314" max="13314" width="7.140625" style="1" customWidth="1"/>
    <col min="13315" max="13315" width="40.140625" style="1" customWidth="1"/>
    <col min="13316" max="13316" width="8.5703125" style="1" customWidth="1"/>
    <col min="13317" max="13317" width="11.5703125" style="1" customWidth="1"/>
    <col min="13318" max="13318" width="10.42578125" style="1" customWidth="1"/>
    <col min="13319" max="13319" width="11.85546875" style="1" customWidth="1"/>
    <col min="13320" max="13320" width="18.85546875" style="1" customWidth="1"/>
    <col min="13321" max="13323" width="9.140625" style="1"/>
    <col min="13324" max="13324" width="7.140625" style="1" customWidth="1"/>
    <col min="13325" max="13569" width="9.140625" style="1"/>
    <col min="13570" max="13570" width="7.140625" style="1" customWidth="1"/>
    <col min="13571" max="13571" width="40.140625" style="1" customWidth="1"/>
    <col min="13572" max="13572" width="8.5703125" style="1" customWidth="1"/>
    <col min="13573" max="13573" width="11.5703125" style="1" customWidth="1"/>
    <col min="13574" max="13574" width="10.42578125" style="1" customWidth="1"/>
    <col min="13575" max="13575" width="11.85546875" style="1" customWidth="1"/>
    <col min="13576" max="13576" width="18.85546875" style="1" customWidth="1"/>
    <col min="13577" max="13579" width="9.140625" style="1"/>
    <col min="13580" max="13580" width="7.140625" style="1" customWidth="1"/>
    <col min="13581" max="13825" width="9.140625" style="1"/>
    <col min="13826" max="13826" width="7.140625" style="1" customWidth="1"/>
    <col min="13827" max="13827" width="40.140625" style="1" customWidth="1"/>
    <col min="13828" max="13828" width="8.5703125" style="1" customWidth="1"/>
    <col min="13829" max="13829" width="11.5703125" style="1" customWidth="1"/>
    <col min="13830" max="13830" width="10.42578125" style="1" customWidth="1"/>
    <col min="13831" max="13831" width="11.85546875" style="1" customWidth="1"/>
    <col min="13832" max="13832" width="18.85546875" style="1" customWidth="1"/>
    <col min="13833" max="13835" width="9.140625" style="1"/>
    <col min="13836" max="13836" width="7.140625" style="1" customWidth="1"/>
    <col min="13837" max="14081" width="9.140625" style="1"/>
    <col min="14082" max="14082" width="7.140625" style="1" customWidth="1"/>
    <col min="14083" max="14083" width="40.140625" style="1" customWidth="1"/>
    <col min="14084" max="14084" width="8.5703125" style="1" customWidth="1"/>
    <col min="14085" max="14085" width="11.5703125" style="1" customWidth="1"/>
    <col min="14086" max="14086" width="10.42578125" style="1" customWidth="1"/>
    <col min="14087" max="14087" width="11.85546875" style="1" customWidth="1"/>
    <col min="14088" max="14088" width="18.85546875" style="1" customWidth="1"/>
    <col min="14089" max="14091" width="9.140625" style="1"/>
    <col min="14092" max="14092" width="7.140625" style="1" customWidth="1"/>
    <col min="14093" max="14337" width="9.140625" style="1"/>
    <col min="14338" max="14338" width="7.140625" style="1" customWidth="1"/>
    <col min="14339" max="14339" width="40.140625" style="1" customWidth="1"/>
    <col min="14340" max="14340" width="8.5703125" style="1" customWidth="1"/>
    <col min="14341" max="14341" width="11.5703125" style="1" customWidth="1"/>
    <col min="14342" max="14342" width="10.42578125" style="1" customWidth="1"/>
    <col min="14343" max="14343" width="11.85546875" style="1" customWidth="1"/>
    <col min="14344" max="14344" width="18.85546875" style="1" customWidth="1"/>
    <col min="14345" max="14347" width="9.140625" style="1"/>
    <col min="14348" max="14348" width="7.140625" style="1" customWidth="1"/>
    <col min="14349" max="14593" width="9.140625" style="1"/>
    <col min="14594" max="14594" width="7.140625" style="1" customWidth="1"/>
    <col min="14595" max="14595" width="40.140625" style="1" customWidth="1"/>
    <col min="14596" max="14596" width="8.5703125" style="1" customWidth="1"/>
    <col min="14597" max="14597" width="11.5703125" style="1" customWidth="1"/>
    <col min="14598" max="14598" width="10.42578125" style="1" customWidth="1"/>
    <col min="14599" max="14599" width="11.85546875" style="1" customWidth="1"/>
    <col min="14600" max="14600" width="18.85546875" style="1" customWidth="1"/>
    <col min="14601" max="14603" width="9.140625" style="1"/>
    <col min="14604" max="14604" width="7.140625" style="1" customWidth="1"/>
    <col min="14605" max="14849" width="9.140625" style="1"/>
    <col min="14850" max="14850" width="7.140625" style="1" customWidth="1"/>
    <col min="14851" max="14851" width="40.140625" style="1" customWidth="1"/>
    <col min="14852" max="14852" width="8.5703125" style="1" customWidth="1"/>
    <col min="14853" max="14853" width="11.5703125" style="1" customWidth="1"/>
    <col min="14854" max="14854" width="10.42578125" style="1" customWidth="1"/>
    <col min="14855" max="14855" width="11.85546875" style="1" customWidth="1"/>
    <col min="14856" max="14856" width="18.85546875" style="1" customWidth="1"/>
    <col min="14857" max="14859" width="9.140625" style="1"/>
    <col min="14860" max="14860" width="7.140625" style="1" customWidth="1"/>
    <col min="14861" max="15105" width="9.140625" style="1"/>
    <col min="15106" max="15106" width="7.140625" style="1" customWidth="1"/>
    <col min="15107" max="15107" width="40.140625" style="1" customWidth="1"/>
    <col min="15108" max="15108" width="8.5703125" style="1" customWidth="1"/>
    <col min="15109" max="15109" width="11.5703125" style="1" customWidth="1"/>
    <col min="15110" max="15110" width="10.42578125" style="1" customWidth="1"/>
    <col min="15111" max="15111" width="11.85546875" style="1" customWidth="1"/>
    <col min="15112" max="15112" width="18.85546875" style="1" customWidth="1"/>
    <col min="15113" max="15115" width="9.140625" style="1"/>
    <col min="15116" max="15116" width="7.140625" style="1" customWidth="1"/>
    <col min="15117" max="15361" width="9.140625" style="1"/>
    <col min="15362" max="15362" width="7.140625" style="1" customWidth="1"/>
    <col min="15363" max="15363" width="40.140625" style="1" customWidth="1"/>
    <col min="15364" max="15364" width="8.5703125" style="1" customWidth="1"/>
    <col min="15365" max="15365" width="11.5703125" style="1" customWidth="1"/>
    <col min="15366" max="15366" width="10.42578125" style="1" customWidth="1"/>
    <col min="15367" max="15367" width="11.85546875" style="1" customWidth="1"/>
    <col min="15368" max="15368" width="18.85546875" style="1" customWidth="1"/>
    <col min="15369" max="15371" width="9.140625" style="1"/>
    <col min="15372" max="15372" width="7.140625" style="1" customWidth="1"/>
    <col min="15373" max="15617" width="9.140625" style="1"/>
    <col min="15618" max="15618" width="7.140625" style="1" customWidth="1"/>
    <col min="15619" max="15619" width="40.140625" style="1" customWidth="1"/>
    <col min="15620" max="15620" width="8.5703125" style="1" customWidth="1"/>
    <col min="15621" max="15621" width="11.5703125" style="1" customWidth="1"/>
    <col min="15622" max="15622" width="10.42578125" style="1" customWidth="1"/>
    <col min="15623" max="15623" width="11.85546875" style="1" customWidth="1"/>
    <col min="15624" max="15624" width="18.85546875" style="1" customWidth="1"/>
    <col min="15625" max="15627" width="9.140625" style="1"/>
    <col min="15628" max="15628" width="7.140625" style="1" customWidth="1"/>
    <col min="15629" max="15873" width="9.140625" style="1"/>
    <col min="15874" max="15874" width="7.140625" style="1" customWidth="1"/>
    <col min="15875" max="15875" width="40.140625" style="1" customWidth="1"/>
    <col min="15876" max="15876" width="8.5703125" style="1" customWidth="1"/>
    <col min="15877" max="15877" width="11.5703125" style="1" customWidth="1"/>
    <col min="15878" max="15878" width="10.42578125" style="1" customWidth="1"/>
    <col min="15879" max="15879" width="11.85546875" style="1" customWidth="1"/>
    <col min="15880" max="15880" width="18.85546875" style="1" customWidth="1"/>
    <col min="15881" max="15883" width="9.140625" style="1"/>
    <col min="15884" max="15884" width="7.140625" style="1" customWidth="1"/>
    <col min="15885" max="16129" width="9.140625" style="1"/>
    <col min="16130" max="16130" width="7.140625" style="1" customWidth="1"/>
    <col min="16131" max="16131" width="40.140625" style="1" customWidth="1"/>
    <col min="16132" max="16132" width="8.5703125" style="1" customWidth="1"/>
    <col min="16133" max="16133" width="11.5703125" style="1" customWidth="1"/>
    <col min="16134" max="16134" width="10.42578125" style="1" customWidth="1"/>
    <col min="16135" max="16135" width="11.85546875" style="1" customWidth="1"/>
    <col min="16136" max="16136" width="18.85546875" style="1" customWidth="1"/>
    <col min="16137" max="16139" width="9.140625" style="1"/>
    <col min="16140" max="16140" width="7.140625" style="1" customWidth="1"/>
    <col min="16141" max="16384" width="9.140625" style="1"/>
  </cols>
  <sheetData>
    <row r="1" spans="1:7">
      <c r="B1" s="578" t="s">
        <v>2501</v>
      </c>
      <c r="C1" s="543" t="s">
        <v>2502</v>
      </c>
      <c r="D1" s="540"/>
      <c r="E1" s="540"/>
      <c r="F1" s="545"/>
    </row>
    <row r="2" spans="1:7">
      <c r="B2" s="355"/>
      <c r="C2" s="92"/>
    </row>
    <row r="3" spans="1:7">
      <c r="A3" s="2"/>
      <c r="B3" s="380" t="s">
        <v>3337</v>
      </c>
      <c r="C3" s="849"/>
      <c r="G3" s="124"/>
    </row>
    <row r="4" spans="1:7" s="128" customFormat="1" ht="16.5" customHeight="1">
      <c r="B4" s="1042" t="s">
        <v>2458</v>
      </c>
      <c r="C4" s="1043"/>
      <c r="D4" s="1043"/>
      <c r="E4" s="1043"/>
      <c r="F4" s="1043"/>
      <c r="G4" s="1044"/>
    </row>
    <row r="5" spans="1:7" s="128" customFormat="1" ht="69" customHeight="1">
      <c r="B5" s="1045" t="s">
        <v>2503</v>
      </c>
      <c r="C5" s="1027"/>
      <c r="D5" s="1027"/>
      <c r="E5" s="1027"/>
      <c r="F5" s="1027"/>
      <c r="G5" s="1046"/>
    </row>
    <row r="6" spans="1:7" s="128" customFormat="1" ht="15.75" customHeight="1">
      <c r="B6" s="1045" t="s">
        <v>2460</v>
      </c>
      <c r="C6" s="1027"/>
      <c r="D6" s="1027"/>
      <c r="E6" s="1027"/>
      <c r="F6" s="1027"/>
      <c r="G6" s="1046"/>
    </row>
    <row r="7" spans="1:7" s="128" customFormat="1" ht="31.5" customHeight="1">
      <c r="B7" s="1048" t="s">
        <v>2504</v>
      </c>
      <c r="C7" s="1039"/>
      <c r="D7" s="1039"/>
      <c r="E7" s="1039"/>
      <c r="F7" s="1039"/>
      <c r="G7" s="1049"/>
    </row>
    <row r="8" spans="1:7" s="128" customFormat="1" ht="84.75" customHeight="1">
      <c r="A8" s="581"/>
      <c r="B8" s="1017" t="s">
        <v>3459</v>
      </c>
      <c r="C8" s="1039"/>
      <c r="D8" s="1039"/>
      <c r="E8" s="1039"/>
      <c r="F8" s="1039"/>
      <c r="G8" s="1039"/>
    </row>
    <row r="9" spans="1:7" s="128" customFormat="1" ht="81.75" customHeight="1">
      <c r="A9" s="581"/>
      <c r="B9" s="1047" t="s">
        <v>4667</v>
      </c>
      <c r="C9" s="1041"/>
      <c r="D9" s="1041"/>
      <c r="E9" s="1041"/>
      <c r="F9" s="1041"/>
      <c r="G9" s="1041"/>
    </row>
    <row r="10" spans="1:7" s="128" customFormat="1" ht="14.25" customHeight="1">
      <c r="B10" s="204"/>
      <c r="C10" s="256"/>
      <c r="D10" s="256"/>
      <c r="E10" s="256"/>
      <c r="F10" s="819"/>
      <c r="G10" s="692"/>
    </row>
    <row r="11" spans="1:7">
      <c r="B11" s="355"/>
      <c r="C11" s="541" t="s">
        <v>48</v>
      </c>
      <c r="D11" s="541">
        <f>'SKUPNA rekapitulacija'!C42</f>
        <v>0.81899999999999995</v>
      </c>
    </row>
    <row r="12" spans="1:7">
      <c r="B12" s="355"/>
      <c r="C12" s="542" t="s">
        <v>49</v>
      </c>
      <c r="D12" s="542">
        <f>'SKUPNA rekapitulacija'!C52</f>
        <v>0.18099999999999999</v>
      </c>
    </row>
    <row r="13" spans="1:7">
      <c r="B13" s="355"/>
      <c r="C13" s="92"/>
    </row>
    <row r="14" spans="1:7" s="3" customFormat="1" ht="17.25" thickBot="1">
      <c r="B14" s="356"/>
      <c r="C14" s="129" t="s">
        <v>2</v>
      </c>
      <c r="D14" s="5" t="s">
        <v>3</v>
      </c>
      <c r="E14" s="5" t="s">
        <v>4</v>
      </c>
      <c r="F14" s="228" t="s">
        <v>5</v>
      </c>
      <c r="G14" s="596" t="s">
        <v>6</v>
      </c>
    </row>
    <row r="15" spans="1:7" ht="17.25" thickTop="1"/>
    <row r="16" spans="1:7" s="10" customFormat="1" ht="64.5" customHeight="1">
      <c r="B16" s="364">
        <v>1</v>
      </c>
      <c r="C16" s="31" t="s">
        <v>4677</v>
      </c>
      <c r="D16" s="359" t="s">
        <v>7</v>
      </c>
      <c r="E16" s="360">
        <v>0</v>
      </c>
      <c r="F16" s="828"/>
      <c r="G16" s="600"/>
    </row>
    <row r="17" spans="2:7">
      <c r="C17" s="361" t="s">
        <v>46</v>
      </c>
      <c r="D17" s="246"/>
      <c r="E17" s="247"/>
      <c r="F17" s="861"/>
      <c r="G17" s="694">
        <f>E16*F16*$D$11</f>
        <v>0</v>
      </c>
    </row>
    <row r="18" spans="2:7">
      <c r="C18" s="362" t="s">
        <v>47</v>
      </c>
      <c r="D18" s="249"/>
      <c r="E18" s="250"/>
      <c r="F18" s="862"/>
      <c r="G18" s="695">
        <f>E16*F16*$D$12</f>
        <v>0</v>
      </c>
    </row>
    <row r="19" spans="2:7">
      <c r="F19" s="663"/>
    </row>
    <row r="20" spans="2:7" s="10" customFormat="1" ht="41.25" customHeight="1">
      <c r="B20" s="364">
        <v>2</v>
      </c>
      <c r="C20" s="31" t="s">
        <v>4678</v>
      </c>
      <c r="D20" s="359" t="s">
        <v>7</v>
      </c>
      <c r="E20" s="360">
        <v>0</v>
      </c>
      <c r="F20" s="828"/>
      <c r="G20" s="600"/>
    </row>
    <row r="21" spans="2:7" s="10" customFormat="1" ht="12.75">
      <c r="B21" s="358"/>
      <c r="C21" s="361" t="s">
        <v>46</v>
      </c>
      <c r="D21" s="246"/>
      <c r="E21" s="247"/>
      <c r="F21" s="861"/>
      <c r="G21" s="694">
        <f>E20*F20*$D$11</f>
        <v>0</v>
      </c>
    </row>
    <row r="22" spans="2:7" s="10" customFormat="1" ht="12.75">
      <c r="B22" s="358"/>
      <c r="C22" s="362" t="s">
        <v>47</v>
      </c>
      <c r="D22" s="249"/>
      <c r="E22" s="250"/>
      <c r="F22" s="862"/>
      <c r="G22" s="695">
        <f>E20*F20*$D$12</f>
        <v>0</v>
      </c>
    </row>
    <row r="23" spans="2:7">
      <c r="F23" s="663"/>
    </row>
    <row r="24" spans="2:7" ht="42" customHeight="1">
      <c r="B24" s="364">
        <v>3</v>
      </c>
      <c r="C24" s="31" t="s">
        <v>4679</v>
      </c>
      <c r="D24" s="359" t="s">
        <v>7</v>
      </c>
      <c r="E24" s="360">
        <v>0</v>
      </c>
      <c r="F24" s="828"/>
      <c r="G24" s="600"/>
    </row>
    <row r="25" spans="2:7">
      <c r="B25" s="358"/>
      <c r="C25" s="361" t="s">
        <v>46</v>
      </c>
      <c r="D25" s="246"/>
      <c r="E25" s="247"/>
      <c r="F25" s="861"/>
      <c r="G25" s="694">
        <f>E24*F24*$D$11</f>
        <v>0</v>
      </c>
    </row>
    <row r="26" spans="2:7">
      <c r="B26" s="358"/>
      <c r="C26" s="362" t="s">
        <v>47</v>
      </c>
      <c r="D26" s="249"/>
      <c r="E26" s="250"/>
      <c r="F26" s="862"/>
      <c r="G26" s="695">
        <f>E24*F24*$D$12</f>
        <v>0</v>
      </c>
    </row>
    <row r="27" spans="2:7">
      <c r="C27" s="31"/>
      <c r="D27" s="10"/>
      <c r="E27" s="10"/>
      <c r="F27" s="43"/>
      <c r="G27" s="615"/>
    </row>
    <row r="28" spans="2:7" ht="66.75" customHeight="1">
      <c r="B28" s="364">
        <v>4</v>
      </c>
      <c r="C28" s="31" t="s">
        <v>4671</v>
      </c>
      <c r="D28" s="359" t="s">
        <v>2466</v>
      </c>
      <c r="E28" s="360">
        <v>0</v>
      </c>
      <c r="F28" s="828"/>
      <c r="G28" s="600"/>
    </row>
    <row r="29" spans="2:7">
      <c r="B29" s="358"/>
      <c r="C29" s="361" t="s">
        <v>46</v>
      </c>
      <c r="D29" s="246"/>
      <c r="E29" s="247"/>
      <c r="F29" s="861"/>
      <c r="G29" s="694">
        <f>E28*F28*$D$11</f>
        <v>0</v>
      </c>
    </row>
    <row r="30" spans="2:7">
      <c r="B30" s="358"/>
      <c r="C30" s="362" t="s">
        <v>47</v>
      </c>
      <c r="D30" s="249"/>
      <c r="E30" s="250"/>
      <c r="F30" s="862"/>
      <c r="G30" s="695">
        <f>E28*F28*$D$12</f>
        <v>0</v>
      </c>
    </row>
    <row r="31" spans="2:7">
      <c r="C31" s="31"/>
      <c r="D31" s="10"/>
      <c r="E31" s="10"/>
      <c r="F31" s="43"/>
      <c r="G31" s="615"/>
    </row>
    <row r="32" spans="2:7" ht="38.25">
      <c r="B32" s="364">
        <v>5</v>
      </c>
      <c r="C32" s="31" t="s">
        <v>4672</v>
      </c>
      <c r="D32" s="359" t="s">
        <v>7</v>
      </c>
      <c r="E32" s="360">
        <v>0</v>
      </c>
      <c r="F32" s="828"/>
      <c r="G32" s="600"/>
    </row>
    <row r="33" spans="2:7">
      <c r="B33" s="358"/>
      <c r="C33" s="361" t="s">
        <v>46</v>
      </c>
      <c r="D33" s="246"/>
      <c r="E33" s="247"/>
      <c r="F33" s="861"/>
      <c r="G33" s="694">
        <f>E32*F32*$D$11</f>
        <v>0</v>
      </c>
    </row>
    <row r="34" spans="2:7">
      <c r="B34" s="358"/>
      <c r="C34" s="362" t="s">
        <v>47</v>
      </c>
      <c r="D34" s="249"/>
      <c r="E34" s="250"/>
      <c r="F34" s="862"/>
      <c r="G34" s="695">
        <f>E32*F32*$D$12</f>
        <v>0</v>
      </c>
    </row>
    <row r="35" spans="2:7">
      <c r="C35" s="31"/>
      <c r="D35" s="10"/>
      <c r="E35" s="10"/>
      <c r="F35" s="43"/>
      <c r="G35" s="615"/>
    </row>
    <row r="36" spans="2:7" ht="52.5" customHeight="1">
      <c r="B36" s="364">
        <v>6</v>
      </c>
      <c r="C36" s="31" t="s">
        <v>2469</v>
      </c>
      <c r="D36" s="359" t="s">
        <v>9</v>
      </c>
      <c r="E36" s="360">
        <v>2</v>
      </c>
      <c r="F36" s="828"/>
      <c r="G36" s="600"/>
    </row>
    <row r="37" spans="2:7">
      <c r="B37" s="358"/>
      <c r="C37" s="361" t="s">
        <v>46</v>
      </c>
      <c r="D37" s="246"/>
      <c r="E37" s="247"/>
      <c r="F37" s="861"/>
      <c r="G37" s="694">
        <f>E36*F36*$D$11</f>
        <v>0</v>
      </c>
    </row>
    <row r="38" spans="2:7">
      <c r="B38" s="358"/>
      <c r="C38" s="362" t="s">
        <v>47</v>
      </c>
      <c r="D38" s="249"/>
      <c r="E38" s="250"/>
      <c r="F38" s="862"/>
      <c r="G38" s="695">
        <f>E36*F36*$D$12</f>
        <v>0</v>
      </c>
    </row>
    <row r="39" spans="2:7">
      <c r="C39" s="31"/>
      <c r="D39" s="10"/>
      <c r="E39" s="10"/>
      <c r="F39" s="43"/>
      <c r="G39" s="615"/>
    </row>
    <row r="40" spans="2:7" ht="25.5">
      <c r="B40" s="364">
        <v>7</v>
      </c>
      <c r="C40" s="31" t="s">
        <v>2471</v>
      </c>
      <c r="D40" s="359" t="s">
        <v>10</v>
      </c>
      <c r="E40" s="360">
        <v>2</v>
      </c>
      <c r="F40" s="828"/>
      <c r="G40" s="600"/>
    </row>
    <row r="41" spans="2:7">
      <c r="B41" s="358"/>
      <c r="C41" s="361" t="s">
        <v>46</v>
      </c>
      <c r="D41" s="246"/>
      <c r="E41" s="247"/>
      <c r="F41" s="861"/>
      <c r="G41" s="694">
        <f>E40*F40*$D$11</f>
        <v>0</v>
      </c>
    </row>
    <row r="42" spans="2:7">
      <c r="B42" s="358"/>
      <c r="C42" s="362" t="s">
        <v>47</v>
      </c>
      <c r="D42" s="249"/>
      <c r="E42" s="250"/>
      <c r="F42" s="862"/>
      <c r="G42" s="695">
        <f>E40*F40*$D$12</f>
        <v>0</v>
      </c>
    </row>
    <row r="43" spans="2:7">
      <c r="C43" s="31"/>
      <c r="D43" s="10"/>
      <c r="E43" s="10"/>
      <c r="F43" s="43"/>
      <c r="G43" s="615"/>
    </row>
    <row r="44" spans="2:7" ht="25.5">
      <c r="B44" s="364">
        <v>8</v>
      </c>
      <c r="C44" s="31" t="s">
        <v>2505</v>
      </c>
      <c r="D44" s="359" t="s">
        <v>9</v>
      </c>
      <c r="E44" s="360">
        <v>1</v>
      </c>
      <c r="F44" s="828"/>
      <c r="G44" s="600"/>
    </row>
    <row r="45" spans="2:7">
      <c r="B45" s="358"/>
      <c r="C45" s="361" t="s">
        <v>46</v>
      </c>
      <c r="D45" s="246"/>
      <c r="E45" s="247"/>
      <c r="F45" s="861"/>
      <c r="G45" s="694">
        <f>E44*F44*$D$11</f>
        <v>0</v>
      </c>
    </row>
    <row r="46" spans="2:7">
      <c r="B46" s="358"/>
      <c r="C46" s="362" t="s">
        <v>47</v>
      </c>
      <c r="D46" s="249"/>
      <c r="E46" s="250"/>
      <c r="F46" s="862"/>
      <c r="G46" s="695">
        <f>E44*F44*$D$12</f>
        <v>0</v>
      </c>
    </row>
    <row r="47" spans="2:7" s="124" customFormat="1">
      <c r="B47" s="357"/>
      <c r="C47" s="31"/>
      <c r="D47" s="10"/>
      <c r="E47" s="10"/>
      <c r="F47" s="43"/>
      <c r="G47" s="615"/>
    </row>
    <row r="48" spans="2:7" s="124" customFormat="1" ht="93.75" customHeight="1">
      <c r="B48" s="364">
        <v>9</v>
      </c>
      <c r="C48" s="31" t="s">
        <v>2506</v>
      </c>
      <c r="D48" s="359" t="s">
        <v>7</v>
      </c>
      <c r="E48" s="360">
        <v>2</v>
      </c>
      <c r="F48" s="828"/>
      <c r="G48" s="600"/>
    </row>
    <row r="49" spans="2:7" s="124" customFormat="1">
      <c r="B49" s="358"/>
      <c r="C49" s="361" t="s">
        <v>46</v>
      </c>
      <c r="D49" s="246"/>
      <c r="E49" s="247"/>
      <c r="F49" s="861"/>
      <c r="G49" s="694">
        <f>E48*F48*$D$11</f>
        <v>0</v>
      </c>
    </row>
    <row r="50" spans="2:7" s="124" customFormat="1">
      <c r="B50" s="358"/>
      <c r="C50" s="362" t="s">
        <v>47</v>
      </c>
      <c r="D50" s="249"/>
      <c r="E50" s="250"/>
      <c r="F50" s="862"/>
      <c r="G50" s="695">
        <f>E48*F48*$D$12</f>
        <v>0</v>
      </c>
    </row>
    <row r="51" spans="2:7" s="124" customFormat="1">
      <c r="B51" s="357"/>
      <c r="C51" s="31"/>
      <c r="D51" s="10"/>
      <c r="E51" s="10"/>
      <c r="F51" s="43"/>
      <c r="G51" s="615"/>
    </row>
    <row r="52" spans="2:7" s="124" customFormat="1" ht="89.25">
      <c r="B52" s="364">
        <v>10</v>
      </c>
      <c r="C52" s="31" t="s">
        <v>2507</v>
      </c>
      <c r="D52" s="359" t="s">
        <v>7</v>
      </c>
      <c r="E52" s="360">
        <v>1</v>
      </c>
      <c r="F52" s="828"/>
      <c r="G52" s="600"/>
    </row>
    <row r="53" spans="2:7" s="124" customFormat="1">
      <c r="B53" s="358"/>
      <c r="C53" s="361" t="s">
        <v>46</v>
      </c>
      <c r="D53" s="246"/>
      <c r="E53" s="247"/>
      <c r="F53" s="861"/>
      <c r="G53" s="694">
        <f>E52*F52*$D$11</f>
        <v>0</v>
      </c>
    </row>
    <row r="54" spans="2:7" s="124" customFormat="1">
      <c r="B54" s="358"/>
      <c r="C54" s="362" t="s">
        <v>47</v>
      </c>
      <c r="D54" s="249"/>
      <c r="E54" s="250"/>
      <c r="F54" s="862"/>
      <c r="G54" s="695">
        <f>E52*F52*$D$12</f>
        <v>0</v>
      </c>
    </row>
    <row r="55" spans="2:7" s="124" customFormat="1">
      <c r="B55" s="357"/>
      <c r="C55" s="31"/>
      <c r="D55" s="10"/>
      <c r="E55" s="10"/>
      <c r="F55" s="43"/>
      <c r="G55" s="615"/>
    </row>
    <row r="56" spans="2:7" s="124" customFormat="1" ht="38.25">
      <c r="B56" s="364">
        <v>11</v>
      </c>
      <c r="C56" s="31" t="s">
        <v>2475</v>
      </c>
      <c r="D56" s="359" t="s">
        <v>9</v>
      </c>
      <c r="E56" s="360">
        <v>1</v>
      </c>
      <c r="F56" s="828"/>
      <c r="G56" s="600"/>
    </row>
    <row r="57" spans="2:7" s="124" customFormat="1">
      <c r="B57" s="358"/>
      <c r="C57" s="361" t="s">
        <v>46</v>
      </c>
      <c r="D57" s="246"/>
      <c r="E57" s="247"/>
      <c r="F57" s="861"/>
      <c r="G57" s="694">
        <f>E56*F56*$D$11</f>
        <v>0</v>
      </c>
    </row>
    <row r="58" spans="2:7" s="124" customFormat="1">
      <c r="B58" s="358"/>
      <c r="C58" s="362" t="s">
        <v>47</v>
      </c>
      <c r="D58" s="249"/>
      <c r="E58" s="250"/>
      <c r="F58" s="862"/>
      <c r="G58" s="695">
        <f>E56*F56*$D$12</f>
        <v>0</v>
      </c>
    </row>
    <row r="59" spans="2:7" s="124" customFormat="1">
      <c r="B59" s="357"/>
      <c r="C59" s="31"/>
      <c r="D59" s="10"/>
      <c r="E59" s="10"/>
      <c r="F59" s="43"/>
      <c r="G59" s="615"/>
    </row>
    <row r="60" spans="2:7" s="124" customFormat="1" ht="51">
      <c r="B60" s="364">
        <v>12</v>
      </c>
      <c r="C60" s="31" t="s">
        <v>2479</v>
      </c>
      <c r="D60" s="359" t="s">
        <v>9</v>
      </c>
      <c r="E60" s="360">
        <v>1</v>
      </c>
      <c r="F60" s="828"/>
      <c r="G60" s="600"/>
    </row>
    <row r="61" spans="2:7" s="124" customFormat="1">
      <c r="B61" s="358"/>
      <c r="C61" s="361" t="s">
        <v>46</v>
      </c>
      <c r="D61" s="246"/>
      <c r="E61" s="247"/>
      <c r="F61" s="861"/>
      <c r="G61" s="694">
        <f>E60*F60*$D$11</f>
        <v>0</v>
      </c>
    </row>
    <row r="62" spans="2:7" s="124" customFormat="1">
      <c r="B62" s="358"/>
      <c r="C62" s="362" t="s">
        <v>47</v>
      </c>
      <c r="D62" s="249"/>
      <c r="E62" s="250"/>
      <c r="F62" s="862"/>
      <c r="G62" s="695">
        <f>E60*F60*$D$12</f>
        <v>0</v>
      </c>
    </row>
    <row r="63" spans="2:7" s="124" customFormat="1">
      <c r="B63" s="357"/>
      <c r="C63" s="31"/>
      <c r="D63" s="10"/>
      <c r="E63" s="10"/>
      <c r="F63" s="43"/>
      <c r="G63" s="615"/>
    </row>
    <row r="64" spans="2:7" s="124" customFormat="1" ht="106.5" customHeight="1">
      <c r="B64" s="364">
        <v>13</v>
      </c>
      <c r="C64" s="31" t="s">
        <v>2509</v>
      </c>
      <c r="D64" s="359" t="s">
        <v>15</v>
      </c>
      <c r="E64" s="360">
        <v>2</v>
      </c>
      <c r="F64" s="828"/>
      <c r="G64" s="600"/>
    </row>
    <row r="65" spans="2:7" s="124" customFormat="1">
      <c r="B65" s="358"/>
      <c r="C65" s="361" t="s">
        <v>46</v>
      </c>
      <c r="D65" s="246"/>
      <c r="E65" s="247"/>
      <c r="F65" s="861"/>
      <c r="G65" s="694">
        <f>E64*F64*$D$11</f>
        <v>0</v>
      </c>
    </row>
    <row r="66" spans="2:7" s="124" customFormat="1">
      <c r="B66" s="358"/>
      <c r="C66" s="362" t="s">
        <v>47</v>
      </c>
      <c r="D66" s="249"/>
      <c r="E66" s="250"/>
      <c r="F66" s="862"/>
      <c r="G66" s="695">
        <f>E64*F64*$D$12</f>
        <v>0</v>
      </c>
    </row>
    <row r="67" spans="2:7" s="124" customFormat="1">
      <c r="B67" s="357"/>
      <c r="C67" s="31"/>
      <c r="D67" s="10"/>
      <c r="E67" s="10"/>
      <c r="F67" s="43"/>
      <c r="G67" s="615"/>
    </row>
    <row r="68" spans="2:7" s="124" customFormat="1" ht="76.5">
      <c r="B68" s="364">
        <v>14</v>
      </c>
      <c r="C68" s="31" t="s">
        <v>3543</v>
      </c>
      <c r="D68" s="359" t="s">
        <v>39</v>
      </c>
      <c r="E68" s="360">
        <v>6</v>
      </c>
      <c r="F68" s="828"/>
      <c r="G68" s="600"/>
    </row>
    <row r="69" spans="2:7" s="124" customFormat="1">
      <c r="B69" s="358"/>
      <c r="C69" s="361" t="s">
        <v>46</v>
      </c>
      <c r="D69" s="246"/>
      <c r="E69" s="247"/>
      <c r="F69" s="861"/>
      <c r="G69" s="694">
        <f>E68*F68*$D$11</f>
        <v>0</v>
      </c>
    </row>
    <row r="70" spans="2:7" s="124" customFormat="1">
      <c r="B70" s="358"/>
      <c r="C70" s="362" t="s">
        <v>47</v>
      </c>
      <c r="D70" s="249"/>
      <c r="E70" s="250"/>
      <c r="F70" s="862"/>
      <c r="G70" s="695">
        <f>E68*F68*$D$12</f>
        <v>0</v>
      </c>
    </row>
    <row r="71" spans="2:7" s="124" customFormat="1">
      <c r="B71" s="357"/>
      <c r="C71" s="31"/>
      <c r="D71" s="10"/>
      <c r="E71" s="10"/>
      <c r="F71" s="43"/>
      <c r="G71" s="615"/>
    </row>
    <row r="72" spans="2:7" s="124" customFormat="1" ht="51">
      <c r="B72" s="364">
        <v>15</v>
      </c>
      <c r="C72" s="31" t="s">
        <v>3544</v>
      </c>
      <c r="D72" s="359" t="s">
        <v>7</v>
      </c>
      <c r="E72" s="360">
        <v>4</v>
      </c>
      <c r="F72" s="828"/>
      <c r="G72" s="600"/>
    </row>
    <row r="73" spans="2:7" s="124" customFormat="1">
      <c r="B73" s="358"/>
      <c r="C73" s="361" t="s">
        <v>46</v>
      </c>
      <c r="D73" s="246"/>
      <c r="E73" s="247"/>
      <c r="F73" s="861"/>
      <c r="G73" s="694">
        <f>E72*F72*$D$11</f>
        <v>0</v>
      </c>
    </row>
    <row r="74" spans="2:7" s="124" customFormat="1">
      <c r="B74" s="358"/>
      <c r="C74" s="362" t="s">
        <v>47</v>
      </c>
      <c r="D74" s="249"/>
      <c r="E74" s="250"/>
      <c r="F74" s="862"/>
      <c r="G74" s="695">
        <f>E72*F72*$D$12</f>
        <v>0</v>
      </c>
    </row>
    <row r="75" spans="2:7" s="124" customFormat="1">
      <c r="B75" s="357"/>
      <c r="C75" s="31"/>
      <c r="D75" s="10"/>
      <c r="E75" s="10"/>
      <c r="F75" s="43"/>
      <c r="G75" s="615"/>
    </row>
    <row r="76" spans="2:7" s="124" customFormat="1" ht="63.75">
      <c r="B76" s="364">
        <v>16</v>
      </c>
      <c r="C76" s="31" t="s">
        <v>3545</v>
      </c>
      <c r="D76" s="359" t="s">
        <v>7</v>
      </c>
      <c r="E76" s="360">
        <v>2</v>
      </c>
      <c r="F76" s="828"/>
      <c r="G76" s="600"/>
    </row>
    <row r="77" spans="2:7" s="124" customFormat="1">
      <c r="B77" s="358"/>
      <c r="C77" s="361" t="s">
        <v>46</v>
      </c>
      <c r="D77" s="246"/>
      <c r="E77" s="247"/>
      <c r="F77" s="861"/>
      <c r="G77" s="694">
        <f>E76*F76*$D$11</f>
        <v>0</v>
      </c>
    </row>
    <row r="78" spans="2:7" s="124" customFormat="1">
      <c r="B78" s="358"/>
      <c r="C78" s="362" t="s">
        <v>47</v>
      </c>
      <c r="D78" s="249"/>
      <c r="E78" s="250"/>
      <c r="F78" s="862"/>
      <c r="G78" s="695">
        <f>E76*F76*$D$12</f>
        <v>0</v>
      </c>
    </row>
    <row r="79" spans="2:7" s="124" customFormat="1">
      <c r="B79" s="357"/>
      <c r="C79" s="31"/>
      <c r="D79" s="10"/>
      <c r="E79" s="10"/>
      <c r="F79" s="43"/>
      <c r="G79" s="615"/>
    </row>
    <row r="80" spans="2:7" s="124" customFormat="1" ht="63.75">
      <c r="B80" s="364">
        <v>17</v>
      </c>
      <c r="C80" s="31" t="s">
        <v>2511</v>
      </c>
      <c r="D80" s="359" t="s">
        <v>7</v>
      </c>
      <c r="E80" s="360">
        <v>1</v>
      </c>
      <c r="F80" s="828"/>
      <c r="G80" s="600"/>
    </row>
    <row r="81" spans="2:7" s="124" customFormat="1">
      <c r="B81" s="358"/>
      <c r="C81" s="361" t="s">
        <v>46</v>
      </c>
      <c r="D81" s="246"/>
      <c r="E81" s="247"/>
      <c r="F81" s="861"/>
      <c r="G81" s="694">
        <f>E80*F80*$D$11</f>
        <v>0</v>
      </c>
    </row>
    <row r="82" spans="2:7" s="124" customFormat="1">
      <c r="B82" s="358"/>
      <c r="C82" s="362" t="s">
        <v>47</v>
      </c>
      <c r="D82" s="249"/>
      <c r="E82" s="250"/>
      <c r="F82" s="862"/>
      <c r="G82" s="695">
        <f>E80*F80*$D$12</f>
        <v>0</v>
      </c>
    </row>
    <row r="83" spans="2:7" s="124" customFormat="1">
      <c r="B83" s="357"/>
      <c r="C83" s="31"/>
      <c r="D83" s="10"/>
      <c r="E83" s="10"/>
      <c r="F83" s="43"/>
      <c r="G83" s="615"/>
    </row>
    <row r="84" spans="2:7" s="124" customFormat="1" ht="42" customHeight="1">
      <c r="B84" s="364">
        <v>18</v>
      </c>
      <c r="C84" s="31" t="s">
        <v>2512</v>
      </c>
      <c r="D84" s="359" t="s">
        <v>7</v>
      </c>
      <c r="E84" s="360">
        <v>1</v>
      </c>
      <c r="F84" s="828"/>
      <c r="G84" s="600"/>
    </row>
    <row r="85" spans="2:7" s="124" customFormat="1">
      <c r="B85" s="358"/>
      <c r="C85" s="361" t="s">
        <v>46</v>
      </c>
      <c r="D85" s="246"/>
      <c r="E85" s="247"/>
      <c r="F85" s="816"/>
      <c r="G85" s="694">
        <f>E84*F84*$D$11</f>
        <v>0</v>
      </c>
    </row>
    <row r="86" spans="2:7" s="124" customFormat="1">
      <c r="B86" s="358"/>
      <c r="C86" s="362" t="s">
        <v>47</v>
      </c>
      <c r="D86" s="249"/>
      <c r="E86" s="250"/>
      <c r="F86" s="817"/>
      <c r="G86" s="695">
        <f>E84*F84*$D$12</f>
        <v>0</v>
      </c>
    </row>
    <row r="87" spans="2:7" s="124" customFormat="1">
      <c r="B87" s="357"/>
      <c r="C87" s="31"/>
      <c r="D87" s="10"/>
      <c r="E87" s="10"/>
      <c r="F87" s="43"/>
      <c r="G87" s="615"/>
    </row>
    <row r="88" spans="2:7" s="10" customFormat="1" ht="12.75">
      <c r="B88" s="364"/>
      <c r="C88" s="133"/>
      <c r="D88" s="107"/>
      <c r="E88" s="144"/>
      <c r="F88" s="156"/>
      <c r="G88" s="600"/>
    </row>
    <row r="89" spans="2:7" s="10" customFormat="1" ht="12.75">
      <c r="B89" s="364"/>
      <c r="C89" s="361" t="s">
        <v>46</v>
      </c>
      <c r="D89" s="246"/>
      <c r="E89" s="247"/>
      <c r="F89" s="816"/>
      <c r="G89" s="694">
        <f>SUM(G17+G21+G25+G29+G33+G37+G41+G45+G49+G53+G57+G61+G65+G69+G73+G77+G81+G85)</f>
        <v>0</v>
      </c>
    </row>
    <row r="90" spans="2:7" s="10" customFormat="1" ht="13.5" thickBot="1">
      <c r="B90" s="364"/>
      <c r="C90" s="362" t="s">
        <v>47</v>
      </c>
      <c r="D90" s="249"/>
      <c r="E90" s="250"/>
      <c r="F90" s="817"/>
      <c r="G90" s="695">
        <f>SUM(G18+G22+G26+G30+G34+G38+G42+G46+G50+G54+G58+G62+G66+G70+G74+G78+G82+G86)</f>
        <v>0</v>
      </c>
    </row>
    <row r="91" spans="2:7" s="3" customFormat="1" ht="17.25" thickBot="1">
      <c r="B91" s="365"/>
      <c r="C91" s="134" t="s">
        <v>2515</v>
      </c>
      <c r="D91" s="118"/>
      <c r="E91" s="119"/>
      <c r="F91" s="230"/>
      <c r="G91" s="601">
        <f>SUM(G89:G90)</f>
        <v>0</v>
      </c>
    </row>
  </sheetData>
  <sheetProtection algorithmName="SHA-512" hashValue="BnMJ1cYhy8BlEbMLn+igxGSwyp4GeDu2weXtCVVmuNqdfbxNX3pRPZA5mKb8gzDJ4TxezVRgWZqylSymwqVThA==" saltValue="ivR0d4LnH8DdGuThjPW+2A==" spinCount="100000" sheet="1" objects="1" scenarios="1"/>
  <mergeCells count="6">
    <mergeCell ref="B8:G8"/>
    <mergeCell ref="B9:G9"/>
    <mergeCell ref="B4:G4"/>
    <mergeCell ref="B5:G5"/>
    <mergeCell ref="B6:G6"/>
    <mergeCell ref="B7:G7"/>
  </mergeCells>
  <pageMargins left="0.78740157480314965" right="0.39370078740157483" top="0.98425196850393704" bottom="0.98425196850393704" header="0.51181102362204722" footer="0.51181102362204722"/>
  <pageSetup paperSize="9" scale="68" firstPageNumber="0" orientation="portrait" r:id="rId1"/>
  <headerFooter alignWithMargins="0">
    <oddHeader>&amp;L&amp;"Calibri,Krepko"&amp;9&amp;UTehnološki park Velenje - TecHUB&amp;R&amp;9POPIS STROJNIH DEL
F/2.0 TOPLOVODNI PRIKLJUČEK</oddHeader>
    <oddFooter>&amp;R&amp;P</oddFooter>
  </headerFooter>
  <colBreaks count="1" manualBreakCount="1">
    <brk id="8"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DDB05-A660-4D7C-B928-A8A831223076}">
  <sheetPr>
    <tabColor theme="8" tint="0.39997558519241921"/>
  </sheetPr>
  <dimension ref="A1:M632"/>
  <sheetViews>
    <sheetView view="pageBreakPreview" topLeftCell="A603" zoomScaleNormal="100" zoomScaleSheetLayoutView="100" workbookViewId="0">
      <selection activeCell="E625" sqref="E625"/>
    </sheetView>
  </sheetViews>
  <sheetFormatPr defaultRowHeight="16.5"/>
  <cols>
    <col min="1" max="1" width="2" style="1" customWidth="1"/>
    <col min="2" max="2" width="6" style="403" customWidth="1"/>
    <col min="3" max="3" width="40.140625" style="36" customWidth="1"/>
    <col min="4" max="4" width="8.5703125" style="1" customWidth="1"/>
    <col min="5" max="5" width="11.5703125" style="1" customWidth="1"/>
    <col min="6" max="6" width="10.42578125" style="226" customWidth="1"/>
    <col min="7" max="7" width="15.42578125" style="593" customWidth="1"/>
    <col min="8" max="8" width="2.140625" style="124" customWidth="1"/>
    <col min="9" max="9" width="10.42578125" style="1" bestFit="1" customWidth="1"/>
    <col min="10" max="11" width="9.140625" style="1"/>
    <col min="12" max="12" width="7.140625" style="1" customWidth="1"/>
    <col min="13" max="257" width="9.140625" style="1"/>
    <col min="258" max="258" width="7.140625" style="1" customWidth="1"/>
    <col min="259" max="259" width="40.140625" style="1" customWidth="1"/>
    <col min="260" max="260" width="8.5703125" style="1" customWidth="1"/>
    <col min="261" max="261" width="11.5703125" style="1" customWidth="1"/>
    <col min="262" max="262" width="10.42578125" style="1" customWidth="1"/>
    <col min="263" max="263" width="11.85546875" style="1" customWidth="1"/>
    <col min="264" max="264" width="18.85546875" style="1" customWidth="1"/>
    <col min="265" max="267" width="9.140625" style="1"/>
    <col min="268" max="268" width="7.140625" style="1" customWidth="1"/>
    <col min="269" max="513" width="9.140625" style="1"/>
    <col min="514" max="514" width="7.140625" style="1" customWidth="1"/>
    <col min="515" max="515" width="40.140625" style="1" customWidth="1"/>
    <col min="516" max="516" width="8.5703125" style="1" customWidth="1"/>
    <col min="517" max="517" width="11.5703125" style="1" customWidth="1"/>
    <col min="518" max="518" width="10.42578125" style="1" customWidth="1"/>
    <col min="519" max="519" width="11.85546875" style="1" customWidth="1"/>
    <col min="520" max="520" width="18.85546875" style="1" customWidth="1"/>
    <col min="521" max="523" width="9.140625" style="1"/>
    <col min="524" max="524" width="7.140625" style="1" customWidth="1"/>
    <col min="525" max="769" width="9.140625" style="1"/>
    <col min="770" max="770" width="7.140625" style="1" customWidth="1"/>
    <col min="771" max="771" width="40.140625" style="1" customWidth="1"/>
    <col min="772" max="772" width="8.5703125" style="1" customWidth="1"/>
    <col min="773" max="773" width="11.5703125" style="1" customWidth="1"/>
    <col min="774" max="774" width="10.42578125" style="1" customWidth="1"/>
    <col min="775" max="775" width="11.85546875" style="1" customWidth="1"/>
    <col min="776" max="776" width="18.85546875" style="1" customWidth="1"/>
    <col min="777" max="779" width="9.140625" style="1"/>
    <col min="780" max="780" width="7.140625" style="1" customWidth="1"/>
    <col min="781" max="1025" width="9.140625" style="1"/>
    <col min="1026" max="1026" width="7.140625" style="1" customWidth="1"/>
    <col min="1027" max="1027" width="40.140625" style="1" customWidth="1"/>
    <col min="1028" max="1028" width="8.5703125" style="1" customWidth="1"/>
    <col min="1029" max="1029" width="11.5703125" style="1" customWidth="1"/>
    <col min="1030" max="1030" width="10.42578125" style="1" customWidth="1"/>
    <col min="1031" max="1031" width="11.85546875" style="1" customWidth="1"/>
    <col min="1032" max="1032" width="18.85546875" style="1" customWidth="1"/>
    <col min="1033" max="1035" width="9.140625" style="1"/>
    <col min="1036" max="1036" width="7.140625" style="1" customWidth="1"/>
    <col min="1037" max="1281" width="9.140625" style="1"/>
    <col min="1282" max="1282" width="7.140625" style="1" customWidth="1"/>
    <col min="1283" max="1283" width="40.140625" style="1" customWidth="1"/>
    <col min="1284" max="1284" width="8.5703125" style="1" customWidth="1"/>
    <col min="1285" max="1285" width="11.5703125" style="1" customWidth="1"/>
    <col min="1286" max="1286" width="10.42578125" style="1" customWidth="1"/>
    <col min="1287" max="1287" width="11.85546875" style="1" customWidth="1"/>
    <col min="1288" max="1288" width="18.85546875" style="1" customWidth="1"/>
    <col min="1289" max="1291" width="9.140625" style="1"/>
    <col min="1292" max="1292" width="7.140625" style="1" customWidth="1"/>
    <col min="1293" max="1537" width="9.140625" style="1"/>
    <col min="1538" max="1538" width="7.140625" style="1" customWidth="1"/>
    <col min="1539" max="1539" width="40.140625" style="1" customWidth="1"/>
    <col min="1540" max="1540" width="8.5703125" style="1" customWidth="1"/>
    <col min="1541" max="1541" width="11.5703125" style="1" customWidth="1"/>
    <col min="1542" max="1542" width="10.42578125" style="1" customWidth="1"/>
    <col min="1543" max="1543" width="11.85546875" style="1" customWidth="1"/>
    <col min="1544" max="1544" width="18.85546875" style="1" customWidth="1"/>
    <col min="1545" max="1547" width="9.140625" style="1"/>
    <col min="1548" max="1548" width="7.140625" style="1" customWidth="1"/>
    <col min="1549" max="1793" width="9.140625" style="1"/>
    <col min="1794" max="1794" width="7.140625" style="1" customWidth="1"/>
    <col min="1795" max="1795" width="40.140625" style="1" customWidth="1"/>
    <col min="1796" max="1796" width="8.5703125" style="1" customWidth="1"/>
    <col min="1797" max="1797" width="11.5703125" style="1" customWidth="1"/>
    <col min="1798" max="1798" width="10.42578125" style="1" customWidth="1"/>
    <col min="1799" max="1799" width="11.85546875" style="1" customWidth="1"/>
    <col min="1800" max="1800" width="18.85546875" style="1" customWidth="1"/>
    <col min="1801" max="1803" width="9.140625" style="1"/>
    <col min="1804" max="1804" width="7.140625" style="1" customWidth="1"/>
    <col min="1805" max="2049" width="9.140625" style="1"/>
    <col min="2050" max="2050" width="7.140625" style="1" customWidth="1"/>
    <col min="2051" max="2051" width="40.140625" style="1" customWidth="1"/>
    <col min="2052" max="2052" width="8.5703125" style="1" customWidth="1"/>
    <col min="2053" max="2053" width="11.5703125" style="1" customWidth="1"/>
    <col min="2054" max="2054" width="10.42578125" style="1" customWidth="1"/>
    <col min="2055" max="2055" width="11.85546875" style="1" customWidth="1"/>
    <col min="2056" max="2056" width="18.85546875" style="1" customWidth="1"/>
    <col min="2057" max="2059" width="9.140625" style="1"/>
    <col min="2060" max="2060" width="7.140625" style="1" customWidth="1"/>
    <col min="2061" max="2305" width="9.140625" style="1"/>
    <col min="2306" max="2306" width="7.140625" style="1" customWidth="1"/>
    <col min="2307" max="2307" width="40.140625" style="1" customWidth="1"/>
    <col min="2308" max="2308" width="8.5703125" style="1" customWidth="1"/>
    <col min="2309" max="2309" width="11.5703125" style="1" customWidth="1"/>
    <col min="2310" max="2310" width="10.42578125" style="1" customWidth="1"/>
    <col min="2311" max="2311" width="11.85546875" style="1" customWidth="1"/>
    <col min="2312" max="2312" width="18.85546875" style="1" customWidth="1"/>
    <col min="2313" max="2315" width="9.140625" style="1"/>
    <col min="2316" max="2316" width="7.140625" style="1" customWidth="1"/>
    <col min="2317" max="2561" width="9.140625" style="1"/>
    <col min="2562" max="2562" width="7.140625" style="1" customWidth="1"/>
    <col min="2563" max="2563" width="40.140625" style="1" customWidth="1"/>
    <col min="2564" max="2564" width="8.5703125" style="1" customWidth="1"/>
    <col min="2565" max="2565" width="11.5703125" style="1" customWidth="1"/>
    <col min="2566" max="2566" width="10.42578125" style="1" customWidth="1"/>
    <col min="2567" max="2567" width="11.85546875" style="1" customWidth="1"/>
    <col min="2568" max="2568" width="18.85546875" style="1" customWidth="1"/>
    <col min="2569" max="2571" width="9.140625" style="1"/>
    <col min="2572" max="2572" width="7.140625" style="1" customWidth="1"/>
    <col min="2573" max="2817" width="9.140625" style="1"/>
    <col min="2818" max="2818" width="7.140625" style="1" customWidth="1"/>
    <col min="2819" max="2819" width="40.140625" style="1" customWidth="1"/>
    <col min="2820" max="2820" width="8.5703125" style="1" customWidth="1"/>
    <col min="2821" max="2821" width="11.5703125" style="1" customWidth="1"/>
    <col min="2822" max="2822" width="10.42578125" style="1" customWidth="1"/>
    <col min="2823" max="2823" width="11.85546875" style="1" customWidth="1"/>
    <col min="2824" max="2824" width="18.85546875" style="1" customWidth="1"/>
    <col min="2825" max="2827" width="9.140625" style="1"/>
    <col min="2828" max="2828" width="7.140625" style="1" customWidth="1"/>
    <col min="2829" max="3073" width="9.140625" style="1"/>
    <col min="3074" max="3074" width="7.140625" style="1" customWidth="1"/>
    <col min="3075" max="3075" width="40.140625" style="1" customWidth="1"/>
    <col min="3076" max="3076" width="8.5703125" style="1" customWidth="1"/>
    <col min="3077" max="3077" width="11.5703125" style="1" customWidth="1"/>
    <col min="3078" max="3078" width="10.42578125" style="1" customWidth="1"/>
    <col min="3079" max="3079" width="11.85546875" style="1" customWidth="1"/>
    <col min="3080" max="3080" width="18.85546875" style="1" customWidth="1"/>
    <col min="3081" max="3083" width="9.140625" style="1"/>
    <col min="3084" max="3084" width="7.140625" style="1" customWidth="1"/>
    <col min="3085" max="3329" width="9.140625" style="1"/>
    <col min="3330" max="3330" width="7.140625" style="1" customWidth="1"/>
    <col min="3331" max="3331" width="40.140625" style="1" customWidth="1"/>
    <col min="3332" max="3332" width="8.5703125" style="1" customWidth="1"/>
    <col min="3333" max="3333" width="11.5703125" style="1" customWidth="1"/>
    <col min="3334" max="3334" width="10.42578125" style="1" customWidth="1"/>
    <col min="3335" max="3335" width="11.85546875" style="1" customWidth="1"/>
    <col min="3336" max="3336" width="18.85546875" style="1" customWidth="1"/>
    <col min="3337" max="3339" width="9.140625" style="1"/>
    <col min="3340" max="3340" width="7.140625" style="1" customWidth="1"/>
    <col min="3341" max="3585" width="9.140625" style="1"/>
    <col min="3586" max="3586" width="7.140625" style="1" customWidth="1"/>
    <col min="3587" max="3587" width="40.140625" style="1" customWidth="1"/>
    <col min="3588" max="3588" width="8.5703125" style="1" customWidth="1"/>
    <col min="3589" max="3589" width="11.5703125" style="1" customWidth="1"/>
    <col min="3590" max="3590" width="10.42578125" style="1" customWidth="1"/>
    <col min="3591" max="3591" width="11.85546875" style="1" customWidth="1"/>
    <col min="3592" max="3592" width="18.85546875" style="1" customWidth="1"/>
    <col min="3593" max="3595" width="9.140625" style="1"/>
    <col min="3596" max="3596" width="7.140625" style="1" customWidth="1"/>
    <col min="3597" max="3841" width="9.140625" style="1"/>
    <col min="3842" max="3842" width="7.140625" style="1" customWidth="1"/>
    <col min="3843" max="3843" width="40.140625" style="1" customWidth="1"/>
    <col min="3844" max="3844" width="8.5703125" style="1" customWidth="1"/>
    <col min="3845" max="3845" width="11.5703125" style="1" customWidth="1"/>
    <col min="3846" max="3846" width="10.42578125" style="1" customWidth="1"/>
    <col min="3847" max="3847" width="11.85546875" style="1" customWidth="1"/>
    <col min="3848" max="3848" width="18.85546875" style="1" customWidth="1"/>
    <col min="3849" max="3851" width="9.140625" style="1"/>
    <col min="3852" max="3852" width="7.140625" style="1" customWidth="1"/>
    <col min="3853" max="4097" width="9.140625" style="1"/>
    <col min="4098" max="4098" width="7.140625" style="1" customWidth="1"/>
    <col min="4099" max="4099" width="40.140625" style="1" customWidth="1"/>
    <col min="4100" max="4100" width="8.5703125" style="1" customWidth="1"/>
    <col min="4101" max="4101" width="11.5703125" style="1" customWidth="1"/>
    <col min="4102" max="4102" width="10.42578125" style="1" customWidth="1"/>
    <col min="4103" max="4103" width="11.85546875" style="1" customWidth="1"/>
    <col min="4104" max="4104" width="18.85546875" style="1" customWidth="1"/>
    <col min="4105" max="4107" width="9.140625" style="1"/>
    <col min="4108" max="4108" width="7.140625" style="1" customWidth="1"/>
    <col min="4109" max="4353" width="9.140625" style="1"/>
    <col min="4354" max="4354" width="7.140625" style="1" customWidth="1"/>
    <col min="4355" max="4355" width="40.140625" style="1" customWidth="1"/>
    <col min="4356" max="4356" width="8.5703125" style="1" customWidth="1"/>
    <col min="4357" max="4357" width="11.5703125" style="1" customWidth="1"/>
    <col min="4358" max="4358" width="10.42578125" style="1" customWidth="1"/>
    <col min="4359" max="4359" width="11.85546875" style="1" customWidth="1"/>
    <col min="4360" max="4360" width="18.85546875" style="1" customWidth="1"/>
    <col min="4361" max="4363" width="9.140625" style="1"/>
    <col min="4364" max="4364" width="7.140625" style="1" customWidth="1"/>
    <col min="4365" max="4609" width="9.140625" style="1"/>
    <col min="4610" max="4610" width="7.140625" style="1" customWidth="1"/>
    <col min="4611" max="4611" width="40.140625" style="1" customWidth="1"/>
    <col min="4612" max="4612" width="8.5703125" style="1" customWidth="1"/>
    <col min="4613" max="4613" width="11.5703125" style="1" customWidth="1"/>
    <col min="4614" max="4614" width="10.42578125" style="1" customWidth="1"/>
    <col min="4615" max="4615" width="11.85546875" style="1" customWidth="1"/>
    <col min="4616" max="4616" width="18.85546875" style="1" customWidth="1"/>
    <col min="4617" max="4619" width="9.140625" style="1"/>
    <col min="4620" max="4620" width="7.140625" style="1" customWidth="1"/>
    <col min="4621" max="4865" width="9.140625" style="1"/>
    <col min="4866" max="4866" width="7.140625" style="1" customWidth="1"/>
    <col min="4867" max="4867" width="40.140625" style="1" customWidth="1"/>
    <col min="4868" max="4868" width="8.5703125" style="1" customWidth="1"/>
    <col min="4869" max="4869" width="11.5703125" style="1" customWidth="1"/>
    <col min="4870" max="4870" width="10.42578125" style="1" customWidth="1"/>
    <col min="4871" max="4871" width="11.85546875" style="1" customWidth="1"/>
    <col min="4872" max="4872" width="18.85546875" style="1" customWidth="1"/>
    <col min="4873" max="4875" width="9.140625" style="1"/>
    <col min="4876" max="4876" width="7.140625" style="1" customWidth="1"/>
    <col min="4877" max="5121" width="9.140625" style="1"/>
    <col min="5122" max="5122" width="7.140625" style="1" customWidth="1"/>
    <col min="5123" max="5123" width="40.140625" style="1" customWidth="1"/>
    <col min="5124" max="5124" width="8.5703125" style="1" customWidth="1"/>
    <col min="5125" max="5125" width="11.5703125" style="1" customWidth="1"/>
    <col min="5126" max="5126" width="10.42578125" style="1" customWidth="1"/>
    <col min="5127" max="5127" width="11.85546875" style="1" customWidth="1"/>
    <col min="5128" max="5128" width="18.85546875" style="1" customWidth="1"/>
    <col min="5129" max="5131" width="9.140625" style="1"/>
    <col min="5132" max="5132" width="7.140625" style="1" customWidth="1"/>
    <col min="5133" max="5377" width="9.140625" style="1"/>
    <col min="5378" max="5378" width="7.140625" style="1" customWidth="1"/>
    <col min="5379" max="5379" width="40.140625" style="1" customWidth="1"/>
    <col min="5380" max="5380" width="8.5703125" style="1" customWidth="1"/>
    <col min="5381" max="5381" width="11.5703125" style="1" customWidth="1"/>
    <col min="5382" max="5382" width="10.42578125" style="1" customWidth="1"/>
    <col min="5383" max="5383" width="11.85546875" style="1" customWidth="1"/>
    <col min="5384" max="5384" width="18.85546875" style="1" customWidth="1"/>
    <col min="5385" max="5387" width="9.140625" style="1"/>
    <col min="5388" max="5388" width="7.140625" style="1" customWidth="1"/>
    <col min="5389" max="5633" width="9.140625" style="1"/>
    <col min="5634" max="5634" width="7.140625" style="1" customWidth="1"/>
    <col min="5635" max="5635" width="40.140625" style="1" customWidth="1"/>
    <col min="5636" max="5636" width="8.5703125" style="1" customWidth="1"/>
    <col min="5637" max="5637" width="11.5703125" style="1" customWidth="1"/>
    <col min="5638" max="5638" width="10.42578125" style="1" customWidth="1"/>
    <col min="5639" max="5639" width="11.85546875" style="1" customWidth="1"/>
    <col min="5640" max="5640" width="18.85546875" style="1" customWidth="1"/>
    <col min="5641" max="5643" width="9.140625" style="1"/>
    <col min="5644" max="5644" width="7.140625" style="1" customWidth="1"/>
    <col min="5645" max="5889" width="9.140625" style="1"/>
    <col min="5890" max="5890" width="7.140625" style="1" customWidth="1"/>
    <col min="5891" max="5891" width="40.140625" style="1" customWidth="1"/>
    <col min="5892" max="5892" width="8.5703125" style="1" customWidth="1"/>
    <col min="5893" max="5893" width="11.5703125" style="1" customWidth="1"/>
    <col min="5894" max="5894" width="10.42578125" style="1" customWidth="1"/>
    <col min="5895" max="5895" width="11.85546875" style="1" customWidth="1"/>
    <col min="5896" max="5896" width="18.85546875" style="1" customWidth="1"/>
    <col min="5897" max="5899" width="9.140625" style="1"/>
    <col min="5900" max="5900" width="7.140625" style="1" customWidth="1"/>
    <col min="5901" max="6145" width="9.140625" style="1"/>
    <col min="6146" max="6146" width="7.140625" style="1" customWidth="1"/>
    <col min="6147" max="6147" width="40.140625" style="1" customWidth="1"/>
    <col min="6148" max="6148" width="8.5703125" style="1" customWidth="1"/>
    <col min="6149" max="6149" width="11.5703125" style="1" customWidth="1"/>
    <col min="6150" max="6150" width="10.42578125" style="1" customWidth="1"/>
    <col min="6151" max="6151" width="11.85546875" style="1" customWidth="1"/>
    <col min="6152" max="6152" width="18.85546875" style="1" customWidth="1"/>
    <col min="6153" max="6155" width="9.140625" style="1"/>
    <col min="6156" max="6156" width="7.140625" style="1" customWidth="1"/>
    <col min="6157" max="6401" width="9.140625" style="1"/>
    <col min="6402" max="6402" width="7.140625" style="1" customWidth="1"/>
    <col min="6403" max="6403" width="40.140625" style="1" customWidth="1"/>
    <col min="6404" max="6404" width="8.5703125" style="1" customWidth="1"/>
    <col min="6405" max="6405" width="11.5703125" style="1" customWidth="1"/>
    <col min="6406" max="6406" width="10.42578125" style="1" customWidth="1"/>
    <col min="6407" max="6407" width="11.85546875" style="1" customWidth="1"/>
    <col min="6408" max="6408" width="18.85546875" style="1" customWidth="1"/>
    <col min="6409" max="6411" width="9.140625" style="1"/>
    <col min="6412" max="6412" width="7.140625" style="1" customWidth="1"/>
    <col min="6413" max="6657" width="9.140625" style="1"/>
    <col min="6658" max="6658" width="7.140625" style="1" customWidth="1"/>
    <col min="6659" max="6659" width="40.140625" style="1" customWidth="1"/>
    <col min="6660" max="6660" width="8.5703125" style="1" customWidth="1"/>
    <col min="6661" max="6661" width="11.5703125" style="1" customWidth="1"/>
    <col min="6662" max="6662" width="10.42578125" style="1" customWidth="1"/>
    <col min="6663" max="6663" width="11.85546875" style="1" customWidth="1"/>
    <col min="6664" max="6664" width="18.85546875" style="1" customWidth="1"/>
    <col min="6665" max="6667" width="9.140625" style="1"/>
    <col min="6668" max="6668" width="7.140625" style="1" customWidth="1"/>
    <col min="6669" max="6913" width="9.140625" style="1"/>
    <col min="6914" max="6914" width="7.140625" style="1" customWidth="1"/>
    <col min="6915" max="6915" width="40.140625" style="1" customWidth="1"/>
    <col min="6916" max="6916" width="8.5703125" style="1" customWidth="1"/>
    <col min="6917" max="6917" width="11.5703125" style="1" customWidth="1"/>
    <col min="6918" max="6918" width="10.42578125" style="1" customWidth="1"/>
    <col min="6919" max="6919" width="11.85546875" style="1" customWidth="1"/>
    <col min="6920" max="6920" width="18.85546875" style="1" customWidth="1"/>
    <col min="6921" max="6923" width="9.140625" style="1"/>
    <col min="6924" max="6924" width="7.140625" style="1" customWidth="1"/>
    <col min="6925" max="7169" width="9.140625" style="1"/>
    <col min="7170" max="7170" width="7.140625" style="1" customWidth="1"/>
    <col min="7171" max="7171" width="40.140625" style="1" customWidth="1"/>
    <col min="7172" max="7172" width="8.5703125" style="1" customWidth="1"/>
    <col min="7173" max="7173" width="11.5703125" style="1" customWidth="1"/>
    <col min="7174" max="7174" width="10.42578125" style="1" customWidth="1"/>
    <col min="7175" max="7175" width="11.85546875" style="1" customWidth="1"/>
    <col min="7176" max="7176" width="18.85546875" style="1" customWidth="1"/>
    <col min="7177" max="7179" width="9.140625" style="1"/>
    <col min="7180" max="7180" width="7.140625" style="1" customWidth="1"/>
    <col min="7181" max="7425" width="9.140625" style="1"/>
    <col min="7426" max="7426" width="7.140625" style="1" customWidth="1"/>
    <col min="7427" max="7427" width="40.140625" style="1" customWidth="1"/>
    <col min="7428" max="7428" width="8.5703125" style="1" customWidth="1"/>
    <col min="7429" max="7429" width="11.5703125" style="1" customWidth="1"/>
    <col min="7430" max="7430" width="10.42578125" style="1" customWidth="1"/>
    <col min="7431" max="7431" width="11.85546875" style="1" customWidth="1"/>
    <col min="7432" max="7432" width="18.85546875" style="1" customWidth="1"/>
    <col min="7433" max="7435" width="9.140625" style="1"/>
    <col min="7436" max="7436" width="7.140625" style="1" customWidth="1"/>
    <col min="7437" max="7681" width="9.140625" style="1"/>
    <col min="7682" max="7682" width="7.140625" style="1" customWidth="1"/>
    <col min="7683" max="7683" width="40.140625" style="1" customWidth="1"/>
    <col min="7684" max="7684" width="8.5703125" style="1" customWidth="1"/>
    <col min="7685" max="7685" width="11.5703125" style="1" customWidth="1"/>
    <col min="7686" max="7686" width="10.42578125" style="1" customWidth="1"/>
    <col min="7687" max="7687" width="11.85546875" style="1" customWidth="1"/>
    <col min="7688" max="7688" width="18.85546875" style="1" customWidth="1"/>
    <col min="7689" max="7691" width="9.140625" style="1"/>
    <col min="7692" max="7692" width="7.140625" style="1" customWidth="1"/>
    <col min="7693" max="7937" width="9.140625" style="1"/>
    <col min="7938" max="7938" width="7.140625" style="1" customWidth="1"/>
    <col min="7939" max="7939" width="40.140625" style="1" customWidth="1"/>
    <col min="7940" max="7940" width="8.5703125" style="1" customWidth="1"/>
    <col min="7941" max="7941" width="11.5703125" style="1" customWidth="1"/>
    <col min="7942" max="7942" width="10.42578125" style="1" customWidth="1"/>
    <col min="7943" max="7943" width="11.85546875" style="1" customWidth="1"/>
    <col min="7944" max="7944" width="18.85546875" style="1" customWidth="1"/>
    <col min="7945" max="7947" width="9.140625" style="1"/>
    <col min="7948" max="7948" width="7.140625" style="1" customWidth="1"/>
    <col min="7949" max="8193" width="9.140625" style="1"/>
    <col min="8194" max="8194" width="7.140625" style="1" customWidth="1"/>
    <col min="8195" max="8195" width="40.140625" style="1" customWidth="1"/>
    <col min="8196" max="8196" width="8.5703125" style="1" customWidth="1"/>
    <col min="8197" max="8197" width="11.5703125" style="1" customWidth="1"/>
    <col min="8198" max="8198" width="10.42578125" style="1" customWidth="1"/>
    <col min="8199" max="8199" width="11.85546875" style="1" customWidth="1"/>
    <col min="8200" max="8200" width="18.85546875" style="1" customWidth="1"/>
    <col min="8201" max="8203" width="9.140625" style="1"/>
    <col min="8204" max="8204" width="7.140625" style="1" customWidth="1"/>
    <col min="8205" max="8449" width="9.140625" style="1"/>
    <col min="8450" max="8450" width="7.140625" style="1" customWidth="1"/>
    <col min="8451" max="8451" width="40.140625" style="1" customWidth="1"/>
    <col min="8452" max="8452" width="8.5703125" style="1" customWidth="1"/>
    <col min="8453" max="8453" width="11.5703125" style="1" customWidth="1"/>
    <col min="8454" max="8454" width="10.42578125" style="1" customWidth="1"/>
    <col min="8455" max="8455" width="11.85546875" style="1" customWidth="1"/>
    <col min="8456" max="8456" width="18.85546875" style="1" customWidth="1"/>
    <col min="8457" max="8459" width="9.140625" style="1"/>
    <col min="8460" max="8460" width="7.140625" style="1" customWidth="1"/>
    <col min="8461" max="8705" width="9.140625" style="1"/>
    <col min="8706" max="8706" width="7.140625" style="1" customWidth="1"/>
    <col min="8707" max="8707" width="40.140625" style="1" customWidth="1"/>
    <col min="8708" max="8708" width="8.5703125" style="1" customWidth="1"/>
    <col min="8709" max="8709" width="11.5703125" style="1" customWidth="1"/>
    <col min="8710" max="8710" width="10.42578125" style="1" customWidth="1"/>
    <col min="8711" max="8711" width="11.85546875" style="1" customWidth="1"/>
    <col min="8712" max="8712" width="18.85546875" style="1" customWidth="1"/>
    <col min="8713" max="8715" width="9.140625" style="1"/>
    <col min="8716" max="8716" width="7.140625" style="1" customWidth="1"/>
    <col min="8717" max="8961" width="9.140625" style="1"/>
    <col min="8962" max="8962" width="7.140625" style="1" customWidth="1"/>
    <col min="8963" max="8963" width="40.140625" style="1" customWidth="1"/>
    <col min="8964" max="8964" width="8.5703125" style="1" customWidth="1"/>
    <col min="8965" max="8965" width="11.5703125" style="1" customWidth="1"/>
    <col min="8966" max="8966" width="10.42578125" style="1" customWidth="1"/>
    <col min="8967" max="8967" width="11.85546875" style="1" customWidth="1"/>
    <col min="8968" max="8968" width="18.85546875" style="1" customWidth="1"/>
    <col min="8969" max="8971" width="9.140625" style="1"/>
    <col min="8972" max="8972" width="7.140625" style="1" customWidth="1"/>
    <col min="8973" max="9217" width="9.140625" style="1"/>
    <col min="9218" max="9218" width="7.140625" style="1" customWidth="1"/>
    <col min="9219" max="9219" width="40.140625" style="1" customWidth="1"/>
    <col min="9220" max="9220" width="8.5703125" style="1" customWidth="1"/>
    <col min="9221" max="9221" width="11.5703125" style="1" customWidth="1"/>
    <col min="9222" max="9222" width="10.42578125" style="1" customWidth="1"/>
    <col min="9223" max="9223" width="11.85546875" style="1" customWidth="1"/>
    <col min="9224" max="9224" width="18.85546875" style="1" customWidth="1"/>
    <col min="9225" max="9227" width="9.140625" style="1"/>
    <col min="9228" max="9228" width="7.140625" style="1" customWidth="1"/>
    <col min="9229" max="9473" width="9.140625" style="1"/>
    <col min="9474" max="9474" width="7.140625" style="1" customWidth="1"/>
    <col min="9475" max="9475" width="40.140625" style="1" customWidth="1"/>
    <col min="9476" max="9476" width="8.5703125" style="1" customWidth="1"/>
    <col min="9477" max="9477" width="11.5703125" style="1" customWidth="1"/>
    <col min="9478" max="9478" width="10.42578125" style="1" customWidth="1"/>
    <col min="9479" max="9479" width="11.85546875" style="1" customWidth="1"/>
    <col min="9480" max="9480" width="18.85546875" style="1" customWidth="1"/>
    <col min="9481" max="9483" width="9.140625" style="1"/>
    <col min="9484" max="9484" width="7.140625" style="1" customWidth="1"/>
    <col min="9485" max="9729" width="9.140625" style="1"/>
    <col min="9730" max="9730" width="7.140625" style="1" customWidth="1"/>
    <col min="9731" max="9731" width="40.140625" style="1" customWidth="1"/>
    <col min="9732" max="9732" width="8.5703125" style="1" customWidth="1"/>
    <col min="9733" max="9733" width="11.5703125" style="1" customWidth="1"/>
    <col min="9734" max="9734" width="10.42578125" style="1" customWidth="1"/>
    <col min="9735" max="9735" width="11.85546875" style="1" customWidth="1"/>
    <col min="9736" max="9736" width="18.85546875" style="1" customWidth="1"/>
    <col min="9737" max="9739" width="9.140625" style="1"/>
    <col min="9740" max="9740" width="7.140625" style="1" customWidth="1"/>
    <col min="9741" max="9985" width="9.140625" style="1"/>
    <col min="9986" max="9986" width="7.140625" style="1" customWidth="1"/>
    <col min="9987" max="9987" width="40.140625" style="1" customWidth="1"/>
    <col min="9988" max="9988" width="8.5703125" style="1" customWidth="1"/>
    <col min="9989" max="9989" width="11.5703125" style="1" customWidth="1"/>
    <col min="9990" max="9990" width="10.42578125" style="1" customWidth="1"/>
    <col min="9991" max="9991" width="11.85546875" style="1" customWidth="1"/>
    <col min="9992" max="9992" width="18.85546875" style="1" customWidth="1"/>
    <col min="9993" max="9995" width="9.140625" style="1"/>
    <col min="9996" max="9996" width="7.140625" style="1" customWidth="1"/>
    <col min="9997" max="10241" width="9.140625" style="1"/>
    <col min="10242" max="10242" width="7.140625" style="1" customWidth="1"/>
    <col min="10243" max="10243" width="40.140625" style="1" customWidth="1"/>
    <col min="10244" max="10244" width="8.5703125" style="1" customWidth="1"/>
    <col min="10245" max="10245" width="11.5703125" style="1" customWidth="1"/>
    <col min="10246" max="10246" width="10.42578125" style="1" customWidth="1"/>
    <col min="10247" max="10247" width="11.85546875" style="1" customWidth="1"/>
    <col min="10248" max="10248" width="18.85546875" style="1" customWidth="1"/>
    <col min="10249" max="10251" width="9.140625" style="1"/>
    <col min="10252" max="10252" width="7.140625" style="1" customWidth="1"/>
    <col min="10253" max="10497" width="9.140625" style="1"/>
    <col min="10498" max="10498" width="7.140625" style="1" customWidth="1"/>
    <col min="10499" max="10499" width="40.140625" style="1" customWidth="1"/>
    <col min="10500" max="10500" width="8.5703125" style="1" customWidth="1"/>
    <col min="10501" max="10501" width="11.5703125" style="1" customWidth="1"/>
    <col min="10502" max="10502" width="10.42578125" style="1" customWidth="1"/>
    <col min="10503" max="10503" width="11.85546875" style="1" customWidth="1"/>
    <col min="10504" max="10504" width="18.85546875" style="1" customWidth="1"/>
    <col min="10505" max="10507" width="9.140625" style="1"/>
    <col min="10508" max="10508" width="7.140625" style="1" customWidth="1"/>
    <col min="10509" max="10753" width="9.140625" style="1"/>
    <col min="10754" max="10754" width="7.140625" style="1" customWidth="1"/>
    <col min="10755" max="10755" width="40.140625" style="1" customWidth="1"/>
    <col min="10756" max="10756" width="8.5703125" style="1" customWidth="1"/>
    <col min="10757" max="10757" width="11.5703125" style="1" customWidth="1"/>
    <col min="10758" max="10758" width="10.42578125" style="1" customWidth="1"/>
    <col min="10759" max="10759" width="11.85546875" style="1" customWidth="1"/>
    <col min="10760" max="10760" width="18.85546875" style="1" customWidth="1"/>
    <col min="10761" max="10763" width="9.140625" style="1"/>
    <col min="10764" max="10764" width="7.140625" style="1" customWidth="1"/>
    <col min="10765" max="11009" width="9.140625" style="1"/>
    <col min="11010" max="11010" width="7.140625" style="1" customWidth="1"/>
    <col min="11011" max="11011" width="40.140625" style="1" customWidth="1"/>
    <col min="11012" max="11012" width="8.5703125" style="1" customWidth="1"/>
    <col min="11013" max="11013" width="11.5703125" style="1" customWidth="1"/>
    <col min="11014" max="11014" width="10.42578125" style="1" customWidth="1"/>
    <col min="11015" max="11015" width="11.85546875" style="1" customWidth="1"/>
    <col min="11016" max="11016" width="18.85546875" style="1" customWidth="1"/>
    <col min="11017" max="11019" width="9.140625" style="1"/>
    <col min="11020" max="11020" width="7.140625" style="1" customWidth="1"/>
    <col min="11021" max="11265" width="9.140625" style="1"/>
    <col min="11266" max="11266" width="7.140625" style="1" customWidth="1"/>
    <col min="11267" max="11267" width="40.140625" style="1" customWidth="1"/>
    <col min="11268" max="11268" width="8.5703125" style="1" customWidth="1"/>
    <col min="11269" max="11269" width="11.5703125" style="1" customWidth="1"/>
    <col min="11270" max="11270" width="10.42578125" style="1" customWidth="1"/>
    <col min="11271" max="11271" width="11.85546875" style="1" customWidth="1"/>
    <col min="11272" max="11272" width="18.85546875" style="1" customWidth="1"/>
    <col min="11273" max="11275" width="9.140625" style="1"/>
    <col min="11276" max="11276" width="7.140625" style="1" customWidth="1"/>
    <col min="11277" max="11521" width="9.140625" style="1"/>
    <col min="11522" max="11522" width="7.140625" style="1" customWidth="1"/>
    <col min="11523" max="11523" width="40.140625" style="1" customWidth="1"/>
    <col min="11524" max="11524" width="8.5703125" style="1" customWidth="1"/>
    <col min="11525" max="11525" width="11.5703125" style="1" customWidth="1"/>
    <col min="11526" max="11526" width="10.42578125" style="1" customWidth="1"/>
    <col min="11527" max="11527" width="11.85546875" style="1" customWidth="1"/>
    <col min="11528" max="11528" width="18.85546875" style="1" customWidth="1"/>
    <col min="11529" max="11531" width="9.140625" style="1"/>
    <col min="11532" max="11532" width="7.140625" style="1" customWidth="1"/>
    <col min="11533" max="11777" width="9.140625" style="1"/>
    <col min="11778" max="11778" width="7.140625" style="1" customWidth="1"/>
    <col min="11779" max="11779" width="40.140625" style="1" customWidth="1"/>
    <col min="11780" max="11780" width="8.5703125" style="1" customWidth="1"/>
    <col min="11781" max="11781" width="11.5703125" style="1" customWidth="1"/>
    <col min="11782" max="11782" width="10.42578125" style="1" customWidth="1"/>
    <col min="11783" max="11783" width="11.85546875" style="1" customWidth="1"/>
    <col min="11784" max="11784" width="18.85546875" style="1" customWidth="1"/>
    <col min="11785" max="11787" width="9.140625" style="1"/>
    <col min="11788" max="11788" width="7.140625" style="1" customWidth="1"/>
    <col min="11789" max="12033" width="9.140625" style="1"/>
    <col min="12034" max="12034" width="7.140625" style="1" customWidth="1"/>
    <col min="12035" max="12035" width="40.140625" style="1" customWidth="1"/>
    <col min="12036" max="12036" width="8.5703125" style="1" customWidth="1"/>
    <col min="12037" max="12037" width="11.5703125" style="1" customWidth="1"/>
    <col min="12038" max="12038" width="10.42578125" style="1" customWidth="1"/>
    <col min="12039" max="12039" width="11.85546875" style="1" customWidth="1"/>
    <col min="12040" max="12040" width="18.85546875" style="1" customWidth="1"/>
    <col min="12041" max="12043" width="9.140625" style="1"/>
    <col min="12044" max="12044" width="7.140625" style="1" customWidth="1"/>
    <col min="12045" max="12289" width="9.140625" style="1"/>
    <col min="12290" max="12290" width="7.140625" style="1" customWidth="1"/>
    <col min="12291" max="12291" width="40.140625" style="1" customWidth="1"/>
    <col min="12292" max="12292" width="8.5703125" style="1" customWidth="1"/>
    <col min="12293" max="12293" width="11.5703125" style="1" customWidth="1"/>
    <col min="12294" max="12294" width="10.42578125" style="1" customWidth="1"/>
    <col min="12295" max="12295" width="11.85546875" style="1" customWidth="1"/>
    <col min="12296" max="12296" width="18.85546875" style="1" customWidth="1"/>
    <col min="12297" max="12299" width="9.140625" style="1"/>
    <col min="12300" max="12300" width="7.140625" style="1" customWidth="1"/>
    <col min="12301" max="12545" width="9.140625" style="1"/>
    <col min="12546" max="12546" width="7.140625" style="1" customWidth="1"/>
    <col min="12547" max="12547" width="40.140625" style="1" customWidth="1"/>
    <col min="12548" max="12548" width="8.5703125" style="1" customWidth="1"/>
    <col min="12549" max="12549" width="11.5703125" style="1" customWidth="1"/>
    <col min="12550" max="12550" width="10.42578125" style="1" customWidth="1"/>
    <col min="12551" max="12551" width="11.85546875" style="1" customWidth="1"/>
    <col min="12552" max="12552" width="18.85546875" style="1" customWidth="1"/>
    <col min="12553" max="12555" width="9.140625" style="1"/>
    <col min="12556" max="12556" width="7.140625" style="1" customWidth="1"/>
    <col min="12557" max="12801" width="9.140625" style="1"/>
    <col min="12802" max="12802" width="7.140625" style="1" customWidth="1"/>
    <col min="12803" max="12803" width="40.140625" style="1" customWidth="1"/>
    <col min="12804" max="12804" width="8.5703125" style="1" customWidth="1"/>
    <col min="12805" max="12805" width="11.5703125" style="1" customWidth="1"/>
    <col min="12806" max="12806" width="10.42578125" style="1" customWidth="1"/>
    <col min="12807" max="12807" width="11.85546875" style="1" customWidth="1"/>
    <col min="12808" max="12808" width="18.85546875" style="1" customWidth="1"/>
    <col min="12809" max="12811" width="9.140625" style="1"/>
    <col min="12812" max="12812" width="7.140625" style="1" customWidth="1"/>
    <col min="12813" max="13057" width="9.140625" style="1"/>
    <col min="13058" max="13058" width="7.140625" style="1" customWidth="1"/>
    <col min="13059" max="13059" width="40.140625" style="1" customWidth="1"/>
    <col min="13060" max="13060" width="8.5703125" style="1" customWidth="1"/>
    <col min="13061" max="13061" width="11.5703125" style="1" customWidth="1"/>
    <col min="13062" max="13062" width="10.42578125" style="1" customWidth="1"/>
    <col min="13063" max="13063" width="11.85546875" style="1" customWidth="1"/>
    <col min="13064" max="13064" width="18.85546875" style="1" customWidth="1"/>
    <col min="13065" max="13067" width="9.140625" style="1"/>
    <col min="13068" max="13068" width="7.140625" style="1" customWidth="1"/>
    <col min="13069" max="13313" width="9.140625" style="1"/>
    <col min="13314" max="13314" width="7.140625" style="1" customWidth="1"/>
    <col min="13315" max="13315" width="40.140625" style="1" customWidth="1"/>
    <col min="13316" max="13316" width="8.5703125" style="1" customWidth="1"/>
    <col min="13317" max="13317" width="11.5703125" style="1" customWidth="1"/>
    <col min="13318" max="13318" width="10.42578125" style="1" customWidth="1"/>
    <col min="13319" max="13319" width="11.85546875" style="1" customWidth="1"/>
    <col min="13320" max="13320" width="18.85546875" style="1" customWidth="1"/>
    <col min="13321" max="13323" width="9.140625" style="1"/>
    <col min="13324" max="13324" width="7.140625" style="1" customWidth="1"/>
    <col min="13325" max="13569" width="9.140625" style="1"/>
    <col min="13570" max="13570" width="7.140625" style="1" customWidth="1"/>
    <col min="13571" max="13571" width="40.140625" style="1" customWidth="1"/>
    <col min="13572" max="13572" width="8.5703125" style="1" customWidth="1"/>
    <col min="13573" max="13573" width="11.5703125" style="1" customWidth="1"/>
    <col min="13574" max="13574" width="10.42578125" style="1" customWidth="1"/>
    <col min="13575" max="13575" width="11.85546875" style="1" customWidth="1"/>
    <col min="13576" max="13576" width="18.85546875" style="1" customWidth="1"/>
    <col min="13577" max="13579" width="9.140625" style="1"/>
    <col min="13580" max="13580" width="7.140625" style="1" customWidth="1"/>
    <col min="13581" max="13825" width="9.140625" style="1"/>
    <col min="13826" max="13826" width="7.140625" style="1" customWidth="1"/>
    <col min="13827" max="13827" width="40.140625" style="1" customWidth="1"/>
    <col min="13828" max="13828" width="8.5703125" style="1" customWidth="1"/>
    <col min="13829" max="13829" width="11.5703125" style="1" customWidth="1"/>
    <col min="13830" max="13830" width="10.42578125" style="1" customWidth="1"/>
    <col min="13831" max="13831" width="11.85546875" style="1" customWidth="1"/>
    <col min="13832" max="13832" width="18.85546875" style="1" customWidth="1"/>
    <col min="13833" max="13835" width="9.140625" style="1"/>
    <col min="13836" max="13836" width="7.140625" style="1" customWidth="1"/>
    <col min="13837" max="14081" width="9.140625" style="1"/>
    <col min="14082" max="14082" width="7.140625" style="1" customWidth="1"/>
    <col min="14083" max="14083" width="40.140625" style="1" customWidth="1"/>
    <col min="14084" max="14084" width="8.5703125" style="1" customWidth="1"/>
    <col min="14085" max="14085" width="11.5703125" style="1" customWidth="1"/>
    <col min="14086" max="14086" width="10.42578125" style="1" customWidth="1"/>
    <col min="14087" max="14087" width="11.85546875" style="1" customWidth="1"/>
    <col min="14088" max="14088" width="18.85546875" style="1" customWidth="1"/>
    <col min="14089" max="14091" width="9.140625" style="1"/>
    <col min="14092" max="14092" width="7.140625" style="1" customWidth="1"/>
    <col min="14093" max="14337" width="9.140625" style="1"/>
    <col min="14338" max="14338" width="7.140625" style="1" customWidth="1"/>
    <col min="14339" max="14339" width="40.140625" style="1" customWidth="1"/>
    <col min="14340" max="14340" width="8.5703125" style="1" customWidth="1"/>
    <col min="14341" max="14341" width="11.5703125" style="1" customWidth="1"/>
    <col min="14342" max="14342" width="10.42578125" style="1" customWidth="1"/>
    <col min="14343" max="14343" width="11.85546875" style="1" customWidth="1"/>
    <col min="14344" max="14344" width="18.85546875" style="1" customWidth="1"/>
    <col min="14345" max="14347" width="9.140625" style="1"/>
    <col min="14348" max="14348" width="7.140625" style="1" customWidth="1"/>
    <col min="14349" max="14593" width="9.140625" style="1"/>
    <col min="14594" max="14594" width="7.140625" style="1" customWidth="1"/>
    <col min="14595" max="14595" width="40.140625" style="1" customWidth="1"/>
    <col min="14596" max="14596" width="8.5703125" style="1" customWidth="1"/>
    <col min="14597" max="14597" width="11.5703125" style="1" customWidth="1"/>
    <col min="14598" max="14598" width="10.42578125" style="1" customWidth="1"/>
    <col min="14599" max="14599" width="11.85546875" style="1" customWidth="1"/>
    <col min="14600" max="14600" width="18.85546875" style="1" customWidth="1"/>
    <col min="14601" max="14603" width="9.140625" style="1"/>
    <col min="14604" max="14604" width="7.140625" style="1" customWidth="1"/>
    <col min="14605" max="14849" width="9.140625" style="1"/>
    <col min="14850" max="14850" width="7.140625" style="1" customWidth="1"/>
    <col min="14851" max="14851" width="40.140625" style="1" customWidth="1"/>
    <col min="14852" max="14852" width="8.5703125" style="1" customWidth="1"/>
    <col min="14853" max="14853" width="11.5703125" style="1" customWidth="1"/>
    <col min="14854" max="14854" width="10.42578125" style="1" customWidth="1"/>
    <col min="14855" max="14855" width="11.85546875" style="1" customWidth="1"/>
    <col min="14856" max="14856" width="18.85546875" style="1" customWidth="1"/>
    <col min="14857" max="14859" width="9.140625" style="1"/>
    <col min="14860" max="14860" width="7.140625" style="1" customWidth="1"/>
    <col min="14861" max="15105" width="9.140625" style="1"/>
    <col min="15106" max="15106" width="7.140625" style="1" customWidth="1"/>
    <col min="15107" max="15107" width="40.140625" style="1" customWidth="1"/>
    <col min="15108" max="15108" width="8.5703125" style="1" customWidth="1"/>
    <col min="15109" max="15109" width="11.5703125" style="1" customWidth="1"/>
    <col min="15110" max="15110" width="10.42578125" style="1" customWidth="1"/>
    <col min="15111" max="15111" width="11.85546875" style="1" customWidth="1"/>
    <col min="15112" max="15112" width="18.85546875" style="1" customWidth="1"/>
    <col min="15113" max="15115" width="9.140625" style="1"/>
    <col min="15116" max="15116" width="7.140625" style="1" customWidth="1"/>
    <col min="15117" max="15361" width="9.140625" style="1"/>
    <col min="15362" max="15362" width="7.140625" style="1" customWidth="1"/>
    <col min="15363" max="15363" width="40.140625" style="1" customWidth="1"/>
    <col min="15364" max="15364" width="8.5703125" style="1" customWidth="1"/>
    <col min="15365" max="15365" width="11.5703125" style="1" customWidth="1"/>
    <col min="15366" max="15366" width="10.42578125" style="1" customWidth="1"/>
    <col min="15367" max="15367" width="11.85546875" style="1" customWidth="1"/>
    <col min="15368" max="15368" width="18.85546875" style="1" customWidth="1"/>
    <col min="15369" max="15371" width="9.140625" style="1"/>
    <col min="15372" max="15372" width="7.140625" style="1" customWidth="1"/>
    <col min="15373" max="15617" width="9.140625" style="1"/>
    <col min="15618" max="15618" width="7.140625" style="1" customWidth="1"/>
    <col min="15619" max="15619" width="40.140625" style="1" customWidth="1"/>
    <col min="15620" max="15620" width="8.5703125" style="1" customWidth="1"/>
    <col min="15621" max="15621" width="11.5703125" style="1" customWidth="1"/>
    <col min="15622" max="15622" width="10.42578125" style="1" customWidth="1"/>
    <col min="15623" max="15623" width="11.85546875" style="1" customWidth="1"/>
    <col min="15624" max="15624" width="18.85546875" style="1" customWidth="1"/>
    <col min="15625" max="15627" width="9.140625" style="1"/>
    <col min="15628" max="15628" width="7.140625" style="1" customWidth="1"/>
    <col min="15629" max="15873" width="9.140625" style="1"/>
    <col min="15874" max="15874" width="7.140625" style="1" customWidth="1"/>
    <col min="15875" max="15875" width="40.140625" style="1" customWidth="1"/>
    <col min="15876" max="15876" width="8.5703125" style="1" customWidth="1"/>
    <col min="15877" max="15877" width="11.5703125" style="1" customWidth="1"/>
    <col min="15878" max="15878" width="10.42578125" style="1" customWidth="1"/>
    <col min="15879" max="15879" width="11.85546875" style="1" customWidth="1"/>
    <col min="15880" max="15880" width="18.85546875" style="1" customWidth="1"/>
    <col min="15881" max="15883" width="9.140625" style="1"/>
    <col min="15884" max="15884" width="7.140625" style="1" customWidth="1"/>
    <col min="15885" max="16129" width="9.140625" style="1"/>
    <col min="16130" max="16130" width="7.140625" style="1" customWidth="1"/>
    <col min="16131" max="16131" width="40.140625" style="1" customWidth="1"/>
    <col min="16132" max="16132" width="8.5703125" style="1" customWidth="1"/>
    <col min="16133" max="16133" width="11.5703125" style="1" customWidth="1"/>
    <col min="16134" max="16134" width="10.42578125" style="1" customWidth="1"/>
    <col min="16135" max="16135" width="11.85546875" style="1" customWidth="1"/>
    <col min="16136" max="16136" width="18.85546875" style="1" customWidth="1"/>
    <col min="16137" max="16139" width="9.140625" style="1"/>
    <col min="16140" max="16140" width="7.140625" style="1" customWidth="1"/>
    <col min="16141" max="16384" width="9.140625" style="1"/>
  </cols>
  <sheetData>
    <row r="1" spans="1:7">
      <c r="B1" s="579" t="s">
        <v>2516</v>
      </c>
      <c r="C1" s="543" t="s">
        <v>2517</v>
      </c>
      <c r="D1" s="540"/>
      <c r="E1" s="540"/>
      <c r="F1" s="545"/>
    </row>
    <row r="2" spans="1:7">
      <c r="B2" s="402"/>
      <c r="C2" s="92"/>
    </row>
    <row r="3" spans="1:7">
      <c r="A3" s="2"/>
      <c r="B3" s="380" t="s">
        <v>3337</v>
      </c>
      <c r="C3" s="849"/>
      <c r="D3" s="10"/>
      <c r="E3" s="10"/>
      <c r="F3" s="54"/>
      <c r="G3" s="143"/>
    </row>
    <row r="4" spans="1:7" s="128" customFormat="1" ht="16.5" customHeight="1">
      <c r="B4" s="1042" t="s">
        <v>2458</v>
      </c>
      <c r="C4" s="1043"/>
      <c r="D4" s="1043"/>
      <c r="E4" s="1043"/>
      <c r="F4" s="1043"/>
      <c r="G4" s="1044"/>
    </row>
    <row r="5" spans="1:7" s="128" customFormat="1" ht="96.75" customHeight="1">
      <c r="B5" s="1045" t="s">
        <v>2459</v>
      </c>
      <c r="C5" s="1027"/>
      <c r="D5" s="1027"/>
      <c r="E5" s="1027"/>
      <c r="F5" s="1027"/>
      <c r="G5" s="1046"/>
    </row>
    <row r="6" spans="1:7" s="128" customFormat="1" ht="15.75" customHeight="1">
      <c r="B6" s="1045" t="s">
        <v>2460</v>
      </c>
      <c r="C6" s="1027"/>
      <c r="D6" s="1027"/>
      <c r="E6" s="1027"/>
      <c r="F6" s="1027"/>
      <c r="G6" s="1046"/>
    </row>
    <row r="7" spans="1:7" s="128" customFormat="1" ht="14.25" customHeight="1">
      <c r="A7" s="581"/>
      <c r="B7" s="1017" t="s">
        <v>2461</v>
      </c>
      <c r="C7" s="1039"/>
      <c r="D7" s="1039"/>
      <c r="E7" s="1039"/>
      <c r="F7" s="1039"/>
      <c r="G7" s="1039"/>
    </row>
    <row r="8" spans="1:7" s="128" customFormat="1" ht="82.5" customHeight="1">
      <c r="A8" s="581"/>
      <c r="B8" s="1017" t="s">
        <v>3459</v>
      </c>
      <c r="C8" s="1039"/>
      <c r="D8" s="1039"/>
      <c r="E8" s="1039"/>
      <c r="F8" s="1039"/>
      <c r="G8" s="1039"/>
    </row>
    <row r="9" spans="1:7" s="128" customFormat="1" ht="116.45" customHeight="1">
      <c r="A9" s="581"/>
      <c r="B9" s="1047" t="s">
        <v>4667</v>
      </c>
      <c r="C9" s="1041"/>
      <c r="D9" s="1041"/>
      <c r="E9" s="1041"/>
      <c r="F9" s="1041"/>
      <c r="G9" s="1041"/>
    </row>
    <row r="10" spans="1:7" s="128" customFormat="1" ht="14.25" customHeight="1">
      <c r="B10" s="204"/>
      <c r="C10" s="256"/>
      <c r="D10" s="256"/>
      <c r="E10" s="256"/>
      <c r="F10" s="819"/>
      <c r="G10" s="692"/>
    </row>
    <row r="11" spans="1:7">
      <c r="B11" s="402"/>
      <c r="C11" s="541" t="s">
        <v>48</v>
      </c>
      <c r="D11" s="541">
        <f>'SKUPNA rekapitulacija'!C42</f>
        <v>0.81899999999999995</v>
      </c>
    </row>
    <row r="12" spans="1:7">
      <c r="B12" s="402"/>
      <c r="C12" s="542" t="s">
        <v>49</v>
      </c>
      <c r="D12" s="542">
        <f>'SKUPNA rekapitulacija'!C52</f>
        <v>0.18099999999999999</v>
      </c>
    </row>
    <row r="13" spans="1:7">
      <c r="B13" s="402"/>
      <c r="C13" s="92"/>
    </row>
    <row r="14" spans="1:7" s="3" customFormat="1" ht="17.25" thickBot="1">
      <c r="B14" s="195"/>
      <c r="C14" s="129" t="s">
        <v>2</v>
      </c>
      <c r="D14" s="5" t="s">
        <v>3</v>
      </c>
      <c r="E14" s="5" t="s">
        <v>4</v>
      </c>
      <c r="F14" s="228" t="s">
        <v>5</v>
      </c>
      <c r="G14" s="596" t="s">
        <v>6</v>
      </c>
    </row>
    <row r="15" spans="1:7" ht="17.25" thickTop="1"/>
    <row r="16" spans="1:7" ht="33">
      <c r="C16" s="366" t="s">
        <v>2518</v>
      </c>
    </row>
    <row r="18" spans="1:7" s="10" customFormat="1" ht="53.25" customHeight="1">
      <c r="A18" s="216"/>
      <c r="B18" s="405">
        <v>1</v>
      </c>
      <c r="C18" s="154" t="s">
        <v>2519</v>
      </c>
      <c r="D18" s="386" t="s">
        <v>7</v>
      </c>
      <c r="E18" s="387">
        <v>3</v>
      </c>
      <c r="F18" s="832"/>
      <c r="G18" s="736">
        <f>E18*F18</f>
        <v>0</v>
      </c>
    </row>
    <row r="19" spans="1:7">
      <c r="A19" s="216"/>
      <c r="B19" s="405"/>
      <c r="C19" s="388" t="s">
        <v>46</v>
      </c>
      <c r="D19" s="389"/>
      <c r="E19" s="390"/>
      <c r="F19" s="891"/>
      <c r="G19" s="737">
        <f>G18*$D$11</f>
        <v>0</v>
      </c>
    </row>
    <row r="20" spans="1:7">
      <c r="A20" s="216"/>
      <c r="B20" s="405"/>
      <c r="C20" s="391" t="s">
        <v>47</v>
      </c>
      <c r="D20" s="392"/>
      <c r="E20" s="393"/>
      <c r="F20" s="892"/>
      <c r="G20" s="738">
        <f>G18*$D$12</f>
        <v>0</v>
      </c>
    </row>
    <row r="21" spans="1:7" ht="69" customHeight="1">
      <c r="A21" s="216"/>
      <c r="B21" s="405"/>
      <c r="C21" s="154" t="s">
        <v>2520</v>
      </c>
      <c r="D21" s="216"/>
      <c r="E21" s="216"/>
      <c r="F21" s="825"/>
      <c r="G21" s="667"/>
    </row>
    <row r="22" spans="1:7" ht="274.5" customHeight="1">
      <c r="A22" s="216"/>
      <c r="B22" s="405"/>
      <c r="C22" s="154" t="s">
        <v>2521</v>
      </c>
      <c r="D22" s="216"/>
      <c r="E22" s="216"/>
      <c r="F22" s="825"/>
      <c r="G22" s="667"/>
    </row>
    <row r="23" spans="1:7" ht="93.75" customHeight="1">
      <c r="A23" s="216"/>
      <c r="B23" s="405"/>
      <c r="C23" s="154" t="s">
        <v>2522</v>
      </c>
      <c r="D23" s="216"/>
      <c r="E23" s="216"/>
      <c r="F23" s="825"/>
      <c r="G23" s="667"/>
    </row>
    <row r="24" spans="1:7" ht="114.75">
      <c r="A24" s="216"/>
      <c r="B24" s="405"/>
      <c r="C24" s="154" t="s">
        <v>2523</v>
      </c>
      <c r="D24" s="216"/>
      <c r="E24" s="216"/>
      <c r="F24" s="825"/>
      <c r="G24" s="667"/>
    </row>
    <row r="25" spans="1:7" ht="94.5" customHeight="1">
      <c r="A25" s="216"/>
      <c r="B25" s="405"/>
      <c r="C25" s="154" t="s">
        <v>2524</v>
      </c>
      <c r="D25" s="216"/>
      <c r="E25" s="216"/>
      <c r="F25" s="825"/>
      <c r="G25" s="667"/>
    </row>
    <row r="26" spans="1:7" ht="131.25" customHeight="1">
      <c r="A26" s="216"/>
      <c r="B26" s="405"/>
      <c r="C26" s="154" t="s">
        <v>2525</v>
      </c>
      <c r="D26" s="216"/>
      <c r="E26" s="216"/>
      <c r="F26" s="825"/>
      <c r="G26" s="667"/>
    </row>
    <row r="27" spans="1:7" ht="159" customHeight="1">
      <c r="A27" s="216"/>
      <c r="B27" s="405"/>
      <c r="C27" s="154" t="s">
        <v>2526</v>
      </c>
      <c r="D27" s="216"/>
      <c r="E27" s="216"/>
      <c r="F27" s="825"/>
      <c r="G27" s="667"/>
    </row>
    <row r="28" spans="1:7" ht="185.25" customHeight="1">
      <c r="A28" s="216"/>
      <c r="B28" s="405"/>
      <c r="C28" s="154" t="s">
        <v>2527</v>
      </c>
      <c r="D28" s="216"/>
      <c r="E28" s="216"/>
      <c r="F28" s="825"/>
      <c r="G28" s="667"/>
    </row>
    <row r="29" spans="1:7" ht="105.75" customHeight="1">
      <c r="A29" s="216"/>
      <c r="B29" s="405"/>
      <c r="C29" s="154" t="s">
        <v>2528</v>
      </c>
      <c r="D29" s="216"/>
      <c r="E29" s="216"/>
      <c r="F29" s="825"/>
      <c r="G29" s="667"/>
    </row>
    <row r="30" spans="1:7" ht="105.75" customHeight="1">
      <c r="A30" s="216"/>
      <c r="B30" s="405"/>
      <c r="C30" s="154" t="s">
        <v>2529</v>
      </c>
      <c r="D30" s="216"/>
      <c r="E30" s="216"/>
      <c r="F30" s="825"/>
      <c r="G30" s="667"/>
    </row>
    <row r="31" spans="1:7" ht="109.5" customHeight="1">
      <c r="A31" s="216"/>
      <c r="B31" s="405"/>
      <c r="C31" s="154" t="s">
        <v>2530</v>
      </c>
      <c r="D31" s="216"/>
      <c r="E31" s="216"/>
      <c r="F31" s="825"/>
      <c r="G31" s="667"/>
    </row>
    <row r="32" spans="1:7" ht="120" customHeight="1">
      <c r="A32" s="216"/>
      <c r="B32" s="405"/>
      <c r="C32" s="154" t="s">
        <v>2531</v>
      </c>
      <c r="D32" s="216"/>
      <c r="E32" s="216"/>
      <c r="F32" s="825"/>
      <c r="G32" s="667"/>
    </row>
    <row r="33" spans="1:7" ht="68.25" customHeight="1">
      <c r="A33" s="216"/>
      <c r="B33" s="405"/>
      <c r="C33" s="154" t="s">
        <v>2532</v>
      </c>
      <c r="D33" s="216"/>
      <c r="E33" s="216"/>
      <c r="F33" s="825"/>
      <c r="G33" s="667"/>
    </row>
    <row r="34" spans="1:7" ht="40.5" customHeight="1">
      <c r="A34" s="216"/>
      <c r="B34" s="405"/>
      <c r="C34" s="154" t="s">
        <v>2533</v>
      </c>
      <c r="D34" s="216"/>
      <c r="E34" s="216"/>
      <c r="F34" s="825"/>
      <c r="G34" s="667"/>
    </row>
    <row r="35" spans="1:7">
      <c r="A35" s="216"/>
      <c r="B35" s="405"/>
      <c r="C35" s="154" t="s">
        <v>2534</v>
      </c>
      <c r="D35" s="216"/>
      <c r="E35" s="216"/>
      <c r="F35" s="825"/>
      <c r="G35" s="667"/>
    </row>
    <row r="36" spans="1:7" ht="25.5">
      <c r="A36" s="216"/>
      <c r="B36" s="405"/>
      <c r="C36" s="154" t="s">
        <v>2535</v>
      </c>
      <c r="D36" s="216"/>
      <c r="E36" s="216"/>
      <c r="F36" s="825"/>
      <c r="G36" s="667"/>
    </row>
    <row r="37" spans="1:7" ht="25.5">
      <c r="A37" s="216"/>
      <c r="B37" s="405"/>
      <c r="C37" s="154" t="s">
        <v>2536</v>
      </c>
      <c r="D37" s="216"/>
      <c r="E37" s="216"/>
      <c r="F37" s="825"/>
      <c r="G37" s="667"/>
    </row>
    <row r="38" spans="1:7" ht="25.5">
      <c r="A38" s="216"/>
      <c r="B38" s="405"/>
      <c r="C38" s="154" t="s">
        <v>2537</v>
      </c>
      <c r="D38" s="216"/>
      <c r="E38" s="216"/>
      <c r="F38" s="825"/>
      <c r="G38" s="667"/>
    </row>
    <row r="39" spans="1:7" ht="25.5">
      <c r="A39" s="216"/>
      <c r="B39" s="405"/>
      <c r="C39" s="154" t="s">
        <v>2538</v>
      </c>
      <c r="D39" s="216"/>
      <c r="E39" s="216"/>
      <c r="F39" s="825"/>
      <c r="G39" s="667"/>
    </row>
    <row r="40" spans="1:7" ht="25.5">
      <c r="A40" s="216"/>
      <c r="B40" s="405"/>
      <c r="C40" s="154" t="s">
        <v>2539</v>
      </c>
      <c r="D40" s="216"/>
      <c r="E40" s="216"/>
      <c r="F40" s="825"/>
      <c r="G40" s="667"/>
    </row>
    <row r="41" spans="1:7" ht="38.25">
      <c r="A41" s="216"/>
      <c r="B41" s="405"/>
      <c r="C41" s="154" t="s">
        <v>2540</v>
      </c>
      <c r="D41" s="216"/>
      <c r="E41" s="216"/>
      <c r="F41" s="825"/>
      <c r="G41" s="667"/>
    </row>
    <row r="42" spans="1:7" ht="25.5">
      <c r="A42" s="216"/>
      <c r="B42" s="405"/>
      <c r="C42" s="154" t="s">
        <v>2541</v>
      </c>
      <c r="D42" s="216"/>
      <c r="E42" s="216"/>
      <c r="F42" s="825"/>
      <c r="G42" s="667"/>
    </row>
    <row r="43" spans="1:7" ht="25.5">
      <c r="A43" s="216"/>
      <c r="B43" s="405"/>
      <c r="C43" s="154" t="s">
        <v>2542</v>
      </c>
      <c r="D43" s="216"/>
      <c r="E43" s="216"/>
      <c r="F43" s="825"/>
      <c r="G43" s="667"/>
    </row>
    <row r="44" spans="1:7" ht="51">
      <c r="A44" s="216"/>
      <c r="B44" s="405"/>
      <c r="C44" s="154" t="s">
        <v>2543</v>
      </c>
      <c r="D44" s="216"/>
      <c r="E44" s="216"/>
      <c r="F44" s="825"/>
      <c r="G44" s="667"/>
    </row>
    <row r="45" spans="1:7">
      <c r="A45" s="216"/>
      <c r="B45" s="405"/>
      <c r="C45" s="154" t="s">
        <v>2544</v>
      </c>
      <c r="D45" s="216"/>
      <c r="E45" s="216"/>
      <c r="F45" s="825"/>
      <c r="G45" s="667"/>
    </row>
    <row r="46" spans="1:7">
      <c r="A46" s="216"/>
      <c r="B46" s="405"/>
      <c r="C46" s="154" t="s">
        <v>2545</v>
      </c>
      <c r="D46" s="216"/>
      <c r="E46" s="216"/>
      <c r="F46" s="825"/>
      <c r="G46" s="667"/>
    </row>
    <row r="47" spans="1:7" ht="25.5">
      <c r="A47" s="216"/>
      <c r="B47" s="405"/>
      <c r="C47" s="154" t="s">
        <v>2546</v>
      </c>
      <c r="D47" s="216"/>
      <c r="E47" s="216"/>
      <c r="F47" s="825"/>
      <c r="G47" s="667"/>
    </row>
    <row r="48" spans="1:7">
      <c r="A48" s="216"/>
      <c r="B48" s="405"/>
      <c r="C48" s="154" t="s">
        <v>2547</v>
      </c>
      <c r="D48" s="216"/>
      <c r="E48" s="216"/>
      <c r="F48" s="825"/>
      <c r="G48" s="667"/>
    </row>
    <row r="49" spans="1:7">
      <c r="A49" s="216"/>
      <c r="B49" s="405"/>
      <c r="C49" s="154" t="s">
        <v>2548</v>
      </c>
      <c r="D49" s="216"/>
      <c r="E49" s="216"/>
      <c r="F49" s="825"/>
      <c r="G49" s="667"/>
    </row>
    <row r="50" spans="1:7">
      <c r="A50" s="216"/>
      <c r="B50" s="405"/>
      <c r="C50" s="154" t="s">
        <v>2549</v>
      </c>
      <c r="D50" s="216"/>
      <c r="E50" s="216"/>
      <c r="F50" s="825"/>
      <c r="G50" s="667"/>
    </row>
    <row r="51" spans="1:7" ht="51">
      <c r="A51" s="216"/>
      <c r="B51" s="405"/>
      <c r="C51" s="154" t="s">
        <v>2550</v>
      </c>
      <c r="D51" s="216"/>
      <c r="E51" s="216"/>
      <c r="F51" s="825"/>
      <c r="G51" s="667"/>
    </row>
    <row r="52" spans="1:7">
      <c r="A52" s="216"/>
      <c r="B52" s="405"/>
      <c r="C52" s="154" t="s">
        <v>2551</v>
      </c>
      <c r="D52" s="216"/>
      <c r="E52" s="216"/>
      <c r="F52" s="825"/>
      <c r="G52" s="667"/>
    </row>
    <row r="53" spans="1:7">
      <c r="A53" s="216"/>
      <c r="B53" s="405"/>
      <c r="C53" s="154" t="s">
        <v>2552</v>
      </c>
      <c r="D53" s="216"/>
      <c r="E53" s="216"/>
      <c r="F53" s="825"/>
      <c r="G53" s="667"/>
    </row>
    <row r="54" spans="1:7">
      <c r="A54" s="216"/>
      <c r="B54" s="405"/>
      <c r="C54" s="154" t="s">
        <v>2553</v>
      </c>
      <c r="D54" s="216"/>
      <c r="E54" s="216"/>
      <c r="F54" s="825"/>
      <c r="G54" s="667"/>
    </row>
    <row r="55" spans="1:7">
      <c r="A55" s="216"/>
      <c r="B55" s="405"/>
      <c r="C55" s="154" t="s">
        <v>2554</v>
      </c>
      <c r="D55" s="216"/>
      <c r="E55" s="216"/>
      <c r="F55" s="825"/>
      <c r="G55" s="667"/>
    </row>
    <row r="56" spans="1:7">
      <c r="A56" s="216"/>
      <c r="B56" s="405"/>
      <c r="C56" s="154" t="s">
        <v>2555</v>
      </c>
      <c r="D56" s="216"/>
      <c r="E56" s="216"/>
      <c r="F56" s="825"/>
      <c r="G56" s="667"/>
    </row>
    <row r="57" spans="1:7">
      <c r="A57" s="216"/>
      <c r="B57" s="405"/>
      <c r="C57" s="394"/>
      <c r="D57" s="216"/>
      <c r="E57" s="216"/>
      <c r="F57" s="825"/>
      <c r="G57" s="667"/>
    </row>
    <row r="58" spans="1:7" ht="38.25">
      <c r="A58" s="216"/>
      <c r="B58" s="405">
        <v>2</v>
      </c>
      <c r="C58" s="154" t="s">
        <v>2556</v>
      </c>
      <c r="D58" s="386" t="s">
        <v>7</v>
      </c>
      <c r="E58" s="387">
        <v>6</v>
      </c>
      <c r="F58" s="832"/>
      <c r="G58" s="736">
        <f>E58*F58</f>
        <v>0</v>
      </c>
    </row>
    <row r="59" spans="1:7">
      <c r="A59" s="216"/>
      <c r="B59" s="404"/>
      <c r="C59" s="388" t="s">
        <v>46</v>
      </c>
      <c r="D59" s="389"/>
      <c r="E59" s="390"/>
      <c r="F59" s="891"/>
      <c r="G59" s="737">
        <f>G58*$D$11</f>
        <v>0</v>
      </c>
    </row>
    <row r="60" spans="1:7">
      <c r="A60" s="216"/>
      <c r="B60" s="404"/>
      <c r="C60" s="391" t="s">
        <v>47</v>
      </c>
      <c r="D60" s="392"/>
      <c r="E60" s="393"/>
      <c r="F60" s="892"/>
      <c r="G60" s="738">
        <f>G58*$D$12</f>
        <v>0</v>
      </c>
    </row>
    <row r="61" spans="1:7">
      <c r="A61" s="216"/>
      <c r="B61" s="405"/>
      <c r="C61" s="394"/>
      <c r="D61" s="216"/>
      <c r="E61" s="216"/>
      <c r="F61" s="825"/>
      <c r="G61" s="667"/>
    </row>
    <row r="62" spans="1:7" ht="51">
      <c r="A62" s="216"/>
      <c r="B62" s="405">
        <v>3</v>
      </c>
      <c r="C62" s="154" t="s">
        <v>2557</v>
      </c>
      <c r="D62" s="386" t="s">
        <v>7</v>
      </c>
      <c r="E62" s="387">
        <v>6</v>
      </c>
      <c r="F62" s="832"/>
      <c r="G62" s="736">
        <f>E62*F62</f>
        <v>0</v>
      </c>
    </row>
    <row r="63" spans="1:7">
      <c r="A63" s="216"/>
      <c r="B63" s="404"/>
      <c r="C63" s="388" t="s">
        <v>46</v>
      </c>
      <c r="D63" s="389"/>
      <c r="E63" s="390"/>
      <c r="F63" s="891"/>
      <c r="G63" s="737">
        <f>G62*$D$11</f>
        <v>0</v>
      </c>
    </row>
    <row r="64" spans="1:7">
      <c r="A64" s="216"/>
      <c r="B64" s="404"/>
      <c r="C64" s="391" t="s">
        <v>47</v>
      </c>
      <c r="D64" s="392"/>
      <c r="E64" s="393"/>
      <c r="F64" s="892"/>
      <c r="G64" s="738">
        <f>G62*$D$12</f>
        <v>0</v>
      </c>
    </row>
    <row r="65" spans="1:7">
      <c r="A65" s="216"/>
      <c r="B65" s="405"/>
      <c r="C65" s="394"/>
      <c r="D65" s="216"/>
      <c r="E65" s="216"/>
      <c r="F65" s="825"/>
      <c r="G65" s="667"/>
    </row>
    <row r="66" spans="1:7" ht="38.25">
      <c r="A66" s="216"/>
      <c r="B66" s="405">
        <v>4</v>
      </c>
      <c r="C66" s="154" t="s">
        <v>2558</v>
      </c>
      <c r="D66" s="386" t="s">
        <v>7</v>
      </c>
      <c r="E66" s="387">
        <v>3</v>
      </c>
      <c r="F66" s="832"/>
      <c r="G66" s="736">
        <f>E66*F66</f>
        <v>0</v>
      </c>
    </row>
    <row r="67" spans="1:7">
      <c r="A67" s="216"/>
      <c r="B67" s="404"/>
      <c r="C67" s="388" t="s">
        <v>46</v>
      </c>
      <c r="D67" s="389"/>
      <c r="E67" s="390"/>
      <c r="F67" s="891"/>
      <c r="G67" s="737">
        <f>G66*$D$11</f>
        <v>0</v>
      </c>
    </row>
    <row r="68" spans="1:7">
      <c r="A68" s="216"/>
      <c r="B68" s="404"/>
      <c r="C68" s="391" t="s">
        <v>47</v>
      </c>
      <c r="D68" s="392"/>
      <c r="E68" s="393"/>
      <c r="F68" s="892"/>
      <c r="G68" s="738">
        <f>G66*$D$12</f>
        <v>0</v>
      </c>
    </row>
    <row r="69" spans="1:7">
      <c r="A69" s="216"/>
      <c r="B69" s="405"/>
      <c r="C69" s="394"/>
      <c r="D69" s="216"/>
      <c r="E69" s="216"/>
      <c r="F69" s="825"/>
      <c r="G69" s="667"/>
    </row>
    <row r="70" spans="1:7" ht="25.5">
      <c r="A70" s="216"/>
      <c r="B70" s="404">
        <v>5</v>
      </c>
      <c r="C70" s="154" t="s">
        <v>2559</v>
      </c>
      <c r="D70" s="386" t="s">
        <v>7</v>
      </c>
      <c r="E70" s="387">
        <v>3</v>
      </c>
      <c r="F70" s="832"/>
      <c r="G70" s="736">
        <f>E70*F70</f>
        <v>0</v>
      </c>
    </row>
    <row r="71" spans="1:7">
      <c r="A71" s="216"/>
      <c r="B71" s="405"/>
      <c r="C71" s="388" t="s">
        <v>46</v>
      </c>
      <c r="D71" s="389"/>
      <c r="E71" s="390"/>
      <c r="F71" s="891"/>
      <c r="G71" s="737">
        <f>G70*$D$11</f>
        <v>0</v>
      </c>
    </row>
    <row r="72" spans="1:7">
      <c r="A72" s="216"/>
      <c r="B72" s="405"/>
      <c r="C72" s="391" t="s">
        <v>47</v>
      </c>
      <c r="D72" s="392"/>
      <c r="E72" s="393"/>
      <c r="F72" s="892"/>
      <c r="G72" s="738">
        <f>G70*$D$12</f>
        <v>0</v>
      </c>
    </row>
    <row r="73" spans="1:7">
      <c r="A73" s="216"/>
      <c r="B73" s="405"/>
      <c r="C73" s="394"/>
      <c r="D73" s="216"/>
      <c r="E73" s="216"/>
      <c r="F73" s="825"/>
      <c r="G73" s="667"/>
    </row>
    <row r="74" spans="1:7" ht="92.25" customHeight="1">
      <c r="A74" s="216"/>
      <c r="B74" s="405">
        <v>6</v>
      </c>
      <c r="C74" s="154" t="s">
        <v>2560</v>
      </c>
      <c r="D74" s="386"/>
      <c r="E74" s="387"/>
      <c r="F74" s="822"/>
      <c r="G74" s="736"/>
    </row>
    <row r="75" spans="1:7" ht="25.5">
      <c r="A75" s="216"/>
      <c r="B75" s="405"/>
      <c r="C75" s="154" t="s">
        <v>2561</v>
      </c>
      <c r="D75" s="386" t="s">
        <v>39</v>
      </c>
      <c r="E75" s="387">
        <v>14</v>
      </c>
      <c r="F75" s="832"/>
      <c r="G75" s="736">
        <f>E75*F75</f>
        <v>0</v>
      </c>
    </row>
    <row r="76" spans="1:7" ht="25.5">
      <c r="A76" s="216"/>
      <c r="B76" s="405"/>
      <c r="C76" s="154" t="s">
        <v>2562</v>
      </c>
      <c r="D76" s="386" t="s">
        <v>39</v>
      </c>
      <c r="E76" s="387">
        <v>4</v>
      </c>
      <c r="F76" s="832"/>
      <c r="G76" s="736">
        <f>E76*F76</f>
        <v>0</v>
      </c>
    </row>
    <row r="77" spans="1:7" ht="25.5">
      <c r="A77" s="216"/>
      <c r="B77" s="405"/>
      <c r="C77" s="154" t="s">
        <v>2563</v>
      </c>
      <c r="D77" s="386" t="s">
        <v>39</v>
      </c>
      <c r="E77" s="387">
        <v>32</v>
      </c>
      <c r="F77" s="832"/>
      <c r="G77" s="736">
        <f>E77*F77</f>
        <v>0</v>
      </c>
    </row>
    <row r="78" spans="1:7">
      <c r="A78" s="216"/>
      <c r="B78" s="405"/>
      <c r="C78" s="154" t="s">
        <v>3546</v>
      </c>
      <c r="D78" s="386" t="s">
        <v>39</v>
      </c>
      <c r="E78" s="387">
        <v>106</v>
      </c>
      <c r="F78" s="832"/>
      <c r="G78" s="736">
        <f>E78*F78</f>
        <v>0</v>
      </c>
    </row>
    <row r="79" spans="1:7">
      <c r="A79" s="216"/>
      <c r="B79" s="405"/>
      <c r="C79" s="388" t="s">
        <v>46</v>
      </c>
      <c r="D79" s="389"/>
      <c r="E79" s="390"/>
      <c r="F79" s="891"/>
      <c r="G79" s="737">
        <f>SUM(G75:G78)*$D$11</f>
        <v>0</v>
      </c>
    </row>
    <row r="80" spans="1:7">
      <c r="A80" s="216"/>
      <c r="B80" s="405"/>
      <c r="C80" s="391" t="s">
        <v>47</v>
      </c>
      <c r="D80" s="392"/>
      <c r="E80" s="393"/>
      <c r="F80" s="892"/>
      <c r="G80" s="738">
        <f>SUM(G75:G78)*$D$12</f>
        <v>0</v>
      </c>
    </row>
    <row r="81" spans="1:7">
      <c r="A81" s="216"/>
      <c r="B81" s="405"/>
      <c r="C81" s="154"/>
      <c r="D81" s="216"/>
      <c r="E81" s="216"/>
      <c r="F81" s="825"/>
      <c r="G81" s="667"/>
    </row>
    <row r="82" spans="1:7" ht="76.5">
      <c r="A82" s="216"/>
      <c r="B82" s="405">
        <v>7</v>
      </c>
      <c r="C82" s="154" t="s">
        <v>2564</v>
      </c>
      <c r="D82" s="386" t="s">
        <v>7</v>
      </c>
      <c r="E82" s="387">
        <v>8</v>
      </c>
      <c r="F82" s="832"/>
      <c r="G82" s="736">
        <f>E82*F82</f>
        <v>0</v>
      </c>
    </row>
    <row r="83" spans="1:7">
      <c r="A83" s="216"/>
      <c r="B83" s="405"/>
      <c r="C83" s="388" t="s">
        <v>46</v>
      </c>
      <c r="D83" s="389"/>
      <c r="E83" s="390"/>
      <c r="F83" s="891"/>
      <c r="G83" s="737">
        <f>G82*$D$11</f>
        <v>0</v>
      </c>
    </row>
    <row r="84" spans="1:7">
      <c r="A84" s="216"/>
      <c r="B84" s="405"/>
      <c r="C84" s="391" t="s">
        <v>47</v>
      </c>
      <c r="D84" s="392"/>
      <c r="E84" s="393"/>
      <c r="F84" s="892"/>
      <c r="G84" s="738">
        <f>G82*$D$12</f>
        <v>0</v>
      </c>
    </row>
    <row r="85" spans="1:7">
      <c r="A85" s="216"/>
      <c r="B85" s="405"/>
      <c r="C85" s="394"/>
      <c r="D85" s="216"/>
      <c r="E85" s="216"/>
      <c r="F85" s="825"/>
      <c r="G85" s="667"/>
    </row>
    <row r="86" spans="1:7" ht="38.25">
      <c r="A86" s="216"/>
      <c r="B86" s="405">
        <v>8</v>
      </c>
      <c r="C86" s="154" t="s">
        <v>2565</v>
      </c>
      <c r="D86" s="386" t="s">
        <v>7</v>
      </c>
      <c r="E86" s="387">
        <v>1</v>
      </c>
      <c r="F86" s="832"/>
      <c r="G86" s="736">
        <f>E86*F86</f>
        <v>0</v>
      </c>
    </row>
    <row r="87" spans="1:7">
      <c r="A87" s="216"/>
      <c r="B87" s="405"/>
      <c r="C87" s="388" t="s">
        <v>46</v>
      </c>
      <c r="D87" s="389"/>
      <c r="E87" s="390"/>
      <c r="F87" s="891"/>
      <c r="G87" s="737">
        <f>G86*$D$11</f>
        <v>0</v>
      </c>
    </row>
    <row r="88" spans="1:7">
      <c r="A88" s="216"/>
      <c r="B88" s="405"/>
      <c r="C88" s="391" t="s">
        <v>47</v>
      </c>
      <c r="D88" s="392"/>
      <c r="E88" s="393"/>
      <c r="F88" s="892"/>
      <c r="G88" s="738">
        <f>G86*$D$12</f>
        <v>0</v>
      </c>
    </row>
    <row r="89" spans="1:7">
      <c r="A89" s="216"/>
      <c r="B89" s="405"/>
      <c r="C89" s="394"/>
      <c r="D89" s="216"/>
      <c r="E89" s="216"/>
      <c r="F89" s="825"/>
      <c r="G89" s="667"/>
    </row>
    <row r="90" spans="1:7" ht="38.25">
      <c r="A90" s="216"/>
      <c r="B90" s="405">
        <v>9</v>
      </c>
      <c r="C90" s="154" t="s">
        <v>2566</v>
      </c>
      <c r="D90" s="386"/>
      <c r="E90" s="387"/>
      <c r="F90" s="822"/>
      <c r="G90" s="736"/>
    </row>
    <row r="91" spans="1:7">
      <c r="A91" s="216"/>
      <c r="B91" s="405"/>
      <c r="C91" s="154" t="s">
        <v>3547</v>
      </c>
      <c r="D91" s="386" t="s">
        <v>7</v>
      </c>
      <c r="E91" s="387">
        <v>9</v>
      </c>
      <c r="F91" s="832"/>
      <c r="G91" s="736">
        <f>E91*F91</f>
        <v>0</v>
      </c>
    </row>
    <row r="92" spans="1:7">
      <c r="A92" s="216"/>
      <c r="B92" s="405"/>
      <c r="C92" s="388" t="s">
        <v>46</v>
      </c>
      <c r="D92" s="389"/>
      <c r="E92" s="390"/>
      <c r="F92" s="891"/>
      <c r="G92" s="737">
        <f>G91*$D$11</f>
        <v>0</v>
      </c>
    </row>
    <row r="93" spans="1:7">
      <c r="A93" s="216"/>
      <c r="B93" s="405"/>
      <c r="C93" s="391" t="s">
        <v>47</v>
      </c>
      <c r="D93" s="392"/>
      <c r="E93" s="393"/>
      <c r="F93" s="892"/>
      <c r="G93" s="738">
        <f>G91*$D$12</f>
        <v>0</v>
      </c>
    </row>
    <row r="94" spans="1:7">
      <c r="A94" s="216"/>
      <c r="B94" s="405"/>
      <c r="C94" s="394"/>
      <c r="D94" s="216"/>
      <c r="E94" s="216"/>
      <c r="F94" s="825"/>
      <c r="G94" s="667"/>
    </row>
    <row r="95" spans="1:7" ht="120.75" customHeight="1">
      <c r="A95" s="216"/>
      <c r="B95" s="404">
        <v>10</v>
      </c>
      <c r="C95" s="154" t="s">
        <v>3548</v>
      </c>
      <c r="D95" s="386" t="s">
        <v>7</v>
      </c>
      <c r="E95" s="387">
        <v>1</v>
      </c>
      <c r="F95" s="832"/>
      <c r="G95" s="736">
        <f>E95*F95</f>
        <v>0</v>
      </c>
    </row>
    <row r="96" spans="1:7">
      <c r="A96" s="216"/>
      <c r="B96" s="405"/>
      <c r="C96" s="388" t="s">
        <v>46</v>
      </c>
      <c r="D96" s="389"/>
      <c r="E96" s="390"/>
      <c r="F96" s="891"/>
      <c r="G96" s="737">
        <f>G95*$D$11</f>
        <v>0</v>
      </c>
    </row>
    <row r="97" spans="1:7">
      <c r="A97" s="216"/>
      <c r="B97" s="405"/>
      <c r="C97" s="391" t="s">
        <v>47</v>
      </c>
      <c r="D97" s="392"/>
      <c r="E97" s="393"/>
      <c r="F97" s="892"/>
      <c r="G97" s="738">
        <f>G95*$D$12</f>
        <v>0</v>
      </c>
    </row>
    <row r="98" spans="1:7">
      <c r="A98" s="216"/>
      <c r="B98" s="405"/>
      <c r="C98" s="394"/>
      <c r="D98" s="216"/>
      <c r="E98" s="216"/>
      <c r="F98" s="825"/>
      <c r="G98" s="667"/>
    </row>
    <row r="99" spans="1:7" ht="51">
      <c r="A99" s="216"/>
      <c r="B99" s="405">
        <v>11</v>
      </c>
      <c r="C99" s="154" t="s">
        <v>3549</v>
      </c>
      <c r="D99" s="386" t="s">
        <v>7</v>
      </c>
      <c r="E99" s="387">
        <v>1</v>
      </c>
      <c r="F99" s="832"/>
      <c r="G99" s="736">
        <f>E99*F99</f>
        <v>0</v>
      </c>
    </row>
    <row r="100" spans="1:7">
      <c r="A100" s="216"/>
      <c r="B100" s="405"/>
      <c r="C100" s="388" t="s">
        <v>46</v>
      </c>
      <c r="D100" s="389"/>
      <c r="E100" s="390"/>
      <c r="F100" s="891"/>
      <c r="G100" s="737">
        <f>G99*$D$11</f>
        <v>0</v>
      </c>
    </row>
    <row r="101" spans="1:7">
      <c r="A101" s="216"/>
      <c r="B101" s="405"/>
      <c r="C101" s="391" t="s">
        <v>47</v>
      </c>
      <c r="D101" s="392"/>
      <c r="E101" s="393"/>
      <c r="F101" s="892"/>
      <c r="G101" s="738">
        <f>G99*$D$12</f>
        <v>0</v>
      </c>
    </row>
    <row r="102" spans="1:7">
      <c r="A102" s="216"/>
      <c r="B102" s="405"/>
      <c r="C102" s="394"/>
      <c r="D102" s="216"/>
      <c r="E102" s="216"/>
      <c r="F102" s="825"/>
      <c r="G102" s="667"/>
    </row>
    <row r="103" spans="1:7" ht="51">
      <c r="A103" s="216"/>
      <c r="B103" s="405">
        <v>12</v>
      </c>
      <c r="C103" s="154" t="s">
        <v>2567</v>
      </c>
      <c r="D103" s="386"/>
      <c r="E103" s="387"/>
      <c r="F103" s="822"/>
      <c r="G103" s="736"/>
    </row>
    <row r="104" spans="1:7">
      <c r="A104" s="216"/>
      <c r="B104" s="404"/>
      <c r="C104" s="154" t="s">
        <v>3550</v>
      </c>
      <c r="D104" s="386" t="s">
        <v>7</v>
      </c>
      <c r="E104" s="387">
        <v>1</v>
      </c>
      <c r="F104" s="832"/>
      <c r="G104" s="736">
        <f>E104*F104</f>
        <v>0</v>
      </c>
    </row>
    <row r="105" spans="1:7">
      <c r="A105" s="216"/>
      <c r="B105" s="405"/>
      <c r="C105" s="388" t="s">
        <v>46</v>
      </c>
      <c r="D105" s="389"/>
      <c r="E105" s="390"/>
      <c r="F105" s="891"/>
      <c r="G105" s="737">
        <f>SUM(G104:G104)*$D$11</f>
        <v>0</v>
      </c>
    </row>
    <row r="106" spans="1:7">
      <c r="A106" s="216"/>
      <c r="B106" s="405"/>
      <c r="C106" s="391" t="s">
        <v>47</v>
      </c>
      <c r="D106" s="392"/>
      <c r="E106" s="393"/>
      <c r="F106" s="892"/>
      <c r="G106" s="738">
        <f>SUM(G104:G104)*$D$12</f>
        <v>0</v>
      </c>
    </row>
    <row r="107" spans="1:7">
      <c r="A107" s="216"/>
      <c r="B107" s="405"/>
      <c r="C107" s="394"/>
      <c r="D107" s="216"/>
      <c r="E107" s="216"/>
      <c r="F107" s="825"/>
      <c r="G107" s="667"/>
    </row>
    <row r="108" spans="1:7" ht="38.25">
      <c r="A108" s="216"/>
      <c r="B108" s="405">
        <v>13</v>
      </c>
      <c r="C108" s="154" t="s">
        <v>2568</v>
      </c>
      <c r="D108" s="386"/>
      <c r="E108" s="387"/>
      <c r="F108" s="822"/>
      <c r="G108" s="736"/>
    </row>
    <row r="109" spans="1:7">
      <c r="A109" s="216"/>
      <c r="B109" s="404"/>
      <c r="C109" s="154" t="s">
        <v>3551</v>
      </c>
      <c r="D109" s="386" t="s">
        <v>7</v>
      </c>
      <c r="E109" s="387">
        <v>1</v>
      </c>
      <c r="F109" s="832"/>
      <c r="G109" s="736">
        <f>E109*F109</f>
        <v>0</v>
      </c>
    </row>
    <row r="110" spans="1:7">
      <c r="A110" s="216"/>
      <c r="B110" s="405"/>
      <c r="C110" s="388" t="s">
        <v>46</v>
      </c>
      <c r="D110" s="389"/>
      <c r="E110" s="390"/>
      <c r="F110" s="891"/>
      <c r="G110" s="737">
        <f>SUM(G109:G109)*$D$11</f>
        <v>0</v>
      </c>
    </row>
    <row r="111" spans="1:7">
      <c r="A111" s="216"/>
      <c r="B111" s="405"/>
      <c r="C111" s="391" t="s">
        <v>47</v>
      </c>
      <c r="D111" s="392"/>
      <c r="E111" s="393"/>
      <c r="F111" s="892"/>
      <c r="G111" s="738">
        <f>SUM(G109:G109)*$D$12</f>
        <v>0</v>
      </c>
    </row>
    <row r="112" spans="1:7">
      <c r="A112" s="216"/>
      <c r="B112" s="405"/>
      <c r="C112" s="394"/>
      <c r="D112" s="216"/>
      <c r="E112" s="216"/>
      <c r="F112" s="825"/>
      <c r="G112" s="667"/>
    </row>
    <row r="113" spans="1:7" ht="132.75" customHeight="1">
      <c r="A113" s="216"/>
      <c r="B113" s="405">
        <v>14</v>
      </c>
      <c r="C113" s="154" t="s">
        <v>2569</v>
      </c>
      <c r="D113" s="386"/>
      <c r="E113" s="387"/>
      <c r="F113" s="822"/>
      <c r="G113" s="736"/>
    </row>
    <row r="114" spans="1:7">
      <c r="A114" s="216"/>
      <c r="B114" s="404"/>
      <c r="C114" s="154" t="s">
        <v>3552</v>
      </c>
      <c r="D114" s="386" t="s">
        <v>7</v>
      </c>
      <c r="E114" s="387">
        <v>2</v>
      </c>
      <c r="F114" s="832"/>
      <c r="G114" s="736">
        <f>E114*F114</f>
        <v>0</v>
      </c>
    </row>
    <row r="115" spans="1:7">
      <c r="A115" s="216"/>
      <c r="B115" s="405"/>
      <c r="C115" s="388" t="s">
        <v>46</v>
      </c>
      <c r="D115" s="389"/>
      <c r="E115" s="390"/>
      <c r="F115" s="891"/>
      <c r="G115" s="737">
        <f>SUM(G114:G114)*$D$11</f>
        <v>0</v>
      </c>
    </row>
    <row r="116" spans="1:7">
      <c r="A116" s="216"/>
      <c r="B116" s="405"/>
      <c r="C116" s="391" t="s">
        <v>47</v>
      </c>
      <c r="D116" s="392"/>
      <c r="E116" s="393"/>
      <c r="F116" s="892"/>
      <c r="G116" s="738">
        <f>SUM(G114:G114)*$D$12</f>
        <v>0</v>
      </c>
    </row>
    <row r="117" spans="1:7">
      <c r="A117" s="216"/>
      <c r="B117" s="405"/>
      <c r="C117" s="394"/>
      <c r="D117" s="216"/>
      <c r="E117" s="216"/>
      <c r="F117" s="825"/>
      <c r="G117" s="667"/>
    </row>
    <row r="118" spans="1:7" ht="276.75" customHeight="1">
      <c r="A118" s="216"/>
      <c r="B118" s="405">
        <v>15</v>
      </c>
      <c r="C118" s="154" t="s">
        <v>3553</v>
      </c>
      <c r="D118" s="386" t="s">
        <v>7</v>
      </c>
      <c r="E118" s="387">
        <v>1</v>
      </c>
      <c r="F118" s="832"/>
      <c r="G118" s="736">
        <f>E118*F118</f>
        <v>0</v>
      </c>
    </row>
    <row r="119" spans="1:7">
      <c r="A119" s="216"/>
      <c r="B119" s="405"/>
      <c r="C119" s="388" t="s">
        <v>46</v>
      </c>
      <c r="D119" s="389"/>
      <c r="E119" s="390"/>
      <c r="F119" s="891"/>
      <c r="G119" s="737">
        <f>G118*$D$11</f>
        <v>0</v>
      </c>
    </row>
    <row r="120" spans="1:7">
      <c r="A120" s="216"/>
      <c r="B120" s="405"/>
      <c r="C120" s="391" t="s">
        <v>47</v>
      </c>
      <c r="D120" s="392"/>
      <c r="E120" s="393"/>
      <c r="F120" s="892"/>
      <c r="G120" s="738">
        <f>G118*$D$12</f>
        <v>0</v>
      </c>
    </row>
    <row r="121" spans="1:7">
      <c r="A121" s="216"/>
      <c r="B121" s="405"/>
      <c r="C121" s="394"/>
      <c r="D121" s="216"/>
      <c r="E121" s="216"/>
      <c r="F121" s="825"/>
      <c r="G121" s="667"/>
    </row>
    <row r="122" spans="1:7" ht="25.5">
      <c r="A122" s="216"/>
      <c r="B122" s="405">
        <v>16</v>
      </c>
      <c r="C122" s="154" t="s">
        <v>3554</v>
      </c>
      <c r="D122" s="386" t="s">
        <v>7</v>
      </c>
      <c r="E122" s="387">
        <v>1</v>
      </c>
      <c r="F122" s="832"/>
      <c r="G122" s="736">
        <f>E122*F122</f>
        <v>0</v>
      </c>
    </row>
    <row r="123" spans="1:7">
      <c r="A123" s="216"/>
      <c r="B123" s="405"/>
      <c r="C123" s="388" t="s">
        <v>46</v>
      </c>
      <c r="D123" s="389"/>
      <c r="E123" s="390"/>
      <c r="F123" s="891"/>
      <c r="G123" s="737">
        <f>SUM(G122:G122)*$D$11</f>
        <v>0</v>
      </c>
    </row>
    <row r="124" spans="1:7">
      <c r="A124" s="216"/>
      <c r="B124" s="405"/>
      <c r="C124" s="391" t="s">
        <v>47</v>
      </c>
      <c r="D124" s="392"/>
      <c r="E124" s="393"/>
      <c r="F124" s="892"/>
      <c r="G124" s="738">
        <f>SUM(G122:G122)*$D$12</f>
        <v>0</v>
      </c>
    </row>
    <row r="125" spans="1:7">
      <c r="A125" s="216"/>
      <c r="B125" s="405"/>
      <c r="C125" s="394"/>
      <c r="D125" s="216"/>
      <c r="E125" s="216"/>
      <c r="F125" s="825"/>
      <c r="G125" s="667"/>
    </row>
    <row r="126" spans="1:7" ht="67.5" customHeight="1">
      <c r="A126" s="216"/>
      <c r="B126" s="405">
        <v>17</v>
      </c>
      <c r="C126" s="154" t="s">
        <v>2571</v>
      </c>
      <c r="D126" s="386"/>
      <c r="E126" s="387"/>
      <c r="F126" s="822"/>
      <c r="G126" s="736"/>
    </row>
    <row r="127" spans="1:7" ht="25.5">
      <c r="A127" s="216"/>
      <c r="B127" s="404"/>
      <c r="C127" s="154" t="s">
        <v>3555</v>
      </c>
      <c r="D127" s="386" t="s">
        <v>7</v>
      </c>
      <c r="E127" s="387">
        <v>4</v>
      </c>
      <c r="F127" s="832"/>
      <c r="G127" s="736">
        <f>E127*F127</f>
        <v>0</v>
      </c>
    </row>
    <row r="128" spans="1:7">
      <c r="A128" s="216"/>
      <c r="B128" s="405"/>
      <c r="C128" s="388" t="s">
        <v>46</v>
      </c>
      <c r="D128" s="389"/>
      <c r="E128" s="390"/>
      <c r="F128" s="891"/>
      <c r="G128" s="737">
        <f>SUM(G127:G127)*$D$11</f>
        <v>0</v>
      </c>
    </row>
    <row r="129" spans="1:7">
      <c r="A129" s="216"/>
      <c r="B129" s="405"/>
      <c r="C129" s="391" t="s">
        <v>47</v>
      </c>
      <c r="D129" s="392"/>
      <c r="E129" s="393"/>
      <c r="F129" s="892"/>
      <c r="G129" s="738">
        <f>SUM(G127:G127)*$D$12</f>
        <v>0</v>
      </c>
    </row>
    <row r="130" spans="1:7">
      <c r="A130" s="216"/>
      <c r="B130" s="405"/>
      <c r="C130" s="394"/>
      <c r="D130" s="216"/>
      <c r="E130" s="216"/>
      <c r="F130" s="825"/>
      <c r="G130" s="667"/>
    </row>
    <row r="131" spans="1:7" ht="183" customHeight="1">
      <c r="A131" s="216"/>
      <c r="B131" s="405">
        <v>18</v>
      </c>
      <c r="C131" s="154" t="s">
        <v>2572</v>
      </c>
      <c r="D131" s="216"/>
      <c r="E131" s="216"/>
      <c r="F131" s="825"/>
      <c r="G131" s="667"/>
    </row>
    <row r="132" spans="1:7" ht="144.75" customHeight="1">
      <c r="A132" s="216"/>
      <c r="B132" s="404"/>
      <c r="C132" s="154" t="s">
        <v>2573</v>
      </c>
      <c r="D132" s="386"/>
      <c r="E132" s="387"/>
      <c r="F132" s="822"/>
      <c r="G132" s="736"/>
    </row>
    <row r="133" spans="1:7" ht="68.25" customHeight="1">
      <c r="A133" s="216"/>
      <c r="B133" s="404"/>
      <c r="C133" s="154" t="s">
        <v>2574</v>
      </c>
      <c r="D133" s="386"/>
      <c r="E133" s="387"/>
      <c r="F133" s="822"/>
      <c r="G133" s="736"/>
    </row>
    <row r="134" spans="1:7" ht="25.5">
      <c r="A134" s="216"/>
      <c r="B134" s="404"/>
      <c r="C134" s="154" t="s">
        <v>2570</v>
      </c>
      <c r="D134" s="386" t="s">
        <v>7</v>
      </c>
      <c r="E134" s="387">
        <v>1</v>
      </c>
      <c r="F134" s="832"/>
      <c r="G134" s="736">
        <f>E134*F134</f>
        <v>0</v>
      </c>
    </row>
    <row r="135" spans="1:7">
      <c r="A135" s="216"/>
      <c r="B135" s="405"/>
      <c r="C135" s="388" t="s">
        <v>46</v>
      </c>
      <c r="D135" s="389"/>
      <c r="E135" s="390"/>
      <c r="F135" s="891"/>
      <c r="G135" s="737">
        <f>G134*$D$11</f>
        <v>0</v>
      </c>
    </row>
    <row r="136" spans="1:7">
      <c r="A136" s="216"/>
      <c r="B136" s="405"/>
      <c r="C136" s="391" t="s">
        <v>47</v>
      </c>
      <c r="D136" s="392"/>
      <c r="E136" s="393"/>
      <c r="F136" s="892"/>
      <c r="G136" s="738">
        <f>G134*$D$12</f>
        <v>0</v>
      </c>
    </row>
    <row r="137" spans="1:7">
      <c r="A137" s="216"/>
      <c r="B137" s="405"/>
      <c r="C137" s="394"/>
      <c r="D137" s="216"/>
      <c r="E137" s="216"/>
      <c r="F137" s="825"/>
      <c r="G137" s="667"/>
    </row>
    <row r="138" spans="1:7" ht="63.75">
      <c r="A138" s="216"/>
      <c r="B138" s="405">
        <v>19</v>
      </c>
      <c r="C138" s="154" t="s">
        <v>2575</v>
      </c>
      <c r="D138" s="216"/>
      <c r="E138" s="216"/>
      <c r="F138" s="825"/>
      <c r="G138" s="667"/>
    </row>
    <row r="139" spans="1:7" ht="51">
      <c r="A139" s="216"/>
      <c r="B139" s="404"/>
      <c r="C139" s="154" t="s">
        <v>2576</v>
      </c>
      <c r="D139" s="386"/>
      <c r="E139" s="387"/>
      <c r="F139" s="822"/>
      <c r="G139" s="736"/>
    </row>
    <row r="140" spans="1:7" ht="25.5">
      <c r="A140" s="216"/>
      <c r="B140" s="404"/>
      <c r="C140" s="154" t="s">
        <v>2577</v>
      </c>
      <c r="D140" s="386"/>
      <c r="E140" s="387"/>
      <c r="F140" s="822"/>
      <c r="G140" s="736"/>
    </row>
    <row r="141" spans="1:7">
      <c r="A141" s="216"/>
      <c r="B141" s="404"/>
      <c r="C141" s="154" t="s">
        <v>2578</v>
      </c>
      <c r="D141" s="386"/>
      <c r="E141" s="387"/>
      <c r="F141" s="822"/>
      <c r="G141" s="736"/>
    </row>
    <row r="142" spans="1:7">
      <c r="A142" s="216"/>
      <c r="B142" s="404"/>
      <c r="C142" s="154" t="s">
        <v>2579</v>
      </c>
      <c r="D142" s="386"/>
      <c r="E142" s="387"/>
      <c r="F142" s="822"/>
      <c r="G142" s="736"/>
    </row>
    <row r="143" spans="1:7" ht="25.5">
      <c r="A143" s="216"/>
      <c r="B143" s="404"/>
      <c r="C143" s="154" t="s">
        <v>2580</v>
      </c>
      <c r="D143" s="386"/>
      <c r="E143" s="387"/>
      <c r="F143" s="822"/>
      <c r="G143" s="736"/>
    </row>
    <row r="144" spans="1:7">
      <c r="A144" s="216"/>
      <c r="B144" s="404"/>
      <c r="C144" s="154" t="s">
        <v>2581</v>
      </c>
      <c r="D144" s="386" t="s">
        <v>7</v>
      </c>
      <c r="E144" s="387">
        <v>1</v>
      </c>
      <c r="F144" s="832"/>
      <c r="G144" s="736">
        <f>E144*F144</f>
        <v>0</v>
      </c>
    </row>
    <row r="145" spans="1:7">
      <c r="A145" s="216"/>
      <c r="B145" s="405"/>
      <c r="C145" s="388" t="s">
        <v>46</v>
      </c>
      <c r="D145" s="389"/>
      <c r="E145" s="390"/>
      <c r="F145" s="891"/>
      <c r="G145" s="737">
        <f>G144*$D$11</f>
        <v>0</v>
      </c>
    </row>
    <row r="146" spans="1:7">
      <c r="A146" s="216"/>
      <c r="B146" s="405"/>
      <c r="C146" s="391" t="s">
        <v>47</v>
      </c>
      <c r="D146" s="392"/>
      <c r="E146" s="393"/>
      <c r="F146" s="892"/>
      <c r="G146" s="738">
        <f>G144*$D$12</f>
        <v>0</v>
      </c>
    </row>
    <row r="147" spans="1:7">
      <c r="A147" s="216"/>
      <c r="B147" s="405"/>
      <c r="C147" s="394"/>
      <c r="D147" s="216"/>
      <c r="E147" s="216"/>
      <c r="F147" s="825"/>
      <c r="G147" s="667"/>
    </row>
    <row r="148" spans="1:7" ht="38.25">
      <c r="A148" s="216"/>
      <c r="B148" s="405">
        <v>20</v>
      </c>
      <c r="C148" s="154" t="s">
        <v>2582</v>
      </c>
      <c r="D148" s="386" t="s">
        <v>1748</v>
      </c>
      <c r="E148" s="387">
        <v>5200</v>
      </c>
      <c r="F148" s="832"/>
      <c r="G148" s="736">
        <f>E148*F148</f>
        <v>0</v>
      </c>
    </row>
    <row r="149" spans="1:7">
      <c r="A149" s="216"/>
      <c r="B149" s="405"/>
      <c r="C149" s="388" t="s">
        <v>46</v>
      </c>
      <c r="D149" s="389"/>
      <c r="E149" s="390"/>
      <c r="F149" s="891"/>
      <c r="G149" s="737">
        <f>G148*$D$11</f>
        <v>0</v>
      </c>
    </row>
    <row r="150" spans="1:7">
      <c r="A150" s="216"/>
      <c r="B150" s="405"/>
      <c r="C150" s="391" t="s">
        <v>47</v>
      </c>
      <c r="D150" s="392"/>
      <c r="E150" s="393"/>
      <c r="F150" s="892"/>
      <c r="G150" s="738">
        <f>G148*$D$12</f>
        <v>0</v>
      </c>
    </row>
    <row r="151" spans="1:7">
      <c r="A151" s="216"/>
      <c r="B151" s="405"/>
      <c r="C151" s="394"/>
      <c r="D151" s="216"/>
      <c r="E151" s="216"/>
      <c r="F151" s="825"/>
      <c r="G151" s="667"/>
    </row>
    <row r="152" spans="1:7">
      <c r="A152" s="216"/>
      <c r="B152" s="405"/>
      <c r="C152" s="367" t="s">
        <v>2583</v>
      </c>
      <c r="D152" s="216"/>
      <c r="E152" s="216"/>
      <c r="F152" s="825"/>
      <c r="G152" s="667"/>
    </row>
    <row r="153" spans="1:7" ht="63.75">
      <c r="A153" s="216"/>
      <c r="B153" s="405">
        <v>21</v>
      </c>
      <c r="C153" s="154" t="s">
        <v>2584</v>
      </c>
      <c r="D153" s="216"/>
      <c r="E153" s="216"/>
      <c r="F153" s="825"/>
      <c r="G153" s="667"/>
    </row>
    <row r="154" spans="1:7" ht="171" customHeight="1">
      <c r="A154" s="216"/>
      <c r="B154" s="405"/>
      <c r="C154" s="154" t="s">
        <v>2585</v>
      </c>
      <c r="D154" s="386"/>
      <c r="E154" s="387"/>
      <c r="F154" s="822"/>
      <c r="G154" s="736"/>
    </row>
    <row r="155" spans="1:7" ht="89.25">
      <c r="A155" s="216"/>
      <c r="B155" s="405"/>
      <c r="C155" s="154" t="s">
        <v>2586</v>
      </c>
      <c r="D155" s="386"/>
      <c r="E155" s="387"/>
      <c r="F155" s="822"/>
      <c r="G155" s="736"/>
    </row>
    <row r="156" spans="1:7" ht="89.25">
      <c r="A156" s="216"/>
      <c r="B156" s="405"/>
      <c r="C156" s="154" t="s">
        <v>2587</v>
      </c>
      <c r="D156" s="386"/>
      <c r="E156" s="387"/>
      <c r="F156" s="822"/>
      <c r="G156" s="736"/>
    </row>
    <row r="157" spans="1:7" ht="63.75">
      <c r="A157" s="216"/>
      <c r="B157" s="405"/>
      <c r="C157" s="154" t="s">
        <v>2588</v>
      </c>
      <c r="D157" s="386" t="s">
        <v>7</v>
      </c>
      <c r="E157" s="387">
        <v>1</v>
      </c>
      <c r="F157" s="832"/>
      <c r="G157" s="736">
        <f>E157*F157</f>
        <v>0</v>
      </c>
    </row>
    <row r="158" spans="1:7">
      <c r="A158" s="216"/>
      <c r="B158" s="405"/>
      <c r="C158" s="388" t="s">
        <v>46</v>
      </c>
      <c r="D158" s="389"/>
      <c r="E158" s="390"/>
      <c r="F158" s="891"/>
      <c r="G158" s="737">
        <f>G157*$D$11</f>
        <v>0</v>
      </c>
    </row>
    <row r="159" spans="1:7">
      <c r="A159" s="216"/>
      <c r="B159" s="405"/>
      <c r="C159" s="391" t="s">
        <v>47</v>
      </c>
      <c r="D159" s="392"/>
      <c r="E159" s="393"/>
      <c r="F159" s="892"/>
      <c r="G159" s="738">
        <f>G157*$D$12</f>
        <v>0</v>
      </c>
    </row>
    <row r="160" spans="1:7">
      <c r="A160" s="216"/>
      <c r="B160" s="405"/>
      <c r="C160" s="394"/>
      <c r="D160" s="216"/>
      <c r="E160" s="216"/>
      <c r="F160" s="825"/>
      <c r="G160" s="667"/>
    </row>
    <row r="161" spans="1:7" ht="41.25" customHeight="1">
      <c r="A161" s="216"/>
      <c r="B161" s="405">
        <v>22</v>
      </c>
      <c r="C161" s="154" t="s">
        <v>3556</v>
      </c>
      <c r="D161" s="386" t="s">
        <v>7</v>
      </c>
      <c r="E161" s="387">
        <v>4</v>
      </c>
      <c r="F161" s="832"/>
      <c r="G161" s="736"/>
    </row>
    <row r="162" spans="1:7">
      <c r="A162" s="216"/>
      <c r="B162" s="405"/>
      <c r="C162" s="388" t="s">
        <v>46</v>
      </c>
      <c r="D162" s="389"/>
      <c r="E162" s="390"/>
      <c r="F162" s="891"/>
      <c r="G162" s="737">
        <f>E161*F161*$D$11</f>
        <v>0</v>
      </c>
    </row>
    <row r="163" spans="1:7">
      <c r="A163" s="216"/>
      <c r="B163" s="405"/>
      <c r="C163" s="391" t="s">
        <v>47</v>
      </c>
      <c r="D163" s="392"/>
      <c r="E163" s="393"/>
      <c r="F163" s="892"/>
      <c r="G163" s="738">
        <f>E161*F161*$D$12</f>
        <v>0</v>
      </c>
    </row>
    <row r="164" spans="1:7">
      <c r="A164" s="216"/>
      <c r="B164" s="405"/>
      <c r="C164" s="394"/>
      <c r="D164" s="216"/>
      <c r="E164" s="216"/>
      <c r="F164" s="825"/>
      <c r="G164" s="667"/>
    </row>
    <row r="165" spans="1:7" ht="38.25">
      <c r="A165" s="216"/>
      <c r="B165" s="405">
        <v>23</v>
      </c>
      <c r="C165" s="154" t="s">
        <v>3557</v>
      </c>
      <c r="D165" s="386" t="s">
        <v>7</v>
      </c>
      <c r="E165" s="387">
        <v>1</v>
      </c>
      <c r="F165" s="832"/>
      <c r="G165" s="736"/>
    </row>
    <row r="166" spans="1:7">
      <c r="A166" s="216"/>
      <c r="B166" s="405"/>
      <c r="C166" s="388" t="s">
        <v>46</v>
      </c>
      <c r="D166" s="389"/>
      <c r="E166" s="390"/>
      <c r="F166" s="891"/>
      <c r="G166" s="737">
        <f>E165*F165*$D$11</f>
        <v>0</v>
      </c>
    </row>
    <row r="167" spans="1:7">
      <c r="A167" s="216"/>
      <c r="B167" s="405"/>
      <c r="C167" s="391" t="s">
        <v>47</v>
      </c>
      <c r="D167" s="392"/>
      <c r="E167" s="393"/>
      <c r="F167" s="892"/>
      <c r="G167" s="738">
        <f>E165*F165*$D$12</f>
        <v>0</v>
      </c>
    </row>
    <row r="168" spans="1:7">
      <c r="A168" s="216"/>
      <c r="B168" s="405"/>
      <c r="C168" s="394"/>
      <c r="D168" s="216"/>
      <c r="E168" s="216"/>
      <c r="F168" s="825"/>
      <c r="G168" s="667"/>
    </row>
    <row r="169" spans="1:7" ht="38.25">
      <c r="A169" s="216"/>
      <c r="B169" s="405">
        <v>24</v>
      </c>
      <c r="C169" s="154" t="s">
        <v>3558</v>
      </c>
      <c r="D169" s="386" t="s">
        <v>7</v>
      </c>
      <c r="E169" s="387">
        <v>1</v>
      </c>
      <c r="F169" s="832"/>
      <c r="G169" s="736"/>
    </row>
    <row r="170" spans="1:7">
      <c r="A170" s="216"/>
      <c r="B170" s="405"/>
      <c r="C170" s="388" t="s">
        <v>46</v>
      </c>
      <c r="D170" s="389"/>
      <c r="E170" s="390"/>
      <c r="F170" s="891"/>
      <c r="G170" s="737">
        <f>E169*F169*$D$11</f>
        <v>0</v>
      </c>
    </row>
    <row r="171" spans="1:7">
      <c r="A171" s="216"/>
      <c r="B171" s="405"/>
      <c r="C171" s="391" t="s">
        <v>47</v>
      </c>
      <c r="D171" s="392"/>
      <c r="E171" s="393"/>
      <c r="F171" s="892"/>
      <c r="G171" s="738">
        <f>E169*F169*$D$12</f>
        <v>0</v>
      </c>
    </row>
    <row r="172" spans="1:7">
      <c r="A172" s="216"/>
      <c r="B172" s="405"/>
      <c r="C172" s="394"/>
      <c r="D172" s="216"/>
      <c r="E172" s="216"/>
      <c r="F172" s="825"/>
      <c r="G172" s="667"/>
    </row>
    <row r="173" spans="1:7" ht="92.25" customHeight="1">
      <c r="A173" s="216"/>
      <c r="B173" s="405">
        <v>25</v>
      </c>
      <c r="C173" s="154" t="s">
        <v>2589</v>
      </c>
      <c r="D173" s="386" t="s">
        <v>7</v>
      </c>
      <c r="E173" s="387">
        <v>1</v>
      </c>
      <c r="F173" s="832"/>
      <c r="G173" s="736">
        <f>E173*F173</f>
        <v>0</v>
      </c>
    </row>
    <row r="174" spans="1:7">
      <c r="A174" s="216"/>
      <c r="B174" s="405"/>
      <c r="C174" s="388" t="s">
        <v>46</v>
      </c>
      <c r="D174" s="389"/>
      <c r="E174" s="390"/>
      <c r="F174" s="891"/>
      <c r="G174" s="737">
        <f>G173*$D$11</f>
        <v>0</v>
      </c>
    </row>
    <row r="175" spans="1:7">
      <c r="A175" s="216"/>
      <c r="B175" s="405"/>
      <c r="C175" s="391" t="s">
        <v>47</v>
      </c>
      <c r="D175" s="392"/>
      <c r="E175" s="393"/>
      <c r="F175" s="892"/>
      <c r="G175" s="738">
        <f>G173*$D$12</f>
        <v>0</v>
      </c>
    </row>
    <row r="176" spans="1:7">
      <c r="A176" s="216"/>
      <c r="B176" s="405"/>
      <c r="C176" s="394"/>
      <c r="D176" s="216"/>
      <c r="E176" s="216"/>
      <c r="F176" s="825"/>
      <c r="G176" s="667"/>
    </row>
    <row r="177" spans="1:7" ht="53.25" customHeight="1">
      <c r="A177" s="216"/>
      <c r="B177" s="405">
        <v>26</v>
      </c>
      <c r="C177" s="154" t="s">
        <v>2590</v>
      </c>
      <c r="D177" s="386" t="s">
        <v>7</v>
      </c>
      <c r="E177" s="387">
        <v>5</v>
      </c>
      <c r="F177" s="832"/>
      <c r="G177" s="736">
        <f>E177*F177</f>
        <v>0</v>
      </c>
    </row>
    <row r="178" spans="1:7">
      <c r="A178" s="216"/>
      <c r="B178" s="405"/>
      <c r="C178" s="388" t="s">
        <v>46</v>
      </c>
      <c r="D178" s="389"/>
      <c r="E178" s="390"/>
      <c r="F178" s="891"/>
      <c r="G178" s="737">
        <f>G177*$D$11</f>
        <v>0</v>
      </c>
    </row>
    <row r="179" spans="1:7">
      <c r="A179" s="216"/>
      <c r="B179" s="405"/>
      <c r="C179" s="391" t="s">
        <v>47</v>
      </c>
      <c r="D179" s="392"/>
      <c r="E179" s="393"/>
      <c r="F179" s="892"/>
      <c r="G179" s="738">
        <f>G177*$D$12</f>
        <v>0</v>
      </c>
    </row>
    <row r="180" spans="1:7">
      <c r="A180" s="216"/>
      <c r="B180" s="405"/>
      <c r="C180" s="394"/>
      <c r="D180" s="216"/>
      <c r="E180" s="216"/>
      <c r="F180" s="825"/>
      <c r="G180" s="667"/>
    </row>
    <row r="181" spans="1:7" ht="51">
      <c r="A181" s="216"/>
      <c r="B181" s="405">
        <v>27</v>
      </c>
      <c r="C181" s="154" t="s">
        <v>2591</v>
      </c>
      <c r="D181" s="386" t="s">
        <v>7</v>
      </c>
      <c r="E181" s="387">
        <v>5</v>
      </c>
      <c r="F181" s="832"/>
      <c r="G181" s="736">
        <f>E181*F181</f>
        <v>0</v>
      </c>
    </row>
    <row r="182" spans="1:7">
      <c r="A182" s="216"/>
      <c r="B182" s="405"/>
      <c r="C182" s="388" t="s">
        <v>46</v>
      </c>
      <c r="D182" s="389"/>
      <c r="E182" s="390"/>
      <c r="F182" s="891"/>
      <c r="G182" s="737">
        <f>G181*$D$11</f>
        <v>0</v>
      </c>
    </row>
    <row r="183" spans="1:7">
      <c r="A183" s="216"/>
      <c r="B183" s="405"/>
      <c r="C183" s="391" t="s">
        <v>47</v>
      </c>
      <c r="D183" s="392"/>
      <c r="E183" s="393"/>
      <c r="F183" s="892"/>
      <c r="G183" s="738">
        <f>G181*$D$12</f>
        <v>0</v>
      </c>
    </row>
    <row r="184" spans="1:7">
      <c r="A184" s="216"/>
      <c r="B184" s="405"/>
      <c r="C184" s="394"/>
      <c r="D184" s="216"/>
      <c r="E184" s="216"/>
      <c r="F184" s="825"/>
      <c r="G184" s="667"/>
    </row>
    <row r="185" spans="1:7" ht="223.5" customHeight="1">
      <c r="A185" s="216"/>
      <c r="B185" s="405">
        <v>28</v>
      </c>
      <c r="C185" s="154" t="s">
        <v>3559</v>
      </c>
      <c r="D185" s="386" t="s">
        <v>7</v>
      </c>
      <c r="E185" s="387">
        <v>1</v>
      </c>
      <c r="F185" s="832"/>
      <c r="G185" s="736">
        <f>E185*F185</f>
        <v>0</v>
      </c>
    </row>
    <row r="186" spans="1:7">
      <c r="A186" s="216"/>
      <c r="B186" s="405"/>
      <c r="C186" s="388" t="s">
        <v>46</v>
      </c>
      <c r="D186" s="389"/>
      <c r="E186" s="390"/>
      <c r="F186" s="891"/>
      <c r="G186" s="737">
        <f>G185*$D$11</f>
        <v>0</v>
      </c>
    </row>
    <row r="187" spans="1:7">
      <c r="A187" s="216"/>
      <c r="B187" s="405"/>
      <c r="C187" s="391" t="s">
        <v>47</v>
      </c>
      <c r="D187" s="392"/>
      <c r="E187" s="393"/>
      <c r="F187" s="892"/>
      <c r="G187" s="738">
        <f>G185*$D$12</f>
        <v>0</v>
      </c>
    </row>
    <row r="188" spans="1:7">
      <c r="A188" s="216"/>
      <c r="B188" s="405"/>
      <c r="C188" s="394"/>
      <c r="D188" s="216"/>
      <c r="E188" s="216"/>
      <c r="F188" s="825"/>
      <c r="G188" s="667"/>
    </row>
    <row r="189" spans="1:7" ht="57" customHeight="1">
      <c r="A189" s="216"/>
      <c r="B189" s="405">
        <v>29</v>
      </c>
      <c r="C189" s="154" t="s">
        <v>2592</v>
      </c>
      <c r="D189" s="386" t="s">
        <v>7</v>
      </c>
      <c r="E189" s="387">
        <v>2</v>
      </c>
      <c r="F189" s="832"/>
      <c r="G189" s="736">
        <f>E189*F189</f>
        <v>0</v>
      </c>
    </row>
    <row r="190" spans="1:7">
      <c r="A190" s="216"/>
      <c r="B190" s="405"/>
      <c r="C190" s="388" t="s">
        <v>46</v>
      </c>
      <c r="D190" s="389"/>
      <c r="E190" s="390"/>
      <c r="F190" s="891"/>
      <c r="G190" s="737">
        <f>G189*$D$11</f>
        <v>0</v>
      </c>
    </row>
    <row r="191" spans="1:7">
      <c r="A191" s="216"/>
      <c r="B191" s="405"/>
      <c r="C191" s="391" t="s">
        <v>47</v>
      </c>
      <c r="D191" s="392"/>
      <c r="E191" s="393"/>
      <c r="F191" s="892"/>
      <c r="G191" s="738">
        <f>G189*$D$12</f>
        <v>0</v>
      </c>
    </row>
    <row r="192" spans="1:7">
      <c r="A192" s="216"/>
      <c r="B192" s="405"/>
      <c r="C192" s="394"/>
      <c r="D192" s="216"/>
      <c r="E192" s="216"/>
      <c r="F192" s="825"/>
      <c r="G192" s="667"/>
    </row>
    <row r="193" spans="1:7" ht="16.5" customHeight="1">
      <c r="A193" s="216"/>
      <c r="B193" s="405">
        <v>30</v>
      </c>
      <c r="C193" s="154" t="s">
        <v>2594</v>
      </c>
      <c r="D193" s="386" t="s">
        <v>7</v>
      </c>
      <c r="E193" s="387">
        <v>2</v>
      </c>
      <c r="F193" s="832"/>
      <c r="G193" s="736">
        <f>E193*F193</f>
        <v>0</v>
      </c>
    </row>
    <row r="194" spans="1:7">
      <c r="A194" s="216"/>
      <c r="B194" s="405"/>
      <c r="C194" s="388" t="s">
        <v>46</v>
      </c>
      <c r="D194" s="389"/>
      <c r="E194" s="390"/>
      <c r="F194" s="891"/>
      <c r="G194" s="737">
        <f>G193*$D$11</f>
        <v>0</v>
      </c>
    </row>
    <row r="195" spans="1:7">
      <c r="A195" s="216"/>
      <c r="B195" s="405"/>
      <c r="C195" s="391" t="s">
        <v>47</v>
      </c>
      <c r="D195" s="392"/>
      <c r="E195" s="393"/>
      <c r="F195" s="892"/>
      <c r="G195" s="738">
        <f>G193*$D$12</f>
        <v>0</v>
      </c>
    </row>
    <row r="196" spans="1:7">
      <c r="A196" s="216"/>
      <c r="B196" s="405"/>
      <c r="C196" s="394"/>
      <c r="D196" s="216"/>
      <c r="E196" s="216"/>
      <c r="F196" s="825"/>
      <c r="G196" s="667"/>
    </row>
    <row r="197" spans="1:7" ht="25.5">
      <c r="A197" s="216"/>
      <c r="B197" s="405">
        <v>31</v>
      </c>
      <c r="C197" s="154" t="s">
        <v>2596</v>
      </c>
      <c r="D197" s="386" t="s">
        <v>7</v>
      </c>
      <c r="E197" s="387">
        <v>2</v>
      </c>
      <c r="F197" s="832"/>
      <c r="G197" s="736">
        <f>E197*F197</f>
        <v>0</v>
      </c>
    </row>
    <row r="198" spans="1:7">
      <c r="A198" s="216"/>
      <c r="B198" s="405"/>
      <c r="C198" s="388" t="s">
        <v>46</v>
      </c>
      <c r="D198" s="389"/>
      <c r="E198" s="390"/>
      <c r="F198" s="891"/>
      <c r="G198" s="737">
        <f>G197*$D$11</f>
        <v>0</v>
      </c>
    </row>
    <row r="199" spans="1:7">
      <c r="A199" s="216"/>
      <c r="B199" s="405"/>
      <c r="C199" s="391" t="s">
        <v>47</v>
      </c>
      <c r="D199" s="392"/>
      <c r="E199" s="393"/>
      <c r="F199" s="892"/>
      <c r="G199" s="738">
        <f>G197*$D$12</f>
        <v>0</v>
      </c>
    </row>
    <row r="200" spans="1:7">
      <c r="A200" s="216"/>
      <c r="B200" s="405"/>
      <c r="C200" s="394"/>
      <c r="D200" s="216"/>
      <c r="E200" s="216"/>
      <c r="F200" s="825"/>
      <c r="G200" s="667"/>
    </row>
    <row r="201" spans="1:7" ht="25.5">
      <c r="A201" s="216"/>
      <c r="B201" s="405">
        <v>32</v>
      </c>
      <c r="C201" s="154" t="s">
        <v>2602</v>
      </c>
      <c r="D201" s="216"/>
      <c r="E201" s="216"/>
      <c r="F201" s="825"/>
      <c r="G201" s="667"/>
    </row>
    <row r="202" spans="1:7" ht="38.25">
      <c r="A202" s="216"/>
      <c r="B202" s="404"/>
      <c r="C202" s="154" t="s">
        <v>2603</v>
      </c>
      <c r="D202" s="386"/>
      <c r="E202" s="387"/>
      <c r="F202" s="822"/>
      <c r="G202" s="736"/>
    </row>
    <row r="203" spans="1:7" ht="25.5">
      <c r="A203" s="216"/>
      <c r="B203" s="404"/>
      <c r="C203" s="154" t="s">
        <v>2604</v>
      </c>
      <c r="D203" s="386" t="s">
        <v>7</v>
      </c>
      <c r="E203" s="387">
        <v>1</v>
      </c>
      <c r="F203" s="832"/>
      <c r="G203" s="736">
        <f>E203*F203</f>
        <v>0</v>
      </c>
    </row>
    <row r="204" spans="1:7">
      <c r="A204" s="216"/>
      <c r="B204" s="405"/>
      <c r="C204" s="388" t="s">
        <v>46</v>
      </c>
      <c r="D204" s="389"/>
      <c r="E204" s="390"/>
      <c r="F204" s="891"/>
      <c r="G204" s="737">
        <f>G203*$D$11</f>
        <v>0</v>
      </c>
    </row>
    <row r="205" spans="1:7">
      <c r="A205" s="216"/>
      <c r="B205" s="405"/>
      <c r="C205" s="391" t="s">
        <v>47</v>
      </c>
      <c r="D205" s="392"/>
      <c r="E205" s="393"/>
      <c r="F205" s="892"/>
      <c r="G205" s="738">
        <f>G203*$D$12</f>
        <v>0</v>
      </c>
    </row>
    <row r="206" spans="1:7">
      <c r="A206" s="216"/>
      <c r="B206" s="405"/>
      <c r="C206" s="394"/>
      <c r="D206" s="216"/>
      <c r="E206" s="216"/>
      <c r="F206" s="825"/>
      <c r="G206" s="667"/>
    </row>
    <row r="207" spans="1:7" ht="29.25" customHeight="1">
      <c r="A207" s="216"/>
      <c r="B207" s="405">
        <v>33</v>
      </c>
      <c r="C207" s="154" t="s">
        <v>3560</v>
      </c>
      <c r="D207" s="386" t="s">
        <v>7</v>
      </c>
      <c r="E207" s="387">
        <v>2</v>
      </c>
      <c r="F207" s="832"/>
      <c r="G207" s="736">
        <f>E207*F207</f>
        <v>0</v>
      </c>
    </row>
    <row r="208" spans="1:7">
      <c r="A208" s="216"/>
      <c r="B208" s="405"/>
      <c r="C208" s="388" t="s">
        <v>46</v>
      </c>
      <c r="D208" s="389"/>
      <c r="E208" s="390"/>
      <c r="F208" s="891"/>
      <c r="G208" s="737">
        <f>G207*$D$11</f>
        <v>0</v>
      </c>
    </row>
    <row r="209" spans="1:7">
      <c r="A209" s="216"/>
      <c r="B209" s="405"/>
      <c r="C209" s="391" t="s">
        <v>47</v>
      </c>
      <c r="D209" s="392"/>
      <c r="E209" s="393"/>
      <c r="F209" s="892"/>
      <c r="G209" s="738">
        <f>G207*$D$12</f>
        <v>0</v>
      </c>
    </row>
    <row r="210" spans="1:7">
      <c r="A210" s="216"/>
      <c r="B210" s="405"/>
      <c r="C210" s="394"/>
      <c r="D210" s="216"/>
      <c r="E210" s="216"/>
      <c r="F210" s="825"/>
      <c r="G210" s="667"/>
    </row>
    <row r="211" spans="1:7" ht="42" customHeight="1">
      <c r="A211" s="216"/>
      <c r="B211" s="405">
        <v>34</v>
      </c>
      <c r="C211" s="154" t="s">
        <v>3561</v>
      </c>
      <c r="D211" s="386" t="s">
        <v>7</v>
      </c>
      <c r="E211" s="387">
        <v>1</v>
      </c>
      <c r="F211" s="832"/>
      <c r="G211" s="736">
        <f>E211*F211</f>
        <v>0</v>
      </c>
    </row>
    <row r="212" spans="1:7">
      <c r="A212" s="216"/>
      <c r="B212" s="405"/>
      <c r="C212" s="388" t="s">
        <v>46</v>
      </c>
      <c r="D212" s="389"/>
      <c r="E212" s="390"/>
      <c r="F212" s="891"/>
      <c r="G212" s="737">
        <f>G211*$D$11</f>
        <v>0</v>
      </c>
    </row>
    <row r="213" spans="1:7">
      <c r="A213" s="216"/>
      <c r="B213" s="405"/>
      <c r="C213" s="391" t="s">
        <v>47</v>
      </c>
      <c r="D213" s="392"/>
      <c r="E213" s="393"/>
      <c r="F213" s="892"/>
      <c r="G213" s="738">
        <f>G211*$D$12</f>
        <v>0</v>
      </c>
    </row>
    <row r="214" spans="1:7">
      <c r="A214" s="216"/>
      <c r="B214" s="405"/>
      <c r="C214" s="394"/>
      <c r="D214" s="216"/>
      <c r="E214" s="216"/>
      <c r="F214" s="825"/>
      <c r="G214" s="667"/>
    </row>
    <row r="215" spans="1:7" ht="38.25">
      <c r="A215" s="216"/>
      <c r="B215" s="405">
        <v>35</v>
      </c>
      <c r="C215" s="154" t="s">
        <v>2609</v>
      </c>
      <c r="D215" s="386" t="s">
        <v>7</v>
      </c>
      <c r="E215" s="387">
        <v>1</v>
      </c>
      <c r="F215" s="832"/>
      <c r="G215" s="736">
        <f>E215*F215</f>
        <v>0</v>
      </c>
    </row>
    <row r="216" spans="1:7">
      <c r="A216" s="216"/>
      <c r="B216" s="405"/>
      <c r="C216" s="388" t="s">
        <v>46</v>
      </c>
      <c r="D216" s="389"/>
      <c r="E216" s="390"/>
      <c r="F216" s="891"/>
      <c r="G216" s="737">
        <f>G215*$D$11</f>
        <v>0</v>
      </c>
    </row>
    <row r="217" spans="1:7">
      <c r="A217" s="216"/>
      <c r="B217" s="405"/>
      <c r="C217" s="391" t="s">
        <v>47</v>
      </c>
      <c r="D217" s="392"/>
      <c r="E217" s="393"/>
      <c r="F217" s="892"/>
      <c r="G217" s="738">
        <f>G215*$D$12</f>
        <v>0</v>
      </c>
    </row>
    <row r="218" spans="1:7">
      <c r="A218" s="216"/>
      <c r="B218" s="405"/>
      <c r="C218" s="394"/>
      <c r="D218" s="216"/>
      <c r="E218" s="216"/>
      <c r="F218" s="825"/>
      <c r="G218" s="667"/>
    </row>
    <row r="219" spans="1:7">
      <c r="A219" s="216"/>
      <c r="B219" s="405"/>
      <c r="C219" s="367" t="s">
        <v>3562</v>
      </c>
      <c r="D219" s="216"/>
      <c r="E219" s="216"/>
      <c r="F219" s="825"/>
      <c r="G219" s="667"/>
    </row>
    <row r="220" spans="1:7" ht="51">
      <c r="A220" s="216"/>
      <c r="B220" s="405">
        <v>36</v>
      </c>
      <c r="C220" s="154" t="s">
        <v>3563</v>
      </c>
      <c r="D220" s="386" t="s">
        <v>7</v>
      </c>
      <c r="E220" s="387">
        <v>4</v>
      </c>
      <c r="F220" s="832"/>
      <c r="G220" s="736">
        <f>E220*F220</f>
        <v>0</v>
      </c>
    </row>
    <row r="221" spans="1:7">
      <c r="A221" s="216"/>
      <c r="B221" s="405"/>
      <c r="C221" s="388" t="s">
        <v>46</v>
      </c>
      <c r="D221" s="389"/>
      <c r="E221" s="390"/>
      <c r="F221" s="891"/>
      <c r="G221" s="737">
        <f>G220*$D$11</f>
        <v>0</v>
      </c>
    </row>
    <row r="222" spans="1:7">
      <c r="A222" s="216"/>
      <c r="B222" s="405"/>
      <c r="C222" s="391" t="s">
        <v>47</v>
      </c>
      <c r="D222" s="392"/>
      <c r="E222" s="393"/>
      <c r="F222" s="892"/>
      <c r="G222" s="738">
        <f>G220*$D$12</f>
        <v>0</v>
      </c>
    </row>
    <row r="223" spans="1:7">
      <c r="A223" s="216"/>
      <c r="B223" s="405"/>
      <c r="C223" s="394"/>
      <c r="D223" s="216"/>
      <c r="E223" s="216"/>
      <c r="F223" s="825"/>
      <c r="G223" s="667"/>
    </row>
    <row r="224" spans="1:7" ht="25.5">
      <c r="A224" s="216"/>
      <c r="B224" s="405">
        <v>37</v>
      </c>
      <c r="C224" s="154" t="s">
        <v>2600</v>
      </c>
      <c r="D224" s="386" t="s">
        <v>7</v>
      </c>
      <c r="E224" s="387">
        <v>2</v>
      </c>
      <c r="F224" s="832"/>
      <c r="G224" s="736">
        <f>E224*F224</f>
        <v>0</v>
      </c>
    </row>
    <row r="225" spans="1:7">
      <c r="A225" s="216"/>
      <c r="B225" s="405"/>
      <c r="C225" s="388" t="s">
        <v>46</v>
      </c>
      <c r="D225" s="389"/>
      <c r="E225" s="390"/>
      <c r="F225" s="891"/>
      <c r="G225" s="737">
        <f>G224*$D$11</f>
        <v>0</v>
      </c>
    </row>
    <row r="226" spans="1:7">
      <c r="A226" s="216"/>
      <c r="B226" s="405"/>
      <c r="C226" s="391" t="s">
        <v>47</v>
      </c>
      <c r="D226" s="392"/>
      <c r="E226" s="393"/>
      <c r="F226" s="892"/>
      <c r="G226" s="738">
        <f>G224*$D$12</f>
        <v>0</v>
      </c>
    </row>
    <row r="227" spans="1:7">
      <c r="A227" s="216"/>
      <c r="B227" s="405"/>
      <c r="C227" s="394"/>
      <c r="D227" s="216"/>
      <c r="E227" s="216"/>
      <c r="F227" s="825"/>
      <c r="G227" s="667"/>
    </row>
    <row r="228" spans="1:7" ht="25.5">
      <c r="A228" s="216"/>
      <c r="B228" s="405">
        <v>38</v>
      </c>
      <c r="C228" s="154" t="s">
        <v>2598</v>
      </c>
      <c r="D228" s="386" t="s">
        <v>7</v>
      </c>
      <c r="E228" s="387">
        <v>2</v>
      </c>
      <c r="F228" s="832"/>
      <c r="G228" s="736">
        <f>E228*F228</f>
        <v>0</v>
      </c>
    </row>
    <row r="229" spans="1:7">
      <c r="A229" s="216"/>
      <c r="B229" s="405"/>
      <c r="C229" s="388" t="s">
        <v>46</v>
      </c>
      <c r="D229" s="389"/>
      <c r="E229" s="390"/>
      <c r="F229" s="891"/>
      <c r="G229" s="737">
        <f>G228*$D$11</f>
        <v>0</v>
      </c>
    </row>
    <row r="230" spans="1:7">
      <c r="A230" s="216"/>
      <c r="B230" s="405"/>
      <c r="C230" s="391" t="s">
        <v>47</v>
      </c>
      <c r="D230" s="392"/>
      <c r="E230" s="393"/>
      <c r="F230" s="892"/>
      <c r="G230" s="738">
        <f>G228*$D$12</f>
        <v>0</v>
      </c>
    </row>
    <row r="231" spans="1:7">
      <c r="A231" s="216"/>
      <c r="B231" s="405"/>
      <c r="C231" s="394"/>
      <c r="D231" s="216"/>
      <c r="E231" s="216"/>
      <c r="F231" s="825"/>
      <c r="G231" s="667"/>
    </row>
    <row r="232" spans="1:7" ht="25.5">
      <c r="A232" s="216"/>
      <c r="B232" s="405">
        <v>39</v>
      </c>
      <c r="C232" s="154" t="s">
        <v>3560</v>
      </c>
      <c r="D232" s="386" t="s">
        <v>7</v>
      </c>
      <c r="E232" s="387">
        <v>2</v>
      </c>
      <c r="F232" s="832"/>
      <c r="G232" s="736">
        <f>E232*F232</f>
        <v>0</v>
      </c>
    </row>
    <row r="233" spans="1:7">
      <c r="A233" s="216"/>
      <c r="B233" s="405"/>
      <c r="C233" s="388" t="s">
        <v>46</v>
      </c>
      <c r="D233" s="389"/>
      <c r="E233" s="390"/>
      <c r="F233" s="891"/>
      <c r="G233" s="737">
        <f>G232*$D$11</f>
        <v>0</v>
      </c>
    </row>
    <row r="234" spans="1:7">
      <c r="A234" s="216"/>
      <c r="B234" s="405"/>
      <c r="C234" s="391" t="s">
        <v>47</v>
      </c>
      <c r="D234" s="392"/>
      <c r="E234" s="393"/>
      <c r="F234" s="892"/>
      <c r="G234" s="738">
        <f>G232*$D$12</f>
        <v>0</v>
      </c>
    </row>
    <row r="235" spans="1:7">
      <c r="A235" s="216"/>
      <c r="B235" s="405"/>
      <c r="C235" s="394"/>
      <c r="D235" s="216"/>
      <c r="E235" s="216"/>
      <c r="F235" s="825"/>
      <c r="G235" s="667"/>
    </row>
    <row r="236" spans="1:7" ht="38.25">
      <c r="A236" s="216"/>
      <c r="B236" s="405">
        <v>40</v>
      </c>
      <c r="C236" s="154" t="s">
        <v>3564</v>
      </c>
      <c r="D236" s="386" t="s">
        <v>7</v>
      </c>
      <c r="E236" s="387">
        <v>1</v>
      </c>
      <c r="F236" s="832"/>
      <c r="G236" s="736">
        <f>E236*F236</f>
        <v>0</v>
      </c>
    </row>
    <row r="237" spans="1:7">
      <c r="A237" s="216"/>
      <c r="B237" s="405"/>
      <c r="C237" s="388" t="s">
        <v>46</v>
      </c>
      <c r="D237" s="389"/>
      <c r="E237" s="390"/>
      <c r="F237" s="891"/>
      <c r="G237" s="737">
        <f>G236*$D$11</f>
        <v>0</v>
      </c>
    </row>
    <row r="238" spans="1:7">
      <c r="A238" s="216"/>
      <c r="B238" s="405"/>
      <c r="C238" s="391" t="s">
        <v>47</v>
      </c>
      <c r="D238" s="392"/>
      <c r="E238" s="393"/>
      <c r="F238" s="892"/>
      <c r="G238" s="738">
        <f>G236*$D$12</f>
        <v>0</v>
      </c>
    </row>
    <row r="239" spans="1:7">
      <c r="A239" s="216"/>
      <c r="B239" s="406"/>
      <c r="C239" s="216"/>
      <c r="D239" s="216"/>
      <c r="E239" s="216"/>
      <c r="F239" s="825"/>
      <c r="G239" s="667"/>
    </row>
    <row r="240" spans="1:7" ht="38.25">
      <c r="A240" s="216"/>
      <c r="B240" s="405">
        <v>41</v>
      </c>
      <c r="C240" s="154" t="s">
        <v>3565</v>
      </c>
      <c r="D240" s="386" t="s">
        <v>7</v>
      </c>
      <c r="E240" s="387">
        <v>1</v>
      </c>
      <c r="F240" s="832"/>
      <c r="G240" s="736">
        <f>E240*F240</f>
        <v>0</v>
      </c>
    </row>
    <row r="241" spans="1:7">
      <c r="A241" s="216"/>
      <c r="B241" s="405"/>
      <c r="C241" s="388" t="s">
        <v>46</v>
      </c>
      <c r="D241" s="389"/>
      <c r="E241" s="390"/>
      <c r="F241" s="891"/>
      <c r="G241" s="737">
        <f>G240*$D$11</f>
        <v>0</v>
      </c>
    </row>
    <row r="242" spans="1:7">
      <c r="A242" s="216"/>
      <c r="B242" s="405"/>
      <c r="C242" s="391" t="s">
        <v>47</v>
      </c>
      <c r="D242" s="392"/>
      <c r="E242" s="393"/>
      <c r="F242" s="892"/>
      <c r="G242" s="738">
        <f>G240*$D$12</f>
        <v>0</v>
      </c>
    </row>
    <row r="243" spans="1:7">
      <c r="A243" s="216"/>
      <c r="B243" s="405"/>
      <c r="C243" s="394"/>
      <c r="D243" s="216"/>
      <c r="E243" s="216"/>
      <c r="F243" s="825"/>
      <c r="G243" s="667"/>
    </row>
    <row r="244" spans="1:7" ht="134.25" customHeight="1">
      <c r="A244" s="216"/>
      <c r="B244" s="405">
        <v>42</v>
      </c>
      <c r="C244" s="154" t="s">
        <v>2569</v>
      </c>
      <c r="D244" s="386"/>
      <c r="E244" s="387"/>
      <c r="F244" s="822"/>
      <c r="G244" s="736"/>
    </row>
    <row r="245" spans="1:7">
      <c r="A245" s="216"/>
      <c r="B245" s="404"/>
      <c r="C245" s="154" t="s">
        <v>3552</v>
      </c>
      <c r="D245" s="386" t="s">
        <v>7</v>
      </c>
      <c r="E245" s="387">
        <v>1</v>
      </c>
      <c r="F245" s="832"/>
      <c r="G245" s="736">
        <f>E245*F245</f>
        <v>0</v>
      </c>
    </row>
    <row r="246" spans="1:7">
      <c r="A246" s="216"/>
      <c r="B246" s="405"/>
      <c r="C246" s="388" t="s">
        <v>46</v>
      </c>
      <c r="D246" s="389"/>
      <c r="E246" s="390"/>
      <c r="F246" s="891"/>
      <c r="G246" s="737">
        <f>G245*$D$11</f>
        <v>0</v>
      </c>
    </row>
    <row r="247" spans="1:7">
      <c r="A247" s="216"/>
      <c r="B247" s="405"/>
      <c r="C247" s="391" t="s">
        <v>47</v>
      </c>
      <c r="D247" s="392"/>
      <c r="E247" s="393"/>
      <c r="F247" s="892"/>
      <c r="G247" s="738">
        <f>G245*$D$12</f>
        <v>0</v>
      </c>
    </row>
    <row r="248" spans="1:7">
      <c r="A248" s="216"/>
      <c r="B248" s="405"/>
      <c r="C248" s="394"/>
      <c r="D248" s="216"/>
      <c r="E248" s="216"/>
      <c r="F248" s="825"/>
      <c r="G248" s="667"/>
    </row>
    <row r="249" spans="1:7">
      <c r="A249" s="216"/>
      <c r="B249" s="405"/>
      <c r="C249" s="367" t="s">
        <v>2610</v>
      </c>
      <c r="D249" s="216"/>
      <c r="E249" s="216"/>
      <c r="F249" s="825"/>
      <c r="G249" s="667"/>
    </row>
    <row r="250" spans="1:7" ht="63.75">
      <c r="A250" s="216"/>
      <c r="B250" s="405">
        <v>43</v>
      </c>
      <c r="C250" s="154" t="s">
        <v>2612</v>
      </c>
      <c r="D250" s="216"/>
      <c r="E250" s="216"/>
      <c r="F250" s="825"/>
      <c r="G250" s="667"/>
    </row>
    <row r="251" spans="1:7">
      <c r="A251" s="216"/>
      <c r="B251" s="404"/>
      <c r="C251" s="154" t="s">
        <v>2613</v>
      </c>
      <c r="D251" s="386"/>
      <c r="E251" s="387"/>
      <c r="F251" s="822"/>
      <c r="G251" s="736"/>
    </row>
    <row r="252" spans="1:7">
      <c r="A252" s="216"/>
      <c r="B252" s="404"/>
      <c r="C252" s="154" t="s">
        <v>2614</v>
      </c>
      <c r="D252" s="386"/>
      <c r="E252" s="387"/>
      <c r="F252" s="822"/>
      <c r="G252" s="736"/>
    </row>
    <row r="253" spans="1:7">
      <c r="A253" s="216"/>
      <c r="B253" s="404"/>
      <c r="C253" s="154" t="s">
        <v>2615</v>
      </c>
      <c r="D253" s="386"/>
      <c r="E253" s="387"/>
      <c r="F253" s="822"/>
      <c r="G253" s="736"/>
    </row>
    <row r="254" spans="1:7">
      <c r="A254" s="216"/>
      <c r="B254" s="404"/>
      <c r="C254" s="154" t="s">
        <v>2616</v>
      </c>
      <c r="D254" s="386" t="s">
        <v>7</v>
      </c>
      <c r="E254" s="387">
        <v>1</v>
      </c>
      <c r="F254" s="832"/>
      <c r="G254" s="736">
        <f>E254*F254</f>
        <v>0</v>
      </c>
    </row>
    <row r="255" spans="1:7">
      <c r="A255" s="216"/>
      <c r="B255" s="405"/>
      <c r="C255" s="388" t="s">
        <v>46</v>
      </c>
      <c r="D255" s="389"/>
      <c r="E255" s="390"/>
      <c r="F255" s="891"/>
      <c r="G255" s="737">
        <f>G254*$D$11</f>
        <v>0</v>
      </c>
    </row>
    <row r="256" spans="1:7">
      <c r="A256" s="216"/>
      <c r="B256" s="405"/>
      <c r="C256" s="391" t="s">
        <v>47</v>
      </c>
      <c r="D256" s="392"/>
      <c r="E256" s="393"/>
      <c r="F256" s="892"/>
      <c r="G256" s="738">
        <f>G254*$D$12</f>
        <v>0</v>
      </c>
    </row>
    <row r="257" spans="1:13">
      <c r="A257" s="216"/>
      <c r="B257" s="405"/>
      <c r="C257" s="394"/>
      <c r="D257" s="216"/>
      <c r="E257" s="216"/>
      <c r="F257" s="825"/>
      <c r="G257" s="667"/>
    </row>
    <row r="258" spans="1:13" ht="25.5">
      <c r="A258" s="216"/>
      <c r="B258" s="405">
        <v>44</v>
      </c>
      <c r="C258" s="154" t="s">
        <v>2602</v>
      </c>
      <c r="D258" s="216"/>
      <c r="E258" s="216"/>
      <c r="F258" s="825"/>
      <c r="G258" s="667"/>
    </row>
    <row r="259" spans="1:13" ht="38.25">
      <c r="A259" s="216"/>
      <c r="B259" s="404"/>
      <c r="C259" s="154" t="s">
        <v>2603</v>
      </c>
      <c r="D259" s="386"/>
      <c r="E259" s="387"/>
      <c r="F259" s="822"/>
      <c r="G259" s="736"/>
    </row>
    <row r="260" spans="1:13" ht="25.5">
      <c r="A260" s="216"/>
      <c r="B260" s="404"/>
      <c r="C260" s="154" t="s">
        <v>2604</v>
      </c>
      <c r="D260" s="386" t="s">
        <v>7</v>
      </c>
      <c r="E260" s="387">
        <v>1</v>
      </c>
      <c r="F260" s="832"/>
      <c r="G260" s="736">
        <f>E260*F260</f>
        <v>0</v>
      </c>
    </row>
    <row r="261" spans="1:13">
      <c r="A261" s="216"/>
      <c r="B261" s="405"/>
      <c r="C261" s="388" t="s">
        <v>46</v>
      </c>
      <c r="D261" s="389"/>
      <c r="E261" s="390"/>
      <c r="F261" s="891"/>
      <c r="G261" s="737">
        <f>G260*$D$11</f>
        <v>0</v>
      </c>
    </row>
    <row r="262" spans="1:13">
      <c r="A262" s="216"/>
      <c r="B262" s="405"/>
      <c r="C262" s="391" t="s">
        <v>47</v>
      </c>
      <c r="D262" s="392"/>
      <c r="E262" s="393"/>
      <c r="F262" s="892"/>
      <c r="G262" s="738">
        <f>G260*$D$12</f>
        <v>0</v>
      </c>
    </row>
    <row r="263" spans="1:13">
      <c r="A263" s="216"/>
      <c r="B263" s="405"/>
      <c r="C263" s="394"/>
      <c r="D263" s="216"/>
      <c r="E263" s="216"/>
      <c r="F263" s="825"/>
      <c r="G263" s="667"/>
    </row>
    <row r="264" spans="1:13" ht="40.5" customHeight="1">
      <c r="A264" s="216"/>
      <c r="B264" s="405">
        <v>45</v>
      </c>
      <c r="C264" s="154" t="s">
        <v>3566</v>
      </c>
      <c r="D264" s="386" t="s">
        <v>7</v>
      </c>
      <c r="E264" s="387">
        <v>5</v>
      </c>
      <c r="F264" s="832"/>
      <c r="G264" s="736">
        <f>E264*F264</f>
        <v>0</v>
      </c>
    </row>
    <row r="265" spans="1:13">
      <c r="A265" s="216"/>
      <c r="B265" s="405"/>
      <c r="C265" s="388" t="s">
        <v>46</v>
      </c>
      <c r="D265" s="389"/>
      <c r="E265" s="390"/>
      <c r="F265" s="891"/>
      <c r="G265" s="737">
        <f>G264*$D$11</f>
        <v>0</v>
      </c>
    </row>
    <row r="266" spans="1:13">
      <c r="A266" s="216"/>
      <c r="B266" s="405"/>
      <c r="C266" s="391" t="s">
        <v>47</v>
      </c>
      <c r="D266" s="392"/>
      <c r="E266" s="393"/>
      <c r="F266" s="892"/>
      <c r="G266" s="738">
        <f>G264*$D$12</f>
        <v>0</v>
      </c>
      <c r="M266" s="833"/>
    </row>
    <row r="267" spans="1:13">
      <c r="A267" s="216"/>
      <c r="B267" s="405"/>
      <c r="C267" s="394"/>
      <c r="D267" s="216"/>
      <c r="E267" s="216"/>
      <c r="F267" s="825"/>
      <c r="G267" s="667"/>
    </row>
    <row r="268" spans="1:13" ht="38.25">
      <c r="A268" s="216"/>
      <c r="B268" s="405">
        <v>46</v>
      </c>
      <c r="C268" s="154" t="s">
        <v>3567</v>
      </c>
      <c r="D268" s="386" t="s">
        <v>7</v>
      </c>
      <c r="E268" s="387">
        <v>1</v>
      </c>
      <c r="F268" s="832"/>
      <c r="G268" s="736"/>
    </row>
    <row r="269" spans="1:13">
      <c r="A269" s="216"/>
      <c r="B269" s="405"/>
      <c r="C269" s="388" t="s">
        <v>46</v>
      </c>
      <c r="D269" s="389"/>
      <c r="E269" s="390"/>
      <c r="F269" s="891"/>
      <c r="G269" s="737">
        <f>E268*F268*$D$11</f>
        <v>0</v>
      </c>
    </row>
    <row r="270" spans="1:13">
      <c r="A270" s="216"/>
      <c r="B270" s="405"/>
      <c r="C270" s="391" t="s">
        <v>47</v>
      </c>
      <c r="D270" s="392"/>
      <c r="E270" s="393"/>
      <c r="F270" s="892"/>
      <c r="G270" s="738">
        <f>E268*F268*$D$12</f>
        <v>0</v>
      </c>
    </row>
    <row r="271" spans="1:13">
      <c r="A271" s="216"/>
      <c r="B271" s="405"/>
      <c r="C271" s="394"/>
      <c r="D271" s="216"/>
      <c r="E271" s="216"/>
      <c r="F271" s="825"/>
      <c r="G271" s="667"/>
    </row>
    <row r="272" spans="1:13" ht="38.25">
      <c r="A272" s="216"/>
      <c r="B272" s="405">
        <v>47</v>
      </c>
      <c r="C272" s="154" t="s">
        <v>3568</v>
      </c>
      <c r="D272" s="386" t="s">
        <v>7</v>
      </c>
      <c r="E272" s="387">
        <v>1</v>
      </c>
      <c r="F272" s="832"/>
      <c r="G272" s="736"/>
    </row>
    <row r="273" spans="1:7">
      <c r="A273" s="216"/>
      <c r="B273" s="405"/>
      <c r="C273" s="388" t="s">
        <v>46</v>
      </c>
      <c r="D273" s="389"/>
      <c r="E273" s="390"/>
      <c r="F273" s="891"/>
      <c r="G273" s="737">
        <f>E272*F272*$D$11</f>
        <v>0</v>
      </c>
    </row>
    <row r="274" spans="1:7">
      <c r="A274" s="216"/>
      <c r="B274" s="405"/>
      <c r="C274" s="391" t="s">
        <v>47</v>
      </c>
      <c r="D274" s="392"/>
      <c r="E274" s="393"/>
      <c r="F274" s="892"/>
      <c r="G274" s="738">
        <f>E272*F272*$D$12</f>
        <v>0</v>
      </c>
    </row>
    <row r="275" spans="1:7">
      <c r="A275" s="216"/>
      <c r="B275" s="405"/>
      <c r="C275" s="394"/>
      <c r="D275" s="216"/>
      <c r="E275" s="216"/>
      <c r="F275" s="825"/>
      <c r="G275" s="667"/>
    </row>
    <row r="276" spans="1:7" ht="76.5">
      <c r="A276" s="216"/>
      <c r="B276" s="405">
        <v>48</v>
      </c>
      <c r="C276" s="154" t="s">
        <v>2659</v>
      </c>
      <c r="D276" s="386" t="s">
        <v>7</v>
      </c>
      <c r="E276" s="387">
        <v>1</v>
      </c>
      <c r="F276" s="832"/>
      <c r="G276" s="736">
        <f>E276*F276</f>
        <v>0</v>
      </c>
    </row>
    <row r="277" spans="1:7">
      <c r="A277" s="216"/>
      <c r="B277" s="405"/>
      <c r="C277" s="388" t="s">
        <v>46</v>
      </c>
      <c r="D277" s="389"/>
      <c r="E277" s="390"/>
      <c r="F277" s="891"/>
      <c r="G277" s="737">
        <f>G276*$D$11</f>
        <v>0</v>
      </c>
    </row>
    <row r="278" spans="1:7">
      <c r="A278" s="216"/>
      <c r="B278" s="405"/>
      <c r="C278" s="391" t="s">
        <v>47</v>
      </c>
      <c r="D278" s="392"/>
      <c r="E278" s="393"/>
      <c r="F278" s="892"/>
      <c r="G278" s="738">
        <f>G276*$D$12</f>
        <v>0</v>
      </c>
    </row>
    <row r="279" spans="1:7">
      <c r="A279" s="216"/>
      <c r="B279" s="405"/>
      <c r="C279" s="394"/>
      <c r="D279" s="216"/>
      <c r="E279" s="216"/>
      <c r="F279" s="825"/>
      <c r="G279" s="667"/>
    </row>
    <row r="280" spans="1:7">
      <c r="A280" s="216"/>
      <c r="B280" s="405">
        <v>49</v>
      </c>
      <c r="C280" s="154" t="s">
        <v>2594</v>
      </c>
      <c r="D280" s="386" t="s">
        <v>7</v>
      </c>
      <c r="E280" s="387">
        <v>2</v>
      </c>
      <c r="F280" s="832"/>
      <c r="G280" s="736">
        <f>E280*F280</f>
        <v>0</v>
      </c>
    </row>
    <row r="281" spans="1:7">
      <c r="A281" s="216"/>
      <c r="B281" s="405"/>
      <c r="C281" s="388" t="s">
        <v>46</v>
      </c>
      <c r="D281" s="389"/>
      <c r="E281" s="390"/>
      <c r="F281" s="891"/>
      <c r="G281" s="737">
        <f>G280*$D$11</f>
        <v>0</v>
      </c>
    </row>
    <row r="282" spans="1:7">
      <c r="A282" s="216"/>
      <c r="B282" s="405"/>
      <c r="C282" s="391" t="s">
        <v>47</v>
      </c>
      <c r="D282" s="392"/>
      <c r="E282" s="393"/>
      <c r="F282" s="892"/>
      <c r="G282" s="738">
        <f>G280*$D$12</f>
        <v>0</v>
      </c>
    </row>
    <row r="283" spans="1:7">
      <c r="A283" s="216"/>
      <c r="B283" s="405"/>
      <c r="C283" s="394"/>
      <c r="D283" s="216"/>
      <c r="E283" s="216"/>
      <c r="F283" s="825"/>
      <c r="G283" s="667"/>
    </row>
    <row r="284" spans="1:7" ht="25.5">
      <c r="A284" s="216"/>
      <c r="B284" s="405">
        <v>50</v>
      </c>
      <c r="C284" s="154" t="s">
        <v>2596</v>
      </c>
      <c r="D284" s="386" t="s">
        <v>7</v>
      </c>
      <c r="E284" s="387">
        <v>2</v>
      </c>
      <c r="F284" s="832"/>
      <c r="G284" s="736">
        <f>E284*F284</f>
        <v>0</v>
      </c>
    </row>
    <row r="285" spans="1:7">
      <c r="A285" s="216"/>
      <c r="B285" s="405"/>
      <c r="C285" s="388" t="s">
        <v>46</v>
      </c>
      <c r="D285" s="389"/>
      <c r="E285" s="390"/>
      <c r="F285" s="891"/>
      <c r="G285" s="737">
        <f>G284*$D$11</f>
        <v>0</v>
      </c>
    </row>
    <row r="286" spans="1:7">
      <c r="A286" s="216"/>
      <c r="B286" s="405"/>
      <c r="C286" s="391" t="s">
        <v>47</v>
      </c>
      <c r="D286" s="392"/>
      <c r="E286" s="393"/>
      <c r="F286" s="892"/>
      <c r="G286" s="738">
        <f>G284*$D$12</f>
        <v>0</v>
      </c>
    </row>
    <row r="287" spans="1:7">
      <c r="A287" s="216"/>
      <c r="B287" s="405"/>
      <c r="C287" s="394"/>
      <c r="D287" s="216"/>
      <c r="E287" s="216"/>
      <c r="F287" s="825"/>
      <c r="G287" s="667"/>
    </row>
    <row r="288" spans="1:7" ht="114.75">
      <c r="A288" s="216"/>
      <c r="B288" s="405">
        <v>51</v>
      </c>
      <c r="C288" s="395" t="s">
        <v>3569</v>
      </c>
      <c r="D288" s="216"/>
      <c r="E288" s="216"/>
      <c r="F288" s="825"/>
      <c r="G288" s="667"/>
    </row>
    <row r="289" spans="1:7" ht="76.5">
      <c r="A289" s="216"/>
      <c r="B289" s="405"/>
      <c r="C289" s="395" t="s">
        <v>3570</v>
      </c>
      <c r="D289" s="386" t="s">
        <v>7</v>
      </c>
      <c r="E289" s="387">
        <v>1</v>
      </c>
      <c r="F289" s="832"/>
      <c r="G289" s="736">
        <f>E289*F289</f>
        <v>0</v>
      </c>
    </row>
    <row r="290" spans="1:7">
      <c r="A290" s="216"/>
      <c r="B290" s="405"/>
      <c r="C290" s="388" t="s">
        <v>46</v>
      </c>
      <c r="D290" s="389"/>
      <c r="E290" s="390"/>
      <c r="F290" s="891"/>
      <c r="G290" s="737">
        <f>G289*$D$11</f>
        <v>0</v>
      </c>
    </row>
    <row r="291" spans="1:7">
      <c r="A291" s="216"/>
      <c r="B291" s="405"/>
      <c r="C291" s="391" t="s">
        <v>47</v>
      </c>
      <c r="D291" s="392"/>
      <c r="E291" s="393"/>
      <c r="F291" s="892"/>
      <c r="G291" s="738">
        <f>G289*$D$12</f>
        <v>0</v>
      </c>
    </row>
    <row r="292" spans="1:7">
      <c r="A292" s="216"/>
      <c r="B292" s="405"/>
      <c r="C292" s="394"/>
      <c r="D292" s="216"/>
      <c r="E292" s="216"/>
      <c r="F292" s="825"/>
      <c r="G292" s="667"/>
    </row>
    <row r="293" spans="1:7" ht="63.75">
      <c r="A293" s="216"/>
      <c r="B293" s="405">
        <v>52</v>
      </c>
      <c r="C293" s="395" t="s">
        <v>3571</v>
      </c>
      <c r="D293" s="216"/>
      <c r="E293" s="216"/>
      <c r="F293" s="825"/>
      <c r="G293" s="667"/>
    </row>
    <row r="294" spans="1:7" ht="63.75">
      <c r="A294" s="216"/>
      <c r="B294" s="405"/>
      <c r="C294" s="395" t="s">
        <v>3572</v>
      </c>
      <c r="D294" s="386" t="s">
        <v>7</v>
      </c>
      <c r="E294" s="387">
        <v>1</v>
      </c>
      <c r="F294" s="832"/>
      <c r="G294" s="736">
        <f>E294*F294</f>
        <v>0</v>
      </c>
    </row>
    <row r="295" spans="1:7">
      <c r="A295" s="216"/>
      <c r="B295" s="405"/>
      <c r="C295" s="388" t="s">
        <v>46</v>
      </c>
      <c r="D295" s="389"/>
      <c r="E295" s="390"/>
      <c r="F295" s="891"/>
      <c r="G295" s="737">
        <f>G294*$D$11</f>
        <v>0</v>
      </c>
    </row>
    <row r="296" spans="1:7">
      <c r="A296" s="216"/>
      <c r="B296" s="405"/>
      <c r="C296" s="391" t="s">
        <v>47</v>
      </c>
      <c r="D296" s="392"/>
      <c r="E296" s="393"/>
      <c r="F296" s="892"/>
      <c r="G296" s="738">
        <f>G294*$D$12</f>
        <v>0</v>
      </c>
    </row>
    <row r="297" spans="1:7">
      <c r="A297" s="216"/>
      <c r="B297" s="405"/>
      <c r="C297" s="394"/>
      <c r="D297" s="216"/>
      <c r="E297" s="216"/>
      <c r="F297" s="825"/>
      <c r="G297" s="667"/>
    </row>
    <row r="298" spans="1:7" ht="51">
      <c r="A298" s="216"/>
      <c r="B298" s="405">
        <v>53</v>
      </c>
      <c r="C298" s="154" t="s">
        <v>2590</v>
      </c>
      <c r="D298" s="386" t="s">
        <v>7</v>
      </c>
      <c r="E298" s="387">
        <v>3</v>
      </c>
      <c r="F298" s="832"/>
      <c r="G298" s="736">
        <f>E298*F298</f>
        <v>0</v>
      </c>
    </row>
    <row r="299" spans="1:7">
      <c r="A299" s="216"/>
      <c r="B299" s="405"/>
      <c r="C299" s="388" t="s">
        <v>46</v>
      </c>
      <c r="D299" s="389"/>
      <c r="E299" s="390"/>
      <c r="F299" s="891"/>
      <c r="G299" s="737">
        <f>G298*$D$11</f>
        <v>0</v>
      </c>
    </row>
    <row r="300" spans="1:7">
      <c r="A300" s="216"/>
      <c r="B300" s="405"/>
      <c r="C300" s="391" t="s">
        <v>47</v>
      </c>
      <c r="D300" s="392"/>
      <c r="E300" s="393"/>
      <c r="F300" s="892"/>
      <c r="G300" s="738">
        <f>G298*$D$12</f>
        <v>0</v>
      </c>
    </row>
    <row r="301" spans="1:7">
      <c r="A301" s="216"/>
      <c r="B301" s="405"/>
      <c r="C301" s="394"/>
      <c r="D301" s="216"/>
      <c r="E301" s="216"/>
      <c r="F301" s="825"/>
      <c r="G301" s="667"/>
    </row>
    <row r="302" spans="1:7" ht="51">
      <c r="A302" s="216"/>
      <c r="B302" s="405">
        <v>54</v>
      </c>
      <c r="C302" s="154" t="s">
        <v>2591</v>
      </c>
      <c r="D302" s="386" t="s">
        <v>7</v>
      </c>
      <c r="E302" s="387">
        <v>3</v>
      </c>
      <c r="F302" s="832"/>
      <c r="G302" s="736">
        <f>E302*F302</f>
        <v>0</v>
      </c>
    </row>
    <row r="303" spans="1:7">
      <c r="A303" s="216"/>
      <c r="B303" s="405"/>
      <c r="C303" s="388" t="s">
        <v>46</v>
      </c>
      <c r="D303" s="389"/>
      <c r="E303" s="390"/>
      <c r="F303" s="891"/>
      <c r="G303" s="737">
        <f>G302*$D$11</f>
        <v>0</v>
      </c>
    </row>
    <row r="304" spans="1:7">
      <c r="A304" s="216"/>
      <c r="B304" s="405"/>
      <c r="C304" s="391" t="s">
        <v>47</v>
      </c>
      <c r="D304" s="392"/>
      <c r="E304" s="393"/>
      <c r="F304" s="892"/>
      <c r="G304" s="738">
        <f>G302*$D$12</f>
        <v>0</v>
      </c>
    </row>
    <row r="305" spans="1:7">
      <c r="A305" s="216"/>
      <c r="B305" s="405"/>
      <c r="C305" s="394"/>
      <c r="D305" s="216"/>
      <c r="E305" s="216"/>
      <c r="F305" s="825"/>
      <c r="G305" s="667"/>
    </row>
    <row r="306" spans="1:7" ht="25.5">
      <c r="A306" s="216"/>
      <c r="B306" s="405">
        <v>55</v>
      </c>
      <c r="C306" s="154" t="s">
        <v>3573</v>
      </c>
      <c r="D306" s="386" t="s">
        <v>7</v>
      </c>
      <c r="E306" s="387">
        <v>1</v>
      </c>
      <c r="F306" s="832"/>
      <c r="G306" s="736">
        <f>E306*F306</f>
        <v>0</v>
      </c>
    </row>
    <row r="307" spans="1:7">
      <c r="A307" s="216"/>
      <c r="B307" s="405"/>
      <c r="C307" s="388" t="s">
        <v>46</v>
      </c>
      <c r="D307" s="389"/>
      <c r="E307" s="390"/>
      <c r="F307" s="891"/>
      <c r="G307" s="737">
        <f>G306*$D$11</f>
        <v>0</v>
      </c>
    </row>
    <row r="308" spans="1:7">
      <c r="A308" s="216"/>
      <c r="B308" s="405"/>
      <c r="C308" s="391" t="s">
        <v>47</v>
      </c>
      <c r="D308" s="392"/>
      <c r="E308" s="393"/>
      <c r="F308" s="892"/>
      <c r="G308" s="738">
        <f>G306*$D$12</f>
        <v>0</v>
      </c>
    </row>
    <row r="309" spans="1:7">
      <c r="A309" s="216"/>
      <c r="B309" s="405"/>
      <c r="C309" s="394"/>
      <c r="D309" s="216"/>
      <c r="E309" s="216"/>
      <c r="F309" s="825"/>
      <c r="G309" s="667"/>
    </row>
    <row r="310" spans="1:7" ht="25.5">
      <c r="A310" s="216"/>
      <c r="B310" s="405">
        <v>56</v>
      </c>
      <c r="C310" s="396" t="s">
        <v>3574</v>
      </c>
      <c r="D310" s="386" t="s">
        <v>7</v>
      </c>
      <c r="E310" s="387">
        <v>1</v>
      </c>
      <c r="F310" s="832"/>
      <c r="G310" s="736">
        <f>E310*F310</f>
        <v>0</v>
      </c>
    </row>
    <row r="311" spans="1:7">
      <c r="A311" s="216"/>
      <c r="B311" s="405"/>
      <c r="C311" s="388" t="s">
        <v>46</v>
      </c>
      <c r="D311" s="389"/>
      <c r="E311" s="390"/>
      <c r="F311" s="891"/>
      <c r="G311" s="737">
        <f>G310*$D$11</f>
        <v>0</v>
      </c>
    </row>
    <row r="312" spans="1:7">
      <c r="A312" s="216"/>
      <c r="B312" s="405"/>
      <c r="C312" s="391" t="s">
        <v>47</v>
      </c>
      <c r="D312" s="392"/>
      <c r="E312" s="393"/>
      <c r="F312" s="892"/>
      <c r="G312" s="738">
        <f>G310*$D$12</f>
        <v>0</v>
      </c>
    </row>
    <row r="313" spans="1:7">
      <c r="A313" s="216"/>
      <c r="B313" s="405"/>
      <c r="C313" s="394"/>
      <c r="D313" s="216"/>
      <c r="E313" s="216"/>
      <c r="F313" s="825"/>
      <c r="G313" s="667"/>
    </row>
    <row r="314" spans="1:7" ht="28.5" customHeight="1">
      <c r="A314" s="216"/>
      <c r="B314" s="405">
        <v>57</v>
      </c>
      <c r="C314" s="396" t="s">
        <v>3575</v>
      </c>
      <c r="D314" s="386" t="s">
        <v>7</v>
      </c>
      <c r="E314" s="387">
        <v>1</v>
      </c>
      <c r="F314" s="832"/>
      <c r="G314" s="736">
        <f>E314*F314</f>
        <v>0</v>
      </c>
    </row>
    <row r="315" spans="1:7">
      <c r="A315" s="216"/>
      <c r="B315" s="405"/>
      <c r="C315" s="388" t="s">
        <v>46</v>
      </c>
      <c r="D315" s="389"/>
      <c r="E315" s="390"/>
      <c r="F315" s="891"/>
      <c r="G315" s="737">
        <f>G314*$D$11</f>
        <v>0</v>
      </c>
    </row>
    <row r="316" spans="1:7">
      <c r="A316" s="216"/>
      <c r="B316" s="405"/>
      <c r="C316" s="391" t="s">
        <v>47</v>
      </c>
      <c r="D316" s="392"/>
      <c r="E316" s="393"/>
      <c r="F316" s="892"/>
      <c r="G316" s="738">
        <f>G314*$D$12</f>
        <v>0</v>
      </c>
    </row>
    <row r="317" spans="1:7">
      <c r="A317" s="216"/>
      <c r="B317" s="405"/>
      <c r="C317" s="394"/>
      <c r="D317" s="216"/>
      <c r="E317" s="216"/>
      <c r="F317" s="825"/>
      <c r="G317" s="667"/>
    </row>
    <row r="318" spans="1:7" ht="25.5">
      <c r="A318" s="216"/>
      <c r="B318" s="405">
        <v>58</v>
      </c>
      <c r="C318" s="154" t="s">
        <v>3576</v>
      </c>
      <c r="D318" s="386" t="s">
        <v>7</v>
      </c>
      <c r="E318" s="387">
        <v>2</v>
      </c>
      <c r="F318" s="832"/>
      <c r="G318" s="736">
        <f>E318*F318</f>
        <v>0</v>
      </c>
    </row>
    <row r="319" spans="1:7">
      <c r="A319" s="216"/>
      <c r="B319" s="405"/>
      <c r="C319" s="388" t="s">
        <v>46</v>
      </c>
      <c r="D319" s="389"/>
      <c r="E319" s="390"/>
      <c r="F319" s="891"/>
      <c r="G319" s="737">
        <f>G318*$D$11</f>
        <v>0</v>
      </c>
    </row>
    <row r="320" spans="1:7">
      <c r="A320" s="216"/>
      <c r="B320" s="405"/>
      <c r="C320" s="391" t="s">
        <v>47</v>
      </c>
      <c r="D320" s="392"/>
      <c r="E320" s="393"/>
      <c r="F320" s="892"/>
      <c r="G320" s="738">
        <f>G318*$D$12</f>
        <v>0</v>
      </c>
    </row>
    <row r="321" spans="1:7">
      <c r="A321" s="216"/>
      <c r="B321" s="405"/>
      <c r="C321" s="394"/>
      <c r="D321" s="216"/>
      <c r="E321" s="216"/>
      <c r="F321" s="825"/>
      <c r="G321" s="667"/>
    </row>
    <row r="322" spans="1:7" ht="25.5">
      <c r="A322" s="216"/>
      <c r="B322" s="405">
        <v>59</v>
      </c>
      <c r="C322" s="154" t="s">
        <v>2641</v>
      </c>
      <c r="D322" s="386" t="s">
        <v>7</v>
      </c>
      <c r="E322" s="387">
        <v>2</v>
      </c>
      <c r="F322" s="832"/>
      <c r="G322" s="736">
        <f>E322*F322</f>
        <v>0</v>
      </c>
    </row>
    <row r="323" spans="1:7">
      <c r="A323" s="216"/>
      <c r="B323" s="405"/>
      <c r="C323" s="388" t="s">
        <v>46</v>
      </c>
      <c r="D323" s="389"/>
      <c r="E323" s="390"/>
      <c r="F323" s="891"/>
      <c r="G323" s="737">
        <f>G322*$D$11</f>
        <v>0</v>
      </c>
    </row>
    <row r="324" spans="1:7">
      <c r="A324" s="216"/>
      <c r="B324" s="405"/>
      <c r="C324" s="391" t="s">
        <v>47</v>
      </c>
      <c r="D324" s="392"/>
      <c r="E324" s="393"/>
      <c r="F324" s="892"/>
      <c r="G324" s="738">
        <f>G322*$D$12</f>
        <v>0</v>
      </c>
    </row>
    <row r="325" spans="1:7">
      <c r="A325" s="216"/>
      <c r="B325" s="405"/>
      <c r="C325" s="394"/>
      <c r="D325" s="216"/>
      <c r="E325" s="216"/>
      <c r="F325" s="825"/>
      <c r="G325" s="667"/>
    </row>
    <row r="326" spans="1:7" ht="25.5">
      <c r="A326" s="216"/>
      <c r="B326" s="405">
        <v>60</v>
      </c>
      <c r="C326" s="154" t="s">
        <v>2633</v>
      </c>
      <c r="D326" s="386" t="s">
        <v>7</v>
      </c>
      <c r="E326" s="387">
        <v>1</v>
      </c>
      <c r="F326" s="832"/>
      <c r="G326" s="736">
        <f>E326*F326</f>
        <v>0</v>
      </c>
    </row>
    <row r="327" spans="1:7">
      <c r="A327" s="216"/>
      <c r="B327" s="405"/>
      <c r="C327" s="388" t="s">
        <v>46</v>
      </c>
      <c r="D327" s="389"/>
      <c r="E327" s="390"/>
      <c r="F327" s="891"/>
      <c r="G327" s="737">
        <f>G326*$D$11</f>
        <v>0</v>
      </c>
    </row>
    <row r="328" spans="1:7">
      <c r="A328" s="216"/>
      <c r="B328" s="405"/>
      <c r="C328" s="391" t="s">
        <v>47</v>
      </c>
      <c r="D328" s="392"/>
      <c r="E328" s="393"/>
      <c r="F328" s="892"/>
      <c r="G328" s="738">
        <f>G326*$D$12</f>
        <v>0</v>
      </c>
    </row>
    <row r="329" spans="1:7">
      <c r="A329" s="216"/>
      <c r="B329" s="405"/>
      <c r="C329" s="394"/>
      <c r="D329" s="216"/>
      <c r="E329" s="216"/>
      <c r="F329" s="825"/>
      <c r="G329" s="667"/>
    </row>
    <row r="330" spans="1:7" ht="25.5">
      <c r="A330" s="216"/>
      <c r="B330" s="405">
        <v>61</v>
      </c>
      <c r="C330" s="154" t="s">
        <v>2639</v>
      </c>
      <c r="D330" s="386" t="s">
        <v>7</v>
      </c>
      <c r="E330" s="387">
        <v>1</v>
      </c>
      <c r="F330" s="832"/>
      <c r="G330" s="736">
        <f>E330*F330</f>
        <v>0</v>
      </c>
    </row>
    <row r="331" spans="1:7">
      <c r="A331" s="216"/>
      <c r="B331" s="405"/>
      <c r="C331" s="388" t="s">
        <v>46</v>
      </c>
      <c r="D331" s="389"/>
      <c r="E331" s="390"/>
      <c r="F331" s="891"/>
      <c r="G331" s="737">
        <f>G330*$D$11</f>
        <v>0</v>
      </c>
    </row>
    <row r="332" spans="1:7">
      <c r="A332" s="216"/>
      <c r="B332" s="405"/>
      <c r="C332" s="391" t="s">
        <v>47</v>
      </c>
      <c r="D332" s="392"/>
      <c r="E332" s="393"/>
      <c r="F332" s="892"/>
      <c r="G332" s="738">
        <f>G330*$D$12</f>
        <v>0</v>
      </c>
    </row>
    <row r="333" spans="1:7">
      <c r="A333" s="216"/>
      <c r="B333" s="405"/>
      <c r="C333" s="394"/>
      <c r="D333" s="216"/>
      <c r="E333" s="216"/>
      <c r="F333" s="825"/>
      <c r="G333" s="667"/>
    </row>
    <row r="334" spans="1:7" ht="31.5" customHeight="1">
      <c r="A334" s="216"/>
      <c r="B334" s="405">
        <v>62</v>
      </c>
      <c r="C334" s="154" t="s">
        <v>2635</v>
      </c>
      <c r="D334" s="216"/>
      <c r="E334" s="216"/>
      <c r="F334" s="825"/>
      <c r="G334" s="667"/>
    </row>
    <row r="335" spans="1:7">
      <c r="A335" s="216"/>
      <c r="B335" s="404"/>
      <c r="C335" s="154" t="s">
        <v>2636</v>
      </c>
      <c r="D335" s="386" t="s">
        <v>7</v>
      </c>
      <c r="E335" s="387">
        <v>2</v>
      </c>
      <c r="F335" s="832"/>
      <c r="G335" s="736">
        <f>E335*F335</f>
        <v>0</v>
      </c>
    </row>
    <row r="336" spans="1:7">
      <c r="A336" s="216"/>
      <c r="B336" s="404"/>
      <c r="C336" s="388" t="s">
        <v>46</v>
      </c>
      <c r="D336" s="389"/>
      <c r="E336" s="390"/>
      <c r="F336" s="891"/>
      <c r="G336" s="737">
        <f>G335*$D$11</f>
        <v>0</v>
      </c>
    </row>
    <row r="337" spans="1:7">
      <c r="A337" s="216"/>
      <c r="B337" s="405"/>
      <c r="C337" s="391" t="s">
        <v>47</v>
      </c>
      <c r="D337" s="392"/>
      <c r="E337" s="393"/>
      <c r="F337" s="892"/>
      <c r="G337" s="738">
        <f>G335*$D$12</f>
        <v>0</v>
      </c>
    </row>
    <row r="338" spans="1:7">
      <c r="A338" s="216"/>
      <c r="B338" s="405"/>
      <c r="C338" s="394"/>
      <c r="D338" s="216"/>
      <c r="E338" s="216"/>
      <c r="F338" s="825"/>
      <c r="G338" s="667"/>
    </row>
    <row r="339" spans="1:7">
      <c r="A339" s="216"/>
      <c r="B339" s="405">
        <v>63</v>
      </c>
      <c r="C339" s="154" t="s">
        <v>2626</v>
      </c>
      <c r="D339" s="386" t="s">
        <v>7</v>
      </c>
      <c r="E339" s="387">
        <v>2</v>
      </c>
      <c r="F339" s="832"/>
      <c r="G339" s="736">
        <f>E339*F339</f>
        <v>0</v>
      </c>
    </row>
    <row r="340" spans="1:7">
      <c r="A340" s="216"/>
      <c r="B340" s="405"/>
      <c r="C340" s="388" t="s">
        <v>46</v>
      </c>
      <c r="D340" s="389"/>
      <c r="E340" s="390"/>
      <c r="F340" s="891"/>
      <c r="G340" s="737">
        <f>G339*$D$11</f>
        <v>0</v>
      </c>
    </row>
    <row r="341" spans="1:7">
      <c r="A341" s="216"/>
      <c r="B341" s="405"/>
      <c r="C341" s="391" t="s">
        <v>47</v>
      </c>
      <c r="D341" s="392"/>
      <c r="E341" s="393"/>
      <c r="F341" s="892"/>
      <c r="G341" s="738">
        <f>G339*$D$12</f>
        <v>0</v>
      </c>
    </row>
    <row r="342" spans="1:7">
      <c r="A342" s="216"/>
      <c r="B342" s="405"/>
      <c r="C342" s="394"/>
      <c r="D342" s="216"/>
      <c r="E342" s="216"/>
      <c r="F342" s="825"/>
      <c r="G342" s="667"/>
    </row>
    <row r="343" spans="1:7" ht="25.5">
      <c r="A343" s="216"/>
      <c r="B343" s="405">
        <v>64</v>
      </c>
      <c r="C343" s="154" t="s">
        <v>2631</v>
      </c>
      <c r="D343" s="386" t="s">
        <v>7</v>
      </c>
      <c r="E343" s="387">
        <v>1</v>
      </c>
      <c r="F343" s="832"/>
      <c r="G343" s="736">
        <f>E343*F343</f>
        <v>0</v>
      </c>
    </row>
    <row r="344" spans="1:7">
      <c r="A344" s="216"/>
      <c r="B344" s="405"/>
      <c r="C344" s="388" t="s">
        <v>46</v>
      </c>
      <c r="D344" s="389"/>
      <c r="E344" s="390"/>
      <c r="F344" s="891"/>
      <c r="G344" s="737">
        <f>G343*$D$11</f>
        <v>0</v>
      </c>
    </row>
    <row r="345" spans="1:7">
      <c r="A345" s="216"/>
      <c r="B345" s="405"/>
      <c r="C345" s="391" t="s">
        <v>47</v>
      </c>
      <c r="D345" s="392"/>
      <c r="E345" s="393"/>
      <c r="F345" s="892"/>
      <c r="G345" s="738">
        <f>G343*$D$12</f>
        <v>0</v>
      </c>
    </row>
    <row r="346" spans="1:7">
      <c r="A346" s="216"/>
      <c r="B346" s="405"/>
      <c r="C346" s="394"/>
      <c r="D346" s="216"/>
      <c r="E346" s="216"/>
      <c r="F346" s="825"/>
      <c r="G346" s="667"/>
    </row>
    <row r="347" spans="1:7" ht="25.5">
      <c r="A347" s="216"/>
      <c r="B347" s="405">
        <v>65</v>
      </c>
      <c r="C347" s="154" t="s">
        <v>2641</v>
      </c>
      <c r="D347" s="386" t="s">
        <v>7</v>
      </c>
      <c r="E347" s="387">
        <v>4</v>
      </c>
      <c r="F347" s="832"/>
      <c r="G347" s="736">
        <f>E347*F347</f>
        <v>0</v>
      </c>
    </row>
    <row r="348" spans="1:7">
      <c r="A348" s="216"/>
      <c r="B348" s="405"/>
      <c r="C348" s="388" t="s">
        <v>46</v>
      </c>
      <c r="D348" s="389"/>
      <c r="E348" s="390"/>
      <c r="F348" s="891"/>
      <c r="G348" s="737">
        <f>G347*$D$11</f>
        <v>0</v>
      </c>
    </row>
    <row r="349" spans="1:7">
      <c r="A349" s="216"/>
      <c r="B349" s="405"/>
      <c r="C349" s="391" t="s">
        <v>47</v>
      </c>
      <c r="D349" s="392"/>
      <c r="E349" s="393"/>
      <c r="F349" s="892"/>
      <c r="G349" s="738">
        <f>G347*$D$12</f>
        <v>0</v>
      </c>
    </row>
    <row r="350" spans="1:7">
      <c r="A350" s="216"/>
      <c r="B350" s="405"/>
      <c r="C350" s="394"/>
      <c r="D350" s="216"/>
      <c r="E350" s="216"/>
      <c r="F350" s="825"/>
      <c r="G350" s="667"/>
    </row>
    <row r="351" spans="1:7">
      <c r="A351" s="216"/>
      <c r="B351" s="405">
        <v>66</v>
      </c>
      <c r="C351" s="154" t="s">
        <v>2623</v>
      </c>
      <c r="D351" s="386" t="s">
        <v>7</v>
      </c>
      <c r="E351" s="387">
        <v>1</v>
      </c>
      <c r="F351" s="832"/>
      <c r="G351" s="736">
        <f>E351*F351</f>
        <v>0</v>
      </c>
    </row>
    <row r="352" spans="1:7">
      <c r="A352" s="216"/>
      <c r="B352" s="405"/>
      <c r="C352" s="388" t="s">
        <v>46</v>
      </c>
      <c r="D352" s="389"/>
      <c r="E352" s="390"/>
      <c r="F352" s="891"/>
      <c r="G352" s="737">
        <f>G351*$D$11</f>
        <v>0</v>
      </c>
    </row>
    <row r="353" spans="1:7">
      <c r="A353" s="216"/>
      <c r="B353" s="405"/>
      <c r="C353" s="391" t="s">
        <v>47</v>
      </c>
      <c r="D353" s="392"/>
      <c r="E353" s="393"/>
      <c r="F353" s="892"/>
      <c r="G353" s="738">
        <f>G351*$D$12</f>
        <v>0</v>
      </c>
    </row>
    <row r="354" spans="1:7">
      <c r="A354" s="216"/>
      <c r="B354" s="405"/>
      <c r="C354" s="394"/>
      <c r="D354" s="216"/>
      <c r="E354" s="216"/>
      <c r="F354" s="825"/>
      <c r="G354" s="667"/>
    </row>
    <row r="355" spans="1:7" ht="195.75" customHeight="1">
      <c r="A355" s="216"/>
      <c r="B355" s="405">
        <v>67</v>
      </c>
      <c r="C355" s="154" t="s">
        <v>2644</v>
      </c>
      <c r="D355" s="386" t="s">
        <v>7</v>
      </c>
      <c r="E355" s="387">
        <v>1</v>
      </c>
      <c r="F355" s="832"/>
      <c r="G355" s="736">
        <f>E355*F355</f>
        <v>0</v>
      </c>
    </row>
    <row r="356" spans="1:7">
      <c r="A356" s="216"/>
      <c r="B356" s="405"/>
      <c r="C356" s="388" t="s">
        <v>46</v>
      </c>
      <c r="D356" s="389"/>
      <c r="E356" s="390"/>
      <c r="F356" s="891"/>
      <c r="G356" s="737">
        <f>G355*$D$11</f>
        <v>0</v>
      </c>
    </row>
    <row r="357" spans="1:7">
      <c r="A357" s="216"/>
      <c r="B357" s="405"/>
      <c r="C357" s="391" t="s">
        <v>47</v>
      </c>
      <c r="D357" s="392"/>
      <c r="E357" s="393"/>
      <c r="F357" s="892"/>
      <c r="G357" s="738">
        <f>G355*$D$12</f>
        <v>0</v>
      </c>
    </row>
    <row r="358" spans="1:7">
      <c r="A358" s="216"/>
      <c r="B358" s="405"/>
      <c r="C358" s="394"/>
      <c r="D358" s="216"/>
      <c r="E358" s="216"/>
      <c r="F358" s="825"/>
      <c r="G358" s="667"/>
    </row>
    <row r="359" spans="1:7" ht="27.75" customHeight="1">
      <c r="A359" s="216"/>
      <c r="B359" s="405">
        <v>68</v>
      </c>
      <c r="C359" s="154" t="s">
        <v>2646</v>
      </c>
      <c r="D359" s="386" t="s">
        <v>7</v>
      </c>
      <c r="E359" s="387">
        <v>3</v>
      </c>
      <c r="F359" s="832"/>
      <c r="G359" s="736">
        <f>E359*F359</f>
        <v>0</v>
      </c>
    </row>
    <row r="360" spans="1:7">
      <c r="A360" s="216"/>
      <c r="B360" s="405"/>
      <c r="C360" s="388" t="s">
        <v>46</v>
      </c>
      <c r="D360" s="389"/>
      <c r="E360" s="390"/>
      <c r="F360" s="891"/>
      <c r="G360" s="737">
        <f>G359*$D$11</f>
        <v>0</v>
      </c>
    </row>
    <row r="361" spans="1:7">
      <c r="A361" s="216"/>
      <c r="B361" s="405"/>
      <c r="C361" s="391" t="s">
        <v>47</v>
      </c>
      <c r="D361" s="392"/>
      <c r="E361" s="393"/>
      <c r="F361" s="892"/>
      <c r="G361" s="738">
        <f>G359*$D$12</f>
        <v>0</v>
      </c>
    </row>
    <row r="362" spans="1:7">
      <c r="A362" s="216"/>
      <c r="B362" s="405"/>
      <c r="C362" s="394"/>
      <c r="D362" s="216"/>
      <c r="E362" s="216"/>
      <c r="F362" s="825"/>
      <c r="G362" s="667"/>
    </row>
    <row r="363" spans="1:7">
      <c r="A363" s="216"/>
      <c r="B363" s="405">
        <v>69</v>
      </c>
      <c r="C363" s="154" t="s">
        <v>2648</v>
      </c>
      <c r="D363" s="386" t="s">
        <v>7</v>
      </c>
      <c r="E363" s="387">
        <v>1</v>
      </c>
      <c r="F363" s="832"/>
      <c r="G363" s="736">
        <f>E363*F363</f>
        <v>0</v>
      </c>
    </row>
    <row r="364" spans="1:7">
      <c r="A364" s="216"/>
      <c r="B364" s="405"/>
      <c r="C364" s="388" t="s">
        <v>46</v>
      </c>
      <c r="D364" s="389"/>
      <c r="E364" s="390"/>
      <c r="F364" s="891"/>
      <c r="G364" s="737">
        <f>G363*$D$11</f>
        <v>0</v>
      </c>
    </row>
    <row r="365" spans="1:7">
      <c r="A365" s="216"/>
      <c r="B365" s="405"/>
      <c r="C365" s="391" t="s">
        <v>47</v>
      </c>
      <c r="D365" s="392"/>
      <c r="E365" s="393"/>
      <c r="F365" s="892"/>
      <c r="G365" s="738">
        <f>G363*$D$12</f>
        <v>0</v>
      </c>
    </row>
    <row r="366" spans="1:7">
      <c r="A366" s="216"/>
      <c r="B366" s="405"/>
      <c r="C366" s="394"/>
      <c r="D366" s="216"/>
      <c r="E366" s="216"/>
      <c r="F366" s="825"/>
      <c r="G366" s="667"/>
    </row>
    <row r="367" spans="1:7">
      <c r="A367" s="216"/>
      <c r="B367" s="405">
        <v>70</v>
      </c>
      <c r="C367" s="154" t="s">
        <v>2650</v>
      </c>
      <c r="D367" s="386" t="s">
        <v>7</v>
      </c>
      <c r="E367" s="387">
        <v>1</v>
      </c>
      <c r="F367" s="832"/>
      <c r="G367" s="736">
        <f>E367*F367</f>
        <v>0</v>
      </c>
    </row>
    <row r="368" spans="1:7">
      <c r="A368" s="216"/>
      <c r="B368" s="405"/>
      <c r="C368" s="388" t="s">
        <v>46</v>
      </c>
      <c r="D368" s="389"/>
      <c r="E368" s="390"/>
      <c r="F368" s="891"/>
      <c r="G368" s="737">
        <f>G367*$D$11</f>
        <v>0</v>
      </c>
    </row>
    <row r="369" spans="1:7">
      <c r="A369" s="216"/>
      <c r="B369" s="405"/>
      <c r="C369" s="391" t="s">
        <v>47</v>
      </c>
      <c r="D369" s="392"/>
      <c r="E369" s="393"/>
      <c r="F369" s="892"/>
      <c r="G369" s="738">
        <f>G367*$D$12</f>
        <v>0</v>
      </c>
    </row>
    <row r="370" spans="1:7">
      <c r="A370" s="216"/>
      <c r="B370" s="405"/>
      <c r="C370" s="394"/>
      <c r="D370" s="216"/>
      <c r="E370" s="216"/>
      <c r="F370" s="825"/>
      <c r="G370" s="667"/>
    </row>
    <row r="371" spans="1:7">
      <c r="A371" s="216"/>
      <c r="B371" s="405">
        <v>71</v>
      </c>
      <c r="C371" s="154" t="s">
        <v>2652</v>
      </c>
      <c r="D371" s="386" t="s">
        <v>7</v>
      </c>
      <c r="E371" s="387">
        <v>1</v>
      </c>
      <c r="F371" s="832"/>
      <c r="G371" s="736">
        <f>E371*F371</f>
        <v>0</v>
      </c>
    </row>
    <row r="372" spans="1:7">
      <c r="A372" s="216"/>
      <c r="B372" s="405"/>
      <c r="C372" s="388" t="s">
        <v>46</v>
      </c>
      <c r="D372" s="389"/>
      <c r="E372" s="390"/>
      <c r="F372" s="891"/>
      <c r="G372" s="737">
        <f>G371*$D$11</f>
        <v>0</v>
      </c>
    </row>
    <row r="373" spans="1:7">
      <c r="A373" s="216"/>
      <c r="B373" s="405"/>
      <c r="C373" s="391" t="s">
        <v>47</v>
      </c>
      <c r="D373" s="392"/>
      <c r="E373" s="393"/>
      <c r="F373" s="892"/>
      <c r="G373" s="738">
        <f>G371*$D$12</f>
        <v>0</v>
      </c>
    </row>
    <row r="374" spans="1:7">
      <c r="A374" s="216"/>
      <c r="B374" s="405"/>
      <c r="C374" s="394"/>
      <c r="D374" s="216"/>
      <c r="E374" s="216"/>
      <c r="F374" s="825"/>
      <c r="G374" s="667"/>
    </row>
    <row r="375" spans="1:7" ht="43.5" customHeight="1">
      <c r="A375" s="216"/>
      <c r="B375" s="405">
        <v>72</v>
      </c>
      <c r="C375" s="154" t="s">
        <v>4594</v>
      </c>
      <c r="D375" s="386" t="s">
        <v>7</v>
      </c>
      <c r="E375" s="387">
        <v>1</v>
      </c>
      <c r="F375" s="832"/>
      <c r="G375" s="736">
        <f>E375*F375</f>
        <v>0</v>
      </c>
    </row>
    <row r="376" spans="1:7">
      <c r="A376" s="216"/>
      <c r="B376" s="405"/>
      <c r="C376" s="388" t="s">
        <v>46</v>
      </c>
      <c r="D376" s="389"/>
      <c r="E376" s="390"/>
      <c r="F376" s="891"/>
      <c r="G376" s="737">
        <f>G375*$D$11</f>
        <v>0</v>
      </c>
    </row>
    <row r="377" spans="1:7">
      <c r="A377" s="216"/>
      <c r="B377" s="405"/>
      <c r="C377" s="391" t="s">
        <v>47</v>
      </c>
      <c r="D377" s="392"/>
      <c r="E377" s="393"/>
      <c r="F377" s="892"/>
      <c r="G377" s="738">
        <f>G375*$D$12</f>
        <v>0</v>
      </c>
    </row>
    <row r="378" spans="1:7">
      <c r="A378" s="216"/>
      <c r="B378" s="405"/>
      <c r="C378" s="394"/>
      <c r="D378" s="216"/>
      <c r="E378" s="216"/>
      <c r="F378" s="825"/>
      <c r="G378" s="667"/>
    </row>
    <row r="379" spans="1:7">
      <c r="A379" s="216"/>
      <c r="B379" s="405">
        <v>73</v>
      </c>
      <c r="C379" s="154" t="s">
        <v>2655</v>
      </c>
      <c r="D379" s="386" t="s">
        <v>7</v>
      </c>
      <c r="E379" s="387">
        <v>2</v>
      </c>
      <c r="F379" s="832"/>
      <c r="G379" s="736">
        <f>E379*F379</f>
        <v>0</v>
      </c>
    </row>
    <row r="380" spans="1:7">
      <c r="A380" s="216"/>
      <c r="B380" s="405"/>
      <c r="C380" s="388" t="s">
        <v>46</v>
      </c>
      <c r="D380" s="389"/>
      <c r="E380" s="390"/>
      <c r="F380" s="891"/>
      <c r="G380" s="737">
        <f>G379*$D$11</f>
        <v>0</v>
      </c>
    </row>
    <row r="381" spans="1:7">
      <c r="A381" s="216"/>
      <c r="B381" s="405"/>
      <c r="C381" s="391" t="s">
        <v>47</v>
      </c>
      <c r="D381" s="392"/>
      <c r="E381" s="393"/>
      <c r="F381" s="892"/>
      <c r="G381" s="738">
        <f>G379*$D$12</f>
        <v>0</v>
      </c>
    </row>
    <row r="382" spans="1:7">
      <c r="A382" s="216"/>
      <c r="B382" s="405"/>
      <c r="C382" s="394"/>
      <c r="D382" s="216"/>
      <c r="E382" s="216"/>
      <c r="F382" s="825"/>
      <c r="G382" s="667"/>
    </row>
    <row r="383" spans="1:7">
      <c r="A383" s="216"/>
      <c r="B383" s="405">
        <v>74</v>
      </c>
      <c r="C383" s="154" t="s">
        <v>2657</v>
      </c>
      <c r="D383" s="386" t="s">
        <v>7</v>
      </c>
      <c r="E383" s="387">
        <v>2</v>
      </c>
      <c r="F383" s="832"/>
      <c r="G383" s="736">
        <f>E383*F383</f>
        <v>0</v>
      </c>
    </row>
    <row r="384" spans="1:7">
      <c r="A384" s="216"/>
      <c r="B384" s="405"/>
      <c r="C384" s="388" t="s">
        <v>46</v>
      </c>
      <c r="D384" s="389"/>
      <c r="E384" s="390"/>
      <c r="F384" s="891"/>
      <c r="G384" s="737">
        <f>G383*$D$11</f>
        <v>0</v>
      </c>
    </row>
    <row r="385" spans="1:7">
      <c r="A385" s="216"/>
      <c r="B385" s="405"/>
      <c r="C385" s="391" t="s">
        <v>47</v>
      </c>
      <c r="D385" s="392"/>
      <c r="E385" s="393"/>
      <c r="F385" s="892"/>
      <c r="G385" s="738">
        <f>G383*$D$12</f>
        <v>0</v>
      </c>
    </row>
    <row r="386" spans="1:7">
      <c r="A386" s="216"/>
      <c r="B386" s="405"/>
      <c r="C386" s="394"/>
      <c r="D386" s="216"/>
      <c r="E386" s="216"/>
      <c r="F386" s="825"/>
      <c r="G386" s="667"/>
    </row>
    <row r="387" spans="1:7" ht="44.25" customHeight="1">
      <c r="A387" s="216"/>
      <c r="B387" s="405">
        <v>75</v>
      </c>
      <c r="C387" s="154" t="s">
        <v>2658</v>
      </c>
      <c r="D387" s="386" t="s">
        <v>7</v>
      </c>
      <c r="E387" s="387">
        <v>2</v>
      </c>
      <c r="F387" s="832"/>
      <c r="G387" s="736">
        <f>E387*F387</f>
        <v>0</v>
      </c>
    </row>
    <row r="388" spans="1:7">
      <c r="A388" s="216"/>
      <c r="B388" s="405"/>
      <c r="C388" s="388" t="s">
        <v>46</v>
      </c>
      <c r="D388" s="389"/>
      <c r="E388" s="390"/>
      <c r="F388" s="891"/>
      <c r="G388" s="737">
        <f>G387*$D$11</f>
        <v>0</v>
      </c>
    </row>
    <row r="389" spans="1:7">
      <c r="A389" s="216"/>
      <c r="B389" s="405"/>
      <c r="C389" s="391" t="s">
        <v>47</v>
      </c>
      <c r="D389" s="392"/>
      <c r="E389" s="393"/>
      <c r="F389" s="892"/>
      <c r="G389" s="738">
        <f>G387*$D$12</f>
        <v>0</v>
      </c>
    </row>
    <row r="390" spans="1:7">
      <c r="A390" s="216"/>
      <c r="B390" s="405"/>
      <c r="C390" s="394"/>
      <c r="D390" s="216"/>
      <c r="E390" s="216"/>
      <c r="F390" s="825"/>
      <c r="G390" s="667"/>
    </row>
    <row r="391" spans="1:7" ht="210.75" customHeight="1">
      <c r="A391" s="216"/>
      <c r="B391" s="405">
        <v>76</v>
      </c>
      <c r="C391" s="154" t="s">
        <v>2660</v>
      </c>
      <c r="D391" s="386" t="s">
        <v>7</v>
      </c>
      <c r="E391" s="387">
        <v>1</v>
      </c>
      <c r="F391" s="832"/>
      <c r="G391" s="736">
        <f>E391*F391</f>
        <v>0</v>
      </c>
    </row>
    <row r="392" spans="1:7">
      <c r="A392" s="216"/>
      <c r="B392" s="405"/>
      <c r="C392" s="388" t="s">
        <v>46</v>
      </c>
      <c r="D392" s="389"/>
      <c r="E392" s="390"/>
      <c r="F392" s="891"/>
      <c r="G392" s="737">
        <f>G391*$D$11</f>
        <v>0</v>
      </c>
    </row>
    <row r="393" spans="1:7">
      <c r="A393" s="216"/>
      <c r="B393" s="405"/>
      <c r="C393" s="391" t="s">
        <v>47</v>
      </c>
      <c r="D393" s="392"/>
      <c r="E393" s="393"/>
      <c r="F393" s="892"/>
      <c r="G393" s="738">
        <f>G391*$D$12</f>
        <v>0</v>
      </c>
    </row>
    <row r="394" spans="1:7">
      <c r="A394" s="216"/>
      <c r="B394" s="405"/>
      <c r="C394" s="394"/>
      <c r="D394" s="216"/>
      <c r="E394" s="216"/>
      <c r="F394" s="825"/>
      <c r="G394" s="667"/>
    </row>
    <row r="395" spans="1:7" ht="195.75" customHeight="1">
      <c r="A395" s="216"/>
      <c r="B395" s="405">
        <v>77</v>
      </c>
      <c r="C395" s="154" t="s">
        <v>2660</v>
      </c>
      <c r="D395" s="216"/>
      <c r="E395" s="216"/>
      <c r="F395" s="825"/>
      <c r="G395" s="667"/>
    </row>
    <row r="396" spans="1:7" ht="25.5">
      <c r="A396" s="216"/>
      <c r="B396" s="404"/>
      <c r="C396" s="154" t="s">
        <v>2661</v>
      </c>
      <c r="D396" s="386"/>
      <c r="E396" s="387"/>
      <c r="F396" s="822"/>
      <c r="G396" s="736"/>
    </row>
    <row r="397" spans="1:7">
      <c r="A397" s="216"/>
      <c r="B397" s="404"/>
      <c r="C397" s="154" t="s">
        <v>2662</v>
      </c>
      <c r="D397" s="386"/>
      <c r="E397" s="387"/>
      <c r="F397" s="822"/>
      <c r="G397" s="736"/>
    </row>
    <row r="398" spans="1:7">
      <c r="A398" s="216"/>
      <c r="B398" s="404"/>
      <c r="C398" s="154" t="s">
        <v>2663</v>
      </c>
      <c r="D398" s="386"/>
      <c r="E398" s="387"/>
      <c r="F398" s="822"/>
      <c r="G398" s="736"/>
    </row>
    <row r="399" spans="1:7">
      <c r="A399" s="216"/>
      <c r="B399" s="404"/>
      <c r="C399" s="154" t="s">
        <v>2664</v>
      </c>
      <c r="D399" s="386"/>
      <c r="E399" s="387"/>
      <c r="F399" s="822"/>
      <c r="G399" s="736"/>
    </row>
    <row r="400" spans="1:7">
      <c r="A400" s="216"/>
      <c r="B400" s="404"/>
      <c r="C400" s="154" t="s">
        <v>2665</v>
      </c>
      <c r="D400" s="386"/>
      <c r="E400" s="387"/>
      <c r="F400" s="822"/>
      <c r="G400" s="736"/>
    </row>
    <row r="401" spans="1:7">
      <c r="A401" s="216"/>
      <c r="B401" s="405"/>
      <c r="C401" s="388" t="s">
        <v>46</v>
      </c>
      <c r="D401" s="397" t="s">
        <v>7</v>
      </c>
      <c r="E401" s="398">
        <v>8</v>
      </c>
      <c r="F401" s="893"/>
      <c r="G401" s="739">
        <f>E401*F401</f>
        <v>0</v>
      </c>
    </row>
    <row r="402" spans="1:7">
      <c r="A402" s="216"/>
      <c r="B402" s="405"/>
      <c r="C402" s="391" t="s">
        <v>47</v>
      </c>
      <c r="D402" s="399" t="s">
        <v>7</v>
      </c>
      <c r="E402" s="400">
        <v>4</v>
      </c>
      <c r="F402" s="893"/>
      <c r="G402" s="740">
        <f>E402*F402</f>
        <v>0</v>
      </c>
    </row>
    <row r="403" spans="1:7">
      <c r="A403" s="216"/>
      <c r="B403" s="405"/>
      <c r="C403" s="394"/>
      <c r="D403" s="216"/>
      <c r="E403" s="216"/>
      <c r="F403" s="825"/>
      <c r="G403" s="667"/>
    </row>
    <row r="404" spans="1:7" ht="57.75" customHeight="1">
      <c r="A404" s="216"/>
      <c r="B404" s="405">
        <v>78</v>
      </c>
      <c r="C404" s="154" t="s">
        <v>2666</v>
      </c>
      <c r="D404" s="386" t="s">
        <v>39</v>
      </c>
      <c r="E404" s="387">
        <v>420</v>
      </c>
      <c r="F404" s="832"/>
      <c r="G404" s="736">
        <f>E404*F404</f>
        <v>0</v>
      </c>
    </row>
    <row r="405" spans="1:7">
      <c r="A405" s="216"/>
      <c r="B405" s="405"/>
      <c r="C405" s="388" t="s">
        <v>46</v>
      </c>
      <c r="D405" s="389"/>
      <c r="E405" s="390"/>
      <c r="F405" s="891"/>
      <c r="G405" s="737">
        <f>G404*$D$11</f>
        <v>0</v>
      </c>
    </row>
    <row r="406" spans="1:7">
      <c r="A406" s="216"/>
      <c r="B406" s="405"/>
      <c r="C406" s="391" t="s">
        <v>47</v>
      </c>
      <c r="D406" s="392"/>
      <c r="E406" s="393"/>
      <c r="F406" s="892"/>
      <c r="G406" s="738">
        <f>G404*$D$12</f>
        <v>0</v>
      </c>
    </row>
    <row r="407" spans="1:7">
      <c r="A407" s="216"/>
      <c r="B407" s="405"/>
      <c r="C407" s="394"/>
      <c r="D407" s="216"/>
      <c r="E407" s="216"/>
      <c r="F407" s="825"/>
      <c r="G407" s="667"/>
    </row>
    <row r="408" spans="1:7" ht="63.75">
      <c r="A408" s="216"/>
      <c r="B408" s="405">
        <v>79</v>
      </c>
      <c r="C408" s="31" t="s">
        <v>2767</v>
      </c>
      <c r="F408" s="663"/>
    </row>
    <row r="409" spans="1:7">
      <c r="A409" s="216"/>
      <c r="B409" s="404"/>
      <c r="C409" s="31" t="s">
        <v>2768</v>
      </c>
      <c r="D409" s="372" t="s">
        <v>39</v>
      </c>
      <c r="E409" s="373">
        <v>18</v>
      </c>
      <c r="F409" s="894"/>
      <c r="G409" s="641">
        <f>E409*F409</f>
        <v>0</v>
      </c>
    </row>
    <row r="410" spans="1:7">
      <c r="A410" s="216"/>
      <c r="B410" s="404"/>
      <c r="C410" s="31" t="s">
        <v>2901</v>
      </c>
      <c r="D410" s="372" t="s">
        <v>39</v>
      </c>
      <c r="E410" s="373">
        <v>35</v>
      </c>
      <c r="F410" s="894"/>
      <c r="G410" s="641">
        <f>E410*F410</f>
        <v>0</v>
      </c>
    </row>
    <row r="411" spans="1:7">
      <c r="A411" s="216"/>
      <c r="B411" s="404"/>
      <c r="C411" s="31" t="s">
        <v>2770</v>
      </c>
      <c r="D411" s="372" t="s">
        <v>39</v>
      </c>
      <c r="E411" s="373">
        <v>12</v>
      </c>
      <c r="F411" s="894"/>
      <c r="G411" s="641">
        <f>E411*F411</f>
        <v>0</v>
      </c>
    </row>
    <row r="412" spans="1:7">
      <c r="A412" s="216"/>
      <c r="B412" s="405"/>
      <c r="C412" s="388" t="s">
        <v>46</v>
      </c>
      <c r="D412" s="389"/>
      <c r="E412" s="390"/>
      <c r="F412" s="891"/>
      <c r="G412" s="737">
        <f>SUM(G409:G411)*D$11</f>
        <v>0</v>
      </c>
    </row>
    <row r="413" spans="1:7">
      <c r="A413" s="216"/>
      <c r="B413" s="405"/>
      <c r="C413" s="391" t="s">
        <v>47</v>
      </c>
      <c r="D413" s="392"/>
      <c r="E413" s="393"/>
      <c r="F413" s="892"/>
      <c r="G413" s="738">
        <f>SUM(G409:G411)*D$12</f>
        <v>0</v>
      </c>
    </row>
    <row r="414" spans="1:7">
      <c r="A414" s="216"/>
      <c r="B414" s="405"/>
      <c r="C414" s="394"/>
      <c r="D414" s="216"/>
      <c r="E414" s="216"/>
      <c r="F414" s="825"/>
      <c r="G414" s="667"/>
    </row>
    <row r="415" spans="1:7">
      <c r="A415" s="216"/>
      <c r="B415" s="405"/>
      <c r="C415" s="367" t="s">
        <v>2667</v>
      </c>
      <c r="D415" s="216"/>
      <c r="E415" s="216"/>
      <c r="F415" s="825"/>
      <c r="G415" s="667"/>
    </row>
    <row r="416" spans="1:7" ht="171.75" customHeight="1">
      <c r="A416" s="216"/>
      <c r="B416" s="405">
        <v>80</v>
      </c>
      <c r="C416" s="154" t="s">
        <v>3577</v>
      </c>
      <c r="D416" s="386" t="s">
        <v>7</v>
      </c>
      <c r="E416" s="387">
        <v>1</v>
      </c>
      <c r="F416" s="832"/>
      <c r="G416" s="736">
        <f>E416*F416</f>
        <v>0</v>
      </c>
    </row>
    <row r="417" spans="1:7">
      <c r="A417" s="216"/>
      <c r="B417" s="405"/>
      <c r="C417" s="388" t="s">
        <v>46</v>
      </c>
      <c r="D417" s="389"/>
      <c r="E417" s="390"/>
      <c r="F417" s="891"/>
      <c r="G417" s="737">
        <f>G416*$D$11</f>
        <v>0</v>
      </c>
    </row>
    <row r="418" spans="1:7">
      <c r="A418" s="216"/>
      <c r="B418" s="405"/>
      <c r="C418" s="391" t="s">
        <v>47</v>
      </c>
      <c r="D418" s="392"/>
      <c r="E418" s="393"/>
      <c r="F418" s="892"/>
      <c r="G418" s="738">
        <f>G416*$D$12</f>
        <v>0</v>
      </c>
    </row>
    <row r="419" spans="1:7">
      <c r="A419" s="216"/>
      <c r="B419" s="405"/>
      <c r="C419" s="394"/>
      <c r="D419" s="216"/>
      <c r="E419" s="216"/>
      <c r="F419" s="825"/>
      <c r="G419" s="667"/>
    </row>
    <row r="420" spans="1:7" ht="182.25" customHeight="1">
      <c r="A420" s="216"/>
      <c r="B420" s="405">
        <v>81</v>
      </c>
      <c r="C420" s="154" t="s">
        <v>3578</v>
      </c>
      <c r="D420" s="386" t="s">
        <v>7</v>
      </c>
      <c r="E420" s="387">
        <v>1</v>
      </c>
      <c r="F420" s="832"/>
      <c r="G420" s="736">
        <f>E420*F420</f>
        <v>0</v>
      </c>
    </row>
    <row r="421" spans="1:7">
      <c r="A421" s="216"/>
      <c r="B421" s="405"/>
      <c r="C421" s="388" t="s">
        <v>46</v>
      </c>
      <c r="D421" s="389"/>
      <c r="E421" s="390"/>
      <c r="F421" s="891"/>
      <c r="G421" s="737">
        <f>G420*$D$11</f>
        <v>0</v>
      </c>
    </row>
    <row r="422" spans="1:7">
      <c r="A422" s="216"/>
      <c r="B422" s="405"/>
      <c r="C422" s="391" t="s">
        <v>47</v>
      </c>
      <c r="D422" s="392"/>
      <c r="E422" s="393"/>
      <c r="F422" s="892"/>
      <c r="G422" s="738">
        <f>G420*$D$12</f>
        <v>0</v>
      </c>
    </row>
    <row r="423" spans="1:7">
      <c r="A423" s="216"/>
      <c r="B423" s="405"/>
      <c r="C423" s="394"/>
      <c r="D423" s="216"/>
      <c r="E423" s="216"/>
      <c r="F423" s="825"/>
      <c r="G423" s="667"/>
    </row>
    <row r="424" spans="1:7" ht="38.25">
      <c r="A424" s="216"/>
      <c r="B424" s="405">
        <v>82</v>
      </c>
      <c r="C424" s="154" t="s">
        <v>2566</v>
      </c>
      <c r="D424" s="386"/>
      <c r="E424" s="387"/>
      <c r="F424" s="822"/>
      <c r="G424" s="736"/>
    </row>
    <row r="425" spans="1:7">
      <c r="A425" s="216"/>
      <c r="B425" s="405"/>
      <c r="C425" s="154" t="s">
        <v>3547</v>
      </c>
      <c r="D425" s="386" t="s">
        <v>7</v>
      </c>
      <c r="E425" s="387">
        <v>2</v>
      </c>
      <c r="F425" s="832"/>
      <c r="G425" s="736">
        <f>E425*F425</f>
        <v>0</v>
      </c>
    </row>
    <row r="426" spans="1:7">
      <c r="A426" s="216"/>
      <c r="B426" s="405"/>
      <c r="C426" s="154" t="s">
        <v>2668</v>
      </c>
      <c r="D426" s="386" t="s">
        <v>7</v>
      </c>
      <c r="E426" s="387">
        <v>2</v>
      </c>
      <c r="F426" s="832"/>
      <c r="G426" s="736">
        <f>E426*F426</f>
        <v>0</v>
      </c>
    </row>
    <row r="427" spans="1:7">
      <c r="A427" s="216"/>
      <c r="B427" s="405"/>
      <c r="C427" s="388" t="s">
        <v>46</v>
      </c>
      <c r="D427" s="389"/>
      <c r="E427" s="390"/>
      <c r="F427" s="891"/>
      <c r="G427" s="737">
        <f>(G425+G426)*$D$11</f>
        <v>0</v>
      </c>
    </row>
    <row r="428" spans="1:7">
      <c r="A428" s="216"/>
      <c r="B428" s="405"/>
      <c r="C428" s="391" t="s">
        <v>47</v>
      </c>
      <c r="D428" s="392"/>
      <c r="E428" s="393"/>
      <c r="F428" s="892"/>
      <c r="G428" s="738">
        <f>(G425+G426)*$D$12</f>
        <v>0</v>
      </c>
    </row>
    <row r="429" spans="1:7">
      <c r="A429" s="216"/>
      <c r="B429" s="405"/>
      <c r="C429" s="394"/>
      <c r="D429" s="216"/>
      <c r="E429" s="216"/>
      <c r="F429" s="825"/>
      <c r="G429" s="667"/>
    </row>
    <row r="430" spans="1:7" ht="237" customHeight="1">
      <c r="A430" s="216"/>
      <c r="B430" s="405">
        <v>83</v>
      </c>
      <c r="C430" s="154" t="s">
        <v>3579</v>
      </c>
      <c r="D430" s="386" t="s">
        <v>7</v>
      </c>
      <c r="E430" s="387">
        <v>2</v>
      </c>
      <c r="F430" s="832"/>
      <c r="G430" s="736">
        <f>E430*F430</f>
        <v>0</v>
      </c>
    </row>
    <row r="431" spans="1:7">
      <c r="A431" s="216"/>
      <c r="B431" s="405"/>
      <c r="C431" s="388" t="s">
        <v>46</v>
      </c>
      <c r="D431" s="389"/>
      <c r="E431" s="390"/>
      <c r="F431" s="891"/>
      <c r="G431" s="737">
        <f>G430*$D$11</f>
        <v>0</v>
      </c>
    </row>
    <row r="432" spans="1:7">
      <c r="A432" s="216"/>
      <c r="B432" s="405"/>
      <c r="C432" s="391" t="s">
        <v>47</v>
      </c>
      <c r="D432" s="392"/>
      <c r="E432" s="393"/>
      <c r="F432" s="892"/>
      <c r="G432" s="738">
        <f>G430*$D$12</f>
        <v>0</v>
      </c>
    </row>
    <row r="433" spans="1:7">
      <c r="A433" s="216"/>
      <c r="B433" s="405"/>
      <c r="C433" s="394"/>
      <c r="D433" s="216"/>
      <c r="E433" s="216"/>
      <c r="F433" s="825"/>
      <c r="G433" s="667"/>
    </row>
    <row r="434" spans="1:7" ht="63.75">
      <c r="A434" s="216"/>
      <c r="B434" s="405">
        <v>84</v>
      </c>
      <c r="C434" s="154" t="s">
        <v>3580</v>
      </c>
      <c r="D434" s="386" t="s">
        <v>7</v>
      </c>
      <c r="E434" s="387">
        <v>1</v>
      </c>
      <c r="F434" s="832"/>
      <c r="G434" s="736">
        <f>E434*F434</f>
        <v>0</v>
      </c>
    </row>
    <row r="435" spans="1:7">
      <c r="A435" s="216"/>
      <c r="B435" s="404"/>
      <c r="C435" s="154" t="s">
        <v>2669</v>
      </c>
      <c r="D435" s="386"/>
      <c r="E435" s="387"/>
      <c r="F435" s="822"/>
      <c r="G435" s="736"/>
    </row>
    <row r="436" spans="1:7" ht="25.5">
      <c r="A436" s="216"/>
      <c r="B436" s="405"/>
      <c r="C436" s="154" t="s">
        <v>3581</v>
      </c>
      <c r="D436" s="386"/>
      <c r="E436" s="387"/>
      <c r="F436" s="822"/>
      <c r="G436" s="736"/>
    </row>
    <row r="437" spans="1:7">
      <c r="A437" s="216"/>
      <c r="B437" s="405"/>
      <c r="C437" s="154" t="s">
        <v>2671</v>
      </c>
      <c r="D437" s="386"/>
      <c r="E437" s="387"/>
      <c r="F437" s="822"/>
      <c r="G437" s="736"/>
    </row>
    <row r="438" spans="1:7" ht="25.5">
      <c r="A438" s="216"/>
      <c r="B438" s="405"/>
      <c r="C438" s="154" t="s">
        <v>3582</v>
      </c>
      <c r="D438" s="386"/>
      <c r="E438" s="387"/>
      <c r="F438" s="822"/>
      <c r="G438" s="736"/>
    </row>
    <row r="439" spans="1:7">
      <c r="A439" s="216"/>
      <c r="B439" s="405"/>
      <c r="C439" s="154" t="s">
        <v>3583</v>
      </c>
      <c r="D439" s="386"/>
      <c r="E439" s="387"/>
      <c r="F439" s="822"/>
      <c r="G439" s="736"/>
    </row>
    <row r="440" spans="1:7">
      <c r="A440" s="216"/>
      <c r="B440" s="405"/>
      <c r="C440" s="154" t="s">
        <v>2672</v>
      </c>
      <c r="D440" s="386"/>
      <c r="E440" s="387"/>
      <c r="F440" s="822"/>
      <c r="G440" s="736"/>
    </row>
    <row r="441" spans="1:7">
      <c r="A441" s="216"/>
      <c r="B441" s="405"/>
      <c r="C441" s="154" t="s">
        <v>2673</v>
      </c>
      <c r="D441" s="386"/>
      <c r="E441" s="387"/>
      <c r="F441" s="822"/>
      <c r="G441" s="736"/>
    </row>
    <row r="442" spans="1:7">
      <c r="A442" s="216"/>
      <c r="B442" s="405"/>
      <c r="C442" s="154" t="s">
        <v>3584</v>
      </c>
      <c r="D442" s="386"/>
      <c r="E442" s="387"/>
      <c r="F442" s="822"/>
      <c r="G442" s="736"/>
    </row>
    <row r="443" spans="1:7">
      <c r="A443" s="216"/>
      <c r="B443" s="405"/>
      <c r="C443" s="154" t="s">
        <v>3585</v>
      </c>
      <c r="D443" s="386"/>
      <c r="E443" s="387"/>
      <c r="F443" s="822"/>
      <c r="G443" s="736"/>
    </row>
    <row r="444" spans="1:7">
      <c r="A444" s="216"/>
      <c r="B444" s="405"/>
      <c r="C444" s="388" t="s">
        <v>46</v>
      </c>
      <c r="D444" s="389"/>
      <c r="E444" s="390"/>
      <c r="F444" s="891"/>
      <c r="G444" s="737">
        <f>G434</f>
        <v>0</v>
      </c>
    </row>
    <row r="445" spans="1:7">
      <c r="A445" s="216"/>
      <c r="B445" s="405"/>
      <c r="C445" s="394"/>
      <c r="D445" s="216"/>
      <c r="E445" s="216"/>
      <c r="F445" s="825"/>
      <c r="G445" s="667"/>
    </row>
    <row r="446" spans="1:7" ht="78.75" customHeight="1">
      <c r="A446" s="216"/>
      <c r="B446" s="405">
        <v>85</v>
      </c>
      <c r="C446" s="154" t="s">
        <v>3586</v>
      </c>
      <c r="D446" s="386" t="s">
        <v>7</v>
      </c>
      <c r="E446" s="387">
        <v>1</v>
      </c>
      <c r="F446" s="832"/>
      <c r="G446" s="736">
        <f>E446*F446</f>
        <v>0</v>
      </c>
    </row>
    <row r="447" spans="1:7">
      <c r="A447" s="216"/>
      <c r="B447" s="404"/>
      <c r="C447" s="154" t="s">
        <v>2674</v>
      </c>
      <c r="D447" s="386"/>
      <c r="E447" s="387"/>
      <c r="F447" s="822"/>
      <c r="G447" s="736"/>
    </row>
    <row r="448" spans="1:7" ht="38.25">
      <c r="A448" s="216"/>
      <c r="B448" s="405"/>
      <c r="C448" s="154" t="s">
        <v>3587</v>
      </c>
      <c r="D448" s="386"/>
      <c r="E448" s="387"/>
      <c r="F448" s="822"/>
      <c r="G448" s="736"/>
    </row>
    <row r="449" spans="1:7" ht="25.5">
      <c r="A449" s="216"/>
      <c r="B449" s="405"/>
      <c r="C449" s="154" t="s">
        <v>3588</v>
      </c>
      <c r="D449" s="386"/>
      <c r="E449" s="387"/>
      <c r="F449" s="822"/>
      <c r="G449" s="736"/>
    </row>
    <row r="450" spans="1:7">
      <c r="A450" s="216"/>
      <c r="B450" s="405"/>
      <c r="C450" s="154" t="s">
        <v>2671</v>
      </c>
      <c r="D450" s="386"/>
      <c r="E450" s="387"/>
      <c r="F450" s="822"/>
      <c r="G450" s="736"/>
    </row>
    <row r="451" spans="1:7" ht="25.5">
      <c r="A451" s="216"/>
      <c r="B451" s="405"/>
      <c r="C451" s="154" t="s">
        <v>3589</v>
      </c>
      <c r="D451" s="386"/>
      <c r="E451" s="387"/>
      <c r="F451" s="822"/>
      <c r="G451" s="736"/>
    </row>
    <row r="452" spans="1:7">
      <c r="A452" s="216"/>
      <c r="B452" s="405"/>
      <c r="C452" s="154" t="s">
        <v>3590</v>
      </c>
      <c r="D452" s="386"/>
      <c r="E452" s="387"/>
      <c r="F452" s="822"/>
      <c r="G452" s="736"/>
    </row>
    <row r="453" spans="1:7">
      <c r="A453" s="216"/>
      <c r="B453" s="405"/>
      <c r="C453" s="154" t="s">
        <v>2672</v>
      </c>
      <c r="D453" s="386"/>
      <c r="E453" s="387"/>
      <c r="F453" s="822"/>
      <c r="G453" s="736"/>
    </row>
    <row r="454" spans="1:7">
      <c r="A454" s="216"/>
      <c r="B454" s="405"/>
      <c r="C454" s="154" t="s">
        <v>2673</v>
      </c>
      <c r="D454" s="386"/>
      <c r="E454" s="387"/>
      <c r="F454" s="822"/>
      <c r="G454" s="736"/>
    </row>
    <row r="455" spans="1:7">
      <c r="A455" s="216"/>
      <c r="B455" s="405"/>
      <c r="C455" s="154" t="s">
        <v>3591</v>
      </c>
      <c r="D455" s="386"/>
      <c r="E455" s="387"/>
      <c r="F455" s="822"/>
      <c r="G455" s="736"/>
    </row>
    <row r="456" spans="1:7" ht="30.75" customHeight="1">
      <c r="A456" s="216"/>
      <c r="B456" s="405"/>
      <c r="C456" s="154" t="s">
        <v>3592</v>
      </c>
      <c r="D456" s="386"/>
      <c r="E456" s="387"/>
      <c r="F456" s="822"/>
      <c r="G456" s="736"/>
    </row>
    <row r="457" spans="1:7">
      <c r="A457" s="216"/>
      <c r="B457" s="405"/>
      <c r="C457" s="388" t="s">
        <v>46</v>
      </c>
      <c r="D457" s="389"/>
      <c r="E457" s="390"/>
      <c r="F457" s="891"/>
      <c r="G457" s="737">
        <f>G446</f>
        <v>0</v>
      </c>
    </row>
    <row r="458" spans="1:7">
      <c r="A458" s="216"/>
      <c r="B458" s="405"/>
      <c r="C458" s="394"/>
      <c r="D458" s="216"/>
      <c r="E458" s="216"/>
      <c r="F458" s="825"/>
      <c r="G458" s="667"/>
    </row>
    <row r="459" spans="1:7" ht="82.5" customHeight="1">
      <c r="A459" s="216"/>
      <c r="B459" s="405">
        <v>86</v>
      </c>
      <c r="C459" s="154" t="s">
        <v>3593</v>
      </c>
      <c r="D459" s="386" t="s">
        <v>7</v>
      </c>
      <c r="E459" s="387">
        <v>1</v>
      </c>
      <c r="F459" s="832"/>
      <c r="G459" s="736">
        <f>E459*F459</f>
        <v>0</v>
      </c>
    </row>
    <row r="460" spans="1:7">
      <c r="A460" s="216"/>
      <c r="B460" s="404"/>
      <c r="C460" s="154" t="s">
        <v>2669</v>
      </c>
      <c r="D460" s="386"/>
      <c r="E460" s="387"/>
      <c r="F460" s="822"/>
      <c r="G460" s="736"/>
    </row>
    <row r="461" spans="1:7" ht="41.25" customHeight="1">
      <c r="A461" s="216"/>
      <c r="B461" s="405"/>
      <c r="C461" s="154" t="s">
        <v>3594</v>
      </c>
      <c r="D461" s="386"/>
      <c r="E461" s="387"/>
      <c r="F461" s="822"/>
      <c r="G461" s="736"/>
    </row>
    <row r="462" spans="1:7" ht="25.5">
      <c r="A462" s="216"/>
      <c r="B462" s="405"/>
      <c r="C462" s="154" t="s">
        <v>3595</v>
      </c>
      <c r="D462" s="386"/>
      <c r="E462" s="387"/>
      <c r="F462" s="822"/>
      <c r="G462" s="736"/>
    </row>
    <row r="463" spans="1:7">
      <c r="A463" s="216"/>
      <c r="B463" s="405"/>
      <c r="C463" s="154" t="s">
        <v>2671</v>
      </c>
      <c r="D463" s="386"/>
      <c r="E463" s="387"/>
      <c r="F463" s="822"/>
      <c r="G463" s="736"/>
    </row>
    <row r="464" spans="1:7" ht="25.5">
      <c r="A464" s="216"/>
      <c r="B464" s="405"/>
      <c r="C464" s="154" t="s">
        <v>3596</v>
      </c>
      <c r="D464" s="386"/>
      <c r="E464" s="387"/>
      <c r="F464" s="822"/>
      <c r="G464" s="736"/>
    </row>
    <row r="465" spans="1:7">
      <c r="A465" s="216"/>
      <c r="B465" s="405"/>
      <c r="C465" s="154" t="s">
        <v>3597</v>
      </c>
      <c r="D465" s="386"/>
      <c r="E465" s="387"/>
      <c r="F465" s="822"/>
      <c r="G465" s="736"/>
    </row>
    <row r="466" spans="1:7">
      <c r="A466" s="216"/>
      <c r="B466" s="405"/>
      <c r="C466" s="154" t="s">
        <v>2672</v>
      </c>
      <c r="D466" s="386"/>
      <c r="E466" s="387"/>
      <c r="F466" s="822"/>
      <c r="G466" s="736"/>
    </row>
    <row r="467" spans="1:7">
      <c r="A467" s="216"/>
      <c r="B467" s="405"/>
      <c r="C467" s="154" t="s">
        <v>2673</v>
      </c>
      <c r="D467" s="386"/>
      <c r="E467" s="387"/>
      <c r="F467" s="822"/>
      <c r="G467" s="736"/>
    </row>
    <row r="468" spans="1:7">
      <c r="A468" s="216"/>
      <c r="B468" s="405"/>
      <c r="C468" s="154" t="s">
        <v>3598</v>
      </c>
      <c r="D468" s="386"/>
      <c r="E468" s="387"/>
      <c r="F468" s="822"/>
      <c r="G468" s="736"/>
    </row>
    <row r="469" spans="1:7" ht="27.75" customHeight="1">
      <c r="A469" s="216"/>
      <c r="B469" s="405"/>
      <c r="C469" s="154" t="s">
        <v>3599</v>
      </c>
      <c r="D469" s="386"/>
      <c r="E469" s="387"/>
      <c r="F469" s="822"/>
      <c r="G469" s="736"/>
    </row>
    <row r="470" spans="1:7">
      <c r="A470" s="216"/>
      <c r="B470" s="405"/>
      <c r="C470" s="388" t="s">
        <v>46</v>
      </c>
      <c r="D470" s="389"/>
      <c r="E470" s="390"/>
      <c r="F470" s="891"/>
      <c r="G470" s="737">
        <f>G459</f>
        <v>0</v>
      </c>
    </row>
    <row r="471" spans="1:7">
      <c r="A471" s="216"/>
      <c r="B471" s="405"/>
      <c r="C471" s="394"/>
      <c r="D471" s="216"/>
      <c r="E471" s="216"/>
      <c r="F471" s="825"/>
      <c r="G471" s="667"/>
    </row>
    <row r="472" spans="1:7" ht="69" customHeight="1">
      <c r="A472" s="216"/>
      <c r="B472" s="405">
        <v>87</v>
      </c>
      <c r="C472" s="154" t="s">
        <v>3600</v>
      </c>
      <c r="D472" s="386" t="s">
        <v>7</v>
      </c>
      <c r="E472" s="387">
        <v>1</v>
      </c>
      <c r="F472" s="832"/>
      <c r="G472" s="736">
        <f>E472*F472</f>
        <v>0</v>
      </c>
    </row>
    <row r="473" spans="1:7">
      <c r="A473" s="216"/>
      <c r="B473" s="404"/>
      <c r="C473" s="154" t="s">
        <v>2676</v>
      </c>
      <c r="D473" s="386"/>
      <c r="E473" s="387"/>
      <c r="F473" s="822"/>
      <c r="G473" s="736"/>
    </row>
    <row r="474" spans="1:7" ht="38.25">
      <c r="A474" s="216"/>
      <c r="B474" s="405"/>
      <c r="C474" s="154" t="s">
        <v>3601</v>
      </c>
      <c r="D474" s="386"/>
      <c r="E474" s="387"/>
      <c r="F474" s="822"/>
      <c r="G474" s="736"/>
    </row>
    <row r="475" spans="1:7">
      <c r="A475" s="216"/>
      <c r="B475" s="405"/>
      <c r="C475" s="154" t="s">
        <v>2671</v>
      </c>
      <c r="D475" s="386"/>
      <c r="E475" s="387"/>
      <c r="F475" s="822"/>
      <c r="G475" s="736"/>
    </row>
    <row r="476" spans="1:7" ht="25.5">
      <c r="A476" s="216"/>
      <c r="B476" s="405"/>
      <c r="C476" s="154" t="s">
        <v>3602</v>
      </c>
      <c r="D476" s="386"/>
      <c r="E476" s="387"/>
      <c r="F476" s="822"/>
      <c r="G476" s="736"/>
    </row>
    <row r="477" spans="1:7">
      <c r="A477" s="216"/>
      <c r="B477" s="405"/>
      <c r="C477" s="154" t="s">
        <v>3603</v>
      </c>
      <c r="D477" s="386"/>
      <c r="E477" s="387"/>
      <c r="F477" s="822"/>
      <c r="G477" s="736"/>
    </row>
    <row r="478" spans="1:7">
      <c r="A478" s="216"/>
      <c r="B478" s="405"/>
      <c r="C478" s="154" t="s">
        <v>2672</v>
      </c>
      <c r="D478" s="386"/>
      <c r="E478" s="387"/>
      <c r="F478" s="822"/>
      <c r="G478" s="736"/>
    </row>
    <row r="479" spans="1:7">
      <c r="A479" s="216"/>
      <c r="B479" s="405"/>
      <c r="C479" s="154" t="s">
        <v>2673</v>
      </c>
      <c r="D479" s="386"/>
      <c r="E479" s="387"/>
      <c r="F479" s="822"/>
      <c r="G479" s="736"/>
    </row>
    <row r="480" spans="1:7" ht="28.5" customHeight="1">
      <c r="A480" s="216"/>
      <c r="B480" s="405"/>
      <c r="C480" s="154" t="s">
        <v>3604</v>
      </c>
      <c r="D480" s="386"/>
      <c r="E480" s="387"/>
      <c r="F480" s="822"/>
      <c r="G480" s="736"/>
    </row>
    <row r="481" spans="1:7" ht="30.75" customHeight="1">
      <c r="A481" s="216"/>
      <c r="B481" s="405"/>
      <c r="C481" s="154" t="s">
        <v>3605</v>
      </c>
      <c r="D481" s="386"/>
      <c r="E481" s="387"/>
      <c r="F481" s="822"/>
      <c r="G481" s="736"/>
    </row>
    <row r="482" spans="1:7">
      <c r="A482" s="216"/>
      <c r="B482" s="405"/>
      <c r="C482" s="391" t="s">
        <v>47</v>
      </c>
      <c r="D482" s="392"/>
      <c r="E482" s="393"/>
      <c r="F482" s="892"/>
      <c r="G482" s="738">
        <f>G472</f>
        <v>0</v>
      </c>
    </row>
    <row r="483" spans="1:7">
      <c r="A483" s="216"/>
      <c r="B483" s="405"/>
      <c r="C483" s="394"/>
      <c r="D483" s="216"/>
      <c r="E483" s="216"/>
      <c r="F483" s="825"/>
      <c r="G483" s="667"/>
    </row>
    <row r="484" spans="1:7" ht="68.25" customHeight="1">
      <c r="A484" s="216"/>
      <c r="B484" s="405">
        <v>88</v>
      </c>
      <c r="C484" s="154" t="s">
        <v>2677</v>
      </c>
      <c r="D484" s="386" t="s">
        <v>7</v>
      </c>
      <c r="E484" s="387">
        <v>1</v>
      </c>
      <c r="F484" s="832"/>
      <c r="G484" s="736">
        <f>E484*F484</f>
        <v>0</v>
      </c>
    </row>
    <row r="485" spans="1:7">
      <c r="A485" s="216"/>
      <c r="B485" s="404"/>
      <c r="C485" s="154" t="s">
        <v>2678</v>
      </c>
      <c r="D485" s="386"/>
      <c r="E485" s="387"/>
      <c r="F485" s="822"/>
      <c r="G485" s="736"/>
    </row>
    <row r="486" spans="1:7" ht="38.25">
      <c r="A486" s="216"/>
      <c r="B486" s="405"/>
      <c r="C486" s="154" t="s">
        <v>3606</v>
      </c>
      <c r="D486" s="386"/>
      <c r="E486" s="387"/>
      <c r="F486" s="822"/>
      <c r="G486" s="736"/>
    </row>
    <row r="487" spans="1:7" ht="25.5">
      <c r="A487" s="216"/>
      <c r="B487" s="405"/>
      <c r="C487" s="154" t="s">
        <v>3607</v>
      </c>
      <c r="D487" s="386"/>
      <c r="E487" s="387"/>
      <c r="F487" s="822"/>
      <c r="G487" s="736"/>
    </row>
    <row r="488" spans="1:7">
      <c r="A488" s="216"/>
      <c r="B488" s="405"/>
      <c r="C488" s="154" t="s">
        <v>2671</v>
      </c>
      <c r="D488" s="386"/>
      <c r="E488" s="387"/>
      <c r="F488" s="822"/>
      <c r="G488" s="736"/>
    </row>
    <row r="489" spans="1:7" ht="25.5">
      <c r="A489" s="216"/>
      <c r="B489" s="405"/>
      <c r="C489" s="154" t="s">
        <v>3608</v>
      </c>
      <c r="D489" s="386"/>
      <c r="E489" s="387"/>
      <c r="F489" s="822"/>
      <c r="G489" s="736"/>
    </row>
    <row r="490" spans="1:7">
      <c r="A490" s="216"/>
      <c r="B490" s="405"/>
      <c r="C490" s="154" t="s">
        <v>3609</v>
      </c>
      <c r="D490" s="386"/>
      <c r="E490" s="387"/>
      <c r="F490" s="822"/>
      <c r="G490" s="736"/>
    </row>
    <row r="491" spans="1:7">
      <c r="A491" s="216"/>
      <c r="B491" s="405"/>
      <c r="C491" s="154" t="s">
        <v>2672</v>
      </c>
      <c r="D491" s="386"/>
      <c r="E491" s="387"/>
      <c r="F491" s="822"/>
      <c r="G491" s="736"/>
    </row>
    <row r="492" spans="1:7">
      <c r="A492" s="216"/>
      <c r="B492" s="405"/>
      <c r="C492" s="154" t="s">
        <v>2673</v>
      </c>
      <c r="D492" s="386"/>
      <c r="E492" s="387"/>
      <c r="F492" s="822"/>
      <c r="G492" s="736"/>
    </row>
    <row r="493" spans="1:7">
      <c r="A493" s="216"/>
      <c r="B493" s="405"/>
      <c r="C493" s="154" t="s">
        <v>3610</v>
      </c>
      <c r="D493" s="386"/>
      <c r="E493" s="387"/>
      <c r="F493" s="822"/>
      <c r="G493" s="736"/>
    </row>
    <row r="494" spans="1:7" ht="31.5" customHeight="1">
      <c r="A494" s="216"/>
      <c r="B494" s="405"/>
      <c r="C494" s="154" t="s">
        <v>3611</v>
      </c>
      <c r="D494" s="386"/>
      <c r="E494" s="387"/>
      <c r="F494" s="822"/>
      <c r="G494" s="736"/>
    </row>
    <row r="495" spans="1:7">
      <c r="A495" s="216"/>
      <c r="B495" s="405"/>
      <c r="C495" s="388" t="s">
        <v>46</v>
      </c>
      <c r="D495" s="389"/>
      <c r="E495" s="390"/>
      <c r="F495" s="891"/>
      <c r="G495" s="737">
        <f>G484</f>
        <v>0</v>
      </c>
    </row>
    <row r="496" spans="1:7">
      <c r="A496" s="216"/>
      <c r="B496" s="405"/>
      <c r="C496" s="394"/>
      <c r="D496" s="216"/>
      <c r="E496" s="216"/>
      <c r="F496" s="825"/>
      <c r="G496" s="667"/>
    </row>
    <row r="497" spans="1:7" ht="63.75">
      <c r="A497" s="216"/>
      <c r="B497" s="405">
        <v>89</v>
      </c>
      <c r="C497" s="154" t="s">
        <v>2679</v>
      </c>
      <c r="D497" s="386" t="s">
        <v>7</v>
      </c>
      <c r="E497" s="387">
        <v>1</v>
      </c>
      <c r="F497" s="832"/>
      <c r="G497" s="736">
        <f>E497*F497</f>
        <v>0</v>
      </c>
    </row>
    <row r="498" spans="1:7">
      <c r="A498" s="216"/>
      <c r="B498" s="404"/>
      <c r="C498" s="154" t="s">
        <v>2669</v>
      </c>
      <c r="D498" s="386"/>
      <c r="E498" s="387"/>
      <c r="F498" s="822"/>
      <c r="G498" s="736"/>
    </row>
    <row r="499" spans="1:7">
      <c r="A499" s="216"/>
      <c r="B499" s="405"/>
      <c r="C499" s="154" t="s">
        <v>2670</v>
      </c>
      <c r="D499" s="386"/>
      <c r="E499" s="387"/>
      <c r="F499" s="822"/>
      <c r="G499" s="736"/>
    </row>
    <row r="500" spans="1:7" ht="25.5">
      <c r="A500" s="216"/>
      <c r="B500" s="405"/>
      <c r="C500" s="154" t="s">
        <v>3612</v>
      </c>
      <c r="D500" s="386"/>
      <c r="E500" s="387"/>
      <c r="F500" s="822"/>
      <c r="G500" s="736"/>
    </row>
    <row r="501" spans="1:7">
      <c r="A501" s="216"/>
      <c r="B501" s="405"/>
      <c r="C501" s="154" t="s">
        <v>2671</v>
      </c>
      <c r="D501" s="386"/>
      <c r="E501" s="387"/>
      <c r="F501" s="822"/>
      <c r="G501" s="736"/>
    </row>
    <row r="502" spans="1:7" ht="25.5">
      <c r="A502" s="216"/>
      <c r="B502" s="405"/>
      <c r="C502" s="154" t="s">
        <v>3613</v>
      </c>
      <c r="D502" s="386"/>
      <c r="E502" s="387"/>
      <c r="F502" s="822"/>
      <c r="G502" s="736"/>
    </row>
    <row r="503" spans="1:7">
      <c r="A503" s="216"/>
      <c r="B503" s="405"/>
      <c r="C503" s="154" t="s">
        <v>3583</v>
      </c>
      <c r="D503" s="386"/>
      <c r="E503" s="387"/>
      <c r="F503" s="822"/>
      <c r="G503" s="736"/>
    </row>
    <row r="504" spans="1:7">
      <c r="A504" s="216"/>
      <c r="B504" s="405"/>
      <c r="C504" s="154" t="s">
        <v>2672</v>
      </c>
      <c r="D504" s="386"/>
      <c r="E504" s="387"/>
      <c r="F504" s="822"/>
      <c r="G504" s="736"/>
    </row>
    <row r="505" spans="1:7">
      <c r="A505" s="216"/>
      <c r="B505" s="405"/>
      <c r="C505" s="154" t="s">
        <v>2673</v>
      </c>
      <c r="D505" s="386"/>
      <c r="E505" s="387"/>
      <c r="F505" s="822"/>
      <c r="G505" s="736"/>
    </row>
    <row r="506" spans="1:7">
      <c r="A506" s="216"/>
      <c r="B506" s="405"/>
      <c r="C506" s="154" t="s">
        <v>3598</v>
      </c>
      <c r="D506" s="386"/>
      <c r="E506" s="387"/>
      <c r="F506" s="822"/>
      <c r="G506" s="736"/>
    </row>
    <row r="507" spans="1:7" ht="25.5">
      <c r="A507" s="216"/>
      <c r="B507" s="405"/>
      <c r="C507" s="154" t="s">
        <v>3614</v>
      </c>
      <c r="D507" s="386"/>
      <c r="E507" s="387"/>
      <c r="F507" s="822"/>
      <c r="G507" s="736"/>
    </row>
    <row r="508" spans="1:7">
      <c r="A508" s="216"/>
      <c r="B508" s="405"/>
      <c r="C508" s="388" t="s">
        <v>46</v>
      </c>
      <c r="D508" s="389"/>
      <c r="E508" s="390"/>
      <c r="F508" s="891"/>
      <c r="G508" s="737">
        <f>G497</f>
        <v>0</v>
      </c>
    </row>
    <row r="509" spans="1:7">
      <c r="A509" s="216"/>
      <c r="B509" s="405"/>
      <c r="C509" s="394"/>
      <c r="D509" s="216"/>
      <c r="E509" s="216"/>
      <c r="F509" s="825"/>
      <c r="G509" s="667"/>
    </row>
    <row r="510" spans="1:7" ht="63.75">
      <c r="A510" s="216"/>
      <c r="B510" s="405">
        <v>90</v>
      </c>
      <c r="C510" s="154" t="s">
        <v>2680</v>
      </c>
      <c r="D510" s="386" t="s">
        <v>7</v>
      </c>
      <c r="E510" s="387">
        <v>1</v>
      </c>
      <c r="F510" s="832"/>
      <c r="G510" s="736">
        <f>E510*F510</f>
        <v>0</v>
      </c>
    </row>
    <row r="511" spans="1:7">
      <c r="A511" s="216"/>
      <c r="B511" s="404"/>
      <c r="C511" s="154" t="s">
        <v>2669</v>
      </c>
      <c r="D511" s="386"/>
      <c r="E511" s="387"/>
      <c r="F511" s="822"/>
      <c r="G511" s="736"/>
    </row>
    <row r="512" spans="1:7" ht="38.25">
      <c r="A512" s="216"/>
      <c r="B512" s="405"/>
      <c r="C512" s="154" t="s">
        <v>3615</v>
      </c>
      <c r="D512" s="386"/>
      <c r="E512" s="387"/>
      <c r="F512" s="822"/>
      <c r="G512" s="736"/>
    </row>
    <row r="513" spans="1:7" ht="25.5">
      <c r="A513" s="216"/>
      <c r="B513" s="405"/>
      <c r="C513" s="154" t="s">
        <v>3616</v>
      </c>
      <c r="D513" s="386"/>
      <c r="E513" s="387"/>
      <c r="F513" s="822"/>
      <c r="G513" s="736"/>
    </row>
    <row r="514" spans="1:7">
      <c r="A514" s="216"/>
      <c r="B514" s="405"/>
      <c r="C514" s="154" t="s">
        <v>2671</v>
      </c>
      <c r="D514" s="386"/>
      <c r="E514" s="387"/>
      <c r="F514" s="822"/>
      <c r="G514" s="736"/>
    </row>
    <row r="515" spans="1:7" ht="25.5">
      <c r="A515" s="216"/>
      <c r="B515" s="405"/>
      <c r="C515" s="154" t="s">
        <v>3617</v>
      </c>
      <c r="D515" s="386"/>
      <c r="E515" s="387"/>
      <c r="F515" s="822"/>
      <c r="G515" s="736"/>
    </row>
    <row r="516" spans="1:7">
      <c r="A516" s="216"/>
      <c r="B516" s="405"/>
      <c r="C516" s="154" t="s">
        <v>3583</v>
      </c>
      <c r="D516" s="386"/>
      <c r="E516" s="387"/>
      <c r="F516" s="822"/>
      <c r="G516" s="736"/>
    </row>
    <row r="517" spans="1:7">
      <c r="A517" s="216"/>
      <c r="B517" s="405"/>
      <c r="C517" s="154" t="s">
        <v>2672</v>
      </c>
      <c r="D517" s="386"/>
      <c r="E517" s="387"/>
      <c r="F517" s="822"/>
      <c r="G517" s="736"/>
    </row>
    <row r="518" spans="1:7">
      <c r="A518" s="216"/>
      <c r="B518" s="405"/>
      <c r="C518" s="154" t="s">
        <v>2673</v>
      </c>
      <c r="D518" s="386"/>
      <c r="E518" s="387"/>
      <c r="F518" s="822"/>
      <c r="G518" s="736"/>
    </row>
    <row r="519" spans="1:7">
      <c r="A519" s="216"/>
      <c r="B519" s="405"/>
      <c r="C519" s="154" t="s">
        <v>3598</v>
      </c>
      <c r="D519" s="386"/>
      <c r="E519" s="387"/>
      <c r="F519" s="822"/>
      <c r="G519" s="736"/>
    </row>
    <row r="520" spans="1:7" ht="27.75" customHeight="1">
      <c r="A520" s="216"/>
      <c r="B520" s="405"/>
      <c r="C520" s="154" t="s">
        <v>3614</v>
      </c>
      <c r="D520" s="386"/>
      <c r="E520" s="387"/>
      <c r="F520" s="822"/>
      <c r="G520" s="736"/>
    </row>
    <row r="521" spans="1:7">
      <c r="A521" s="216"/>
      <c r="B521" s="405"/>
      <c r="C521" s="388" t="s">
        <v>46</v>
      </c>
      <c r="D521" s="389"/>
      <c r="E521" s="390"/>
      <c r="F521" s="891"/>
      <c r="G521" s="737">
        <f>G510</f>
        <v>0</v>
      </c>
    </row>
    <row r="522" spans="1:7">
      <c r="A522" s="216"/>
      <c r="B522" s="405"/>
      <c r="C522" s="394"/>
      <c r="D522" s="216"/>
      <c r="E522" s="216"/>
      <c r="F522" s="825"/>
      <c r="G522" s="667"/>
    </row>
    <row r="523" spans="1:7" ht="63.75">
      <c r="A523" s="216"/>
      <c r="B523" s="405">
        <v>91</v>
      </c>
      <c r="C523" s="154" t="s">
        <v>2681</v>
      </c>
      <c r="D523" s="386" t="s">
        <v>7</v>
      </c>
      <c r="E523" s="387">
        <v>1</v>
      </c>
      <c r="F523" s="832"/>
      <c r="G523" s="736">
        <f>E523*F523</f>
        <v>0</v>
      </c>
    </row>
    <row r="524" spans="1:7">
      <c r="A524" s="216"/>
      <c r="B524" s="404"/>
      <c r="C524" s="154" t="s">
        <v>2682</v>
      </c>
      <c r="D524" s="386"/>
      <c r="E524" s="387"/>
      <c r="F524" s="822"/>
      <c r="G524" s="736"/>
    </row>
    <row r="525" spans="1:7" ht="38.25">
      <c r="A525" s="216"/>
      <c r="B525" s="405"/>
      <c r="C525" s="154" t="s">
        <v>3618</v>
      </c>
      <c r="D525" s="386"/>
      <c r="E525" s="387"/>
      <c r="F525" s="822"/>
      <c r="G525" s="736"/>
    </row>
    <row r="526" spans="1:7" ht="25.5">
      <c r="A526" s="216"/>
      <c r="B526" s="405"/>
      <c r="C526" s="154" t="s">
        <v>3619</v>
      </c>
      <c r="D526" s="386"/>
      <c r="E526" s="387"/>
      <c r="F526" s="822"/>
      <c r="G526" s="736"/>
    </row>
    <row r="527" spans="1:7">
      <c r="A527" s="216"/>
      <c r="B527" s="405"/>
      <c r="C527" s="154" t="s">
        <v>2671</v>
      </c>
      <c r="D527" s="386"/>
      <c r="E527" s="387"/>
      <c r="F527" s="822"/>
      <c r="G527" s="736"/>
    </row>
    <row r="528" spans="1:7" ht="25.5">
      <c r="A528" s="216"/>
      <c r="B528" s="405"/>
      <c r="C528" s="154" t="s">
        <v>3620</v>
      </c>
      <c r="D528" s="386"/>
      <c r="E528" s="387"/>
      <c r="F528" s="822"/>
      <c r="G528" s="736"/>
    </row>
    <row r="529" spans="1:7">
      <c r="A529" s="216"/>
      <c r="B529" s="405"/>
      <c r="C529" s="154" t="s">
        <v>3621</v>
      </c>
      <c r="D529" s="386"/>
      <c r="E529" s="387"/>
      <c r="F529" s="822"/>
      <c r="G529" s="736"/>
    </row>
    <row r="530" spans="1:7">
      <c r="A530" s="216"/>
      <c r="B530" s="405"/>
      <c r="C530" s="154" t="s">
        <v>2672</v>
      </c>
      <c r="D530" s="386"/>
      <c r="E530" s="387"/>
      <c r="F530" s="822"/>
      <c r="G530" s="736"/>
    </row>
    <row r="531" spans="1:7">
      <c r="A531" s="216"/>
      <c r="B531" s="405"/>
      <c r="C531" s="154" t="s">
        <v>2673</v>
      </c>
      <c r="D531" s="386"/>
      <c r="E531" s="387"/>
      <c r="F531" s="822"/>
      <c r="G531" s="736"/>
    </row>
    <row r="532" spans="1:7">
      <c r="A532" s="216"/>
      <c r="B532" s="405"/>
      <c r="C532" s="154" t="s">
        <v>3622</v>
      </c>
      <c r="D532" s="386"/>
      <c r="E532" s="387"/>
      <c r="F532" s="822"/>
      <c r="G532" s="736"/>
    </row>
    <row r="533" spans="1:7" ht="25.5">
      <c r="A533" s="216"/>
      <c r="B533" s="405"/>
      <c r="C533" s="154" t="s">
        <v>3623</v>
      </c>
      <c r="D533" s="386"/>
      <c r="E533" s="387"/>
      <c r="F533" s="822"/>
      <c r="G533" s="736"/>
    </row>
    <row r="534" spans="1:7">
      <c r="A534" s="216"/>
      <c r="B534" s="405"/>
      <c r="C534" s="388" t="s">
        <v>46</v>
      </c>
      <c r="D534" s="389"/>
      <c r="E534" s="390"/>
      <c r="F534" s="891"/>
      <c r="G534" s="737">
        <f>G523</f>
        <v>0</v>
      </c>
    </row>
    <row r="535" spans="1:7">
      <c r="A535" s="216"/>
      <c r="B535" s="405"/>
      <c r="C535" s="394"/>
      <c r="D535" s="216"/>
      <c r="E535" s="216"/>
      <c r="F535" s="825"/>
      <c r="G535" s="667"/>
    </row>
    <row r="536" spans="1:7" ht="63.75">
      <c r="A536" s="216"/>
      <c r="B536" s="405">
        <v>92</v>
      </c>
      <c r="C536" s="154" t="s">
        <v>2675</v>
      </c>
      <c r="D536" s="386" t="s">
        <v>7</v>
      </c>
      <c r="E536" s="387">
        <v>1</v>
      </c>
      <c r="F536" s="832"/>
      <c r="G536" s="736">
        <f>E536*F536</f>
        <v>0</v>
      </c>
    </row>
    <row r="537" spans="1:7">
      <c r="A537" s="216"/>
      <c r="B537" s="404"/>
      <c r="C537" s="154" t="s">
        <v>2674</v>
      </c>
      <c r="D537" s="386"/>
      <c r="E537" s="387"/>
      <c r="F537" s="822"/>
      <c r="G537" s="736"/>
    </row>
    <row r="538" spans="1:7" ht="42.75" customHeight="1">
      <c r="A538" s="216"/>
      <c r="B538" s="405"/>
      <c r="C538" s="154" t="s">
        <v>3624</v>
      </c>
      <c r="D538" s="386"/>
      <c r="E538" s="387"/>
      <c r="F538" s="822"/>
      <c r="G538" s="736"/>
    </row>
    <row r="539" spans="1:7">
      <c r="A539" s="216"/>
      <c r="B539" s="405"/>
      <c r="C539" s="154" t="s">
        <v>2671</v>
      </c>
      <c r="D539" s="386"/>
      <c r="E539" s="387"/>
      <c r="F539" s="822"/>
      <c r="G539" s="736"/>
    </row>
    <row r="540" spans="1:7" ht="25.5">
      <c r="A540" s="216"/>
      <c r="B540" s="405"/>
      <c r="C540" s="154" t="s">
        <v>3625</v>
      </c>
      <c r="D540" s="386"/>
      <c r="E540" s="387"/>
      <c r="F540" s="822"/>
      <c r="G540" s="736"/>
    </row>
    <row r="541" spans="1:7">
      <c r="A541" s="216"/>
      <c r="B541" s="405"/>
      <c r="C541" s="154" t="s">
        <v>3626</v>
      </c>
      <c r="D541" s="386"/>
      <c r="E541" s="387"/>
      <c r="F541" s="822"/>
      <c r="G541" s="736"/>
    </row>
    <row r="542" spans="1:7">
      <c r="A542" s="216"/>
      <c r="B542" s="405"/>
      <c r="C542" s="154" t="s">
        <v>2672</v>
      </c>
      <c r="D542" s="386"/>
      <c r="E542" s="387"/>
      <c r="F542" s="822"/>
      <c r="G542" s="736"/>
    </row>
    <row r="543" spans="1:7">
      <c r="A543" s="216"/>
      <c r="B543" s="405"/>
      <c r="C543" s="154" t="s">
        <v>2673</v>
      </c>
      <c r="D543" s="386"/>
      <c r="E543" s="387"/>
      <c r="F543" s="822"/>
      <c r="G543" s="736"/>
    </row>
    <row r="544" spans="1:7" ht="25.5">
      <c r="A544" s="216"/>
      <c r="B544" s="405"/>
      <c r="C544" s="154" t="s">
        <v>3627</v>
      </c>
      <c r="D544" s="386"/>
      <c r="E544" s="387"/>
      <c r="F544" s="822"/>
      <c r="G544" s="736"/>
    </row>
    <row r="545" spans="1:7" ht="27.75" customHeight="1">
      <c r="A545" s="216"/>
      <c r="B545" s="405"/>
      <c r="C545" s="154" t="s">
        <v>3628</v>
      </c>
      <c r="D545" s="386"/>
      <c r="E545" s="387"/>
      <c r="F545" s="822"/>
      <c r="G545" s="736"/>
    </row>
    <row r="546" spans="1:7">
      <c r="A546" s="216"/>
      <c r="B546" s="405"/>
      <c r="C546" s="391" t="s">
        <v>47</v>
      </c>
      <c r="D546" s="392"/>
      <c r="E546" s="393"/>
      <c r="F546" s="892"/>
      <c r="G546" s="738">
        <f>G536</f>
        <v>0</v>
      </c>
    </row>
    <row r="547" spans="1:7">
      <c r="A547" s="216"/>
      <c r="B547" s="405"/>
      <c r="C547" s="394"/>
      <c r="D547" s="216"/>
      <c r="E547" s="216"/>
      <c r="F547" s="825"/>
      <c r="G547" s="667"/>
    </row>
    <row r="548" spans="1:7" ht="92.25" customHeight="1">
      <c r="A548" s="216"/>
      <c r="B548" s="405">
        <v>93</v>
      </c>
      <c r="C548" s="154" t="s">
        <v>3629</v>
      </c>
      <c r="D548" s="386"/>
      <c r="E548" s="387"/>
      <c r="F548" s="822"/>
      <c r="G548" s="736"/>
    </row>
    <row r="549" spans="1:7">
      <c r="A549" s="216"/>
      <c r="B549" s="404"/>
      <c r="C549" s="154" t="s">
        <v>3630</v>
      </c>
      <c r="D549" s="386" t="s">
        <v>39</v>
      </c>
      <c r="E549" s="387">
        <v>78</v>
      </c>
      <c r="F549" s="832"/>
      <c r="G549" s="736">
        <f>E549*F549</f>
        <v>0</v>
      </c>
    </row>
    <row r="550" spans="1:7">
      <c r="A550" s="216"/>
      <c r="B550" s="405"/>
      <c r="C550" s="154" t="s">
        <v>3631</v>
      </c>
      <c r="D550" s="386" t="s">
        <v>39</v>
      </c>
      <c r="E550" s="387">
        <v>8</v>
      </c>
      <c r="F550" s="832"/>
      <c r="G550" s="736">
        <f>E550*F550</f>
        <v>0</v>
      </c>
    </row>
    <row r="551" spans="1:7">
      <c r="A551" s="216"/>
      <c r="B551" s="405"/>
      <c r="C551" s="154" t="s">
        <v>3632</v>
      </c>
      <c r="D551" s="386" t="s">
        <v>39</v>
      </c>
      <c r="E551" s="387">
        <v>6</v>
      </c>
      <c r="F551" s="832"/>
      <c r="G551" s="736">
        <f t="shared" ref="G551:G555" si="0">E551*F551</f>
        <v>0</v>
      </c>
    </row>
    <row r="552" spans="1:7">
      <c r="A552" s="216"/>
      <c r="B552" s="405"/>
      <c r="C552" s="154" t="s">
        <v>3633</v>
      </c>
      <c r="D552" s="386" t="s">
        <v>39</v>
      </c>
      <c r="E552" s="387">
        <v>10</v>
      </c>
      <c r="F552" s="832"/>
      <c r="G552" s="736">
        <f t="shared" si="0"/>
        <v>0</v>
      </c>
    </row>
    <row r="553" spans="1:7">
      <c r="A553" s="216"/>
      <c r="B553" s="405"/>
      <c r="C553" s="154" t="s">
        <v>3634</v>
      </c>
      <c r="D553" s="386" t="s">
        <v>39</v>
      </c>
      <c r="E553" s="387">
        <v>6</v>
      </c>
      <c r="F553" s="832"/>
      <c r="G553" s="736">
        <f t="shared" si="0"/>
        <v>0</v>
      </c>
    </row>
    <row r="554" spans="1:7">
      <c r="A554" s="216"/>
      <c r="B554" s="405"/>
      <c r="C554" s="154" t="s">
        <v>3635</v>
      </c>
      <c r="D554" s="386" t="s">
        <v>39</v>
      </c>
      <c r="E554" s="387">
        <v>6</v>
      </c>
      <c r="F554" s="832"/>
      <c r="G554" s="736">
        <f t="shared" si="0"/>
        <v>0</v>
      </c>
    </row>
    <row r="555" spans="1:7">
      <c r="A555" s="216"/>
      <c r="B555" s="405"/>
      <c r="C555" s="154" t="s">
        <v>3636</v>
      </c>
      <c r="D555" s="386" t="s">
        <v>39</v>
      </c>
      <c r="E555" s="387">
        <v>30</v>
      </c>
      <c r="F555" s="832"/>
      <c r="G555" s="736">
        <f t="shared" si="0"/>
        <v>0</v>
      </c>
    </row>
    <row r="556" spans="1:7">
      <c r="A556" s="216"/>
      <c r="B556" s="405"/>
      <c r="C556" s="388" t="s">
        <v>46</v>
      </c>
      <c r="D556" s="389"/>
      <c r="E556" s="390"/>
      <c r="F556" s="891"/>
      <c r="G556" s="737">
        <f>SUM(G549:G555)*$D$11</f>
        <v>0</v>
      </c>
    </row>
    <row r="557" spans="1:7">
      <c r="A557" s="216"/>
      <c r="B557" s="405"/>
      <c r="C557" s="391" t="s">
        <v>47</v>
      </c>
      <c r="D557" s="392"/>
      <c r="E557" s="393"/>
      <c r="F557" s="892"/>
      <c r="G557" s="738">
        <f>SUM(G549:G555)*$D$12</f>
        <v>0</v>
      </c>
    </row>
    <row r="558" spans="1:7">
      <c r="A558" s="216"/>
      <c r="B558" s="405"/>
      <c r="C558" s="394"/>
      <c r="D558" s="216"/>
      <c r="E558" s="216"/>
      <c r="F558" s="825"/>
      <c r="G558" s="667"/>
    </row>
    <row r="559" spans="1:7" ht="54" customHeight="1">
      <c r="A559" s="216"/>
      <c r="B559" s="405">
        <v>94</v>
      </c>
      <c r="C559" s="154" t="s">
        <v>2683</v>
      </c>
      <c r="D559" s="386" t="s">
        <v>10</v>
      </c>
      <c r="E559" s="387">
        <v>25</v>
      </c>
      <c r="F559" s="832"/>
      <c r="G559" s="736">
        <f>E559*F559</f>
        <v>0</v>
      </c>
    </row>
    <row r="560" spans="1:7">
      <c r="A560" s="216"/>
      <c r="B560" s="405"/>
      <c r="C560" s="388" t="s">
        <v>46</v>
      </c>
      <c r="D560" s="389"/>
      <c r="E560" s="390"/>
      <c r="F560" s="891"/>
      <c r="G560" s="737">
        <f>G559*$D$11</f>
        <v>0</v>
      </c>
    </row>
    <row r="561" spans="1:7">
      <c r="A561" s="216"/>
      <c r="B561" s="405"/>
      <c r="C561" s="391" t="s">
        <v>47</v>
      </c>
      <c r="D561" s="392"/>
      <c r="E561" s="393"/>
      <c r="F561" s="892"/>
      <c r="G561" s="738">
        <f>G559*$D$12</f>
        <v>0</v>
      </c>
    </row>
    <row r="562" spans="1:7">
      <c r="A562" s="216"/>
      <c r="B562" s="405"/>
      <c r="C562" s="394"/>
      <c r="D562" s="216"/>
      <c r="E562" s="216"/>
      <c r="F562" s="825"/>
      <c r="G562" s="667"/>
    </row>
    <row r="563" spans="1:7" ht="56.25" customHeight="1">
      <c r="A563" s="216"/>
      <c r="B563" s="405">
        <v>95</v>
      </c>
      <c r="C563" s="154" t="s">
        <v>3637</v>
      </c>
      <c r="D563" s="386"/>
      <c r="E563" s="387"/>
      <c r="F563" s="822"/>
      <c r="G563" s="736"/>
    </row>
    <row r="564" spans="1:7" ht="327.75" customHeight="1">
      <c r="A564" s="216"/>
      <c r="B564" s="404"/>
      <c r="C564" s="154" t="s">
        <v>2684</v>
      </c>
      <c r="D564" s="386"/>
      <c r="E564" s="387"/>
      <c r="F564" s="822"/>
      <c r="G564" s="736"/>
    </row>
    <row r="565" spans="1:7" ht="25.5">
      <c r="A565" s="216"/>
      <c r="B565" s="404"/>
      <c r="C565" s="154" t="s">
        <v>2685</v>
      </c>
      <c r="D565" s="386" t="s">
        <v>7</v>
      </c>
      <c r="E565" s="387">
        <v>1</v>
      </c>
      <c r="F565" s="832"/>
      <c r="G565" s="736">
        <f>E565*F565</f>
        <v>0</v>
      </c>
    </row>
    <row r="566" spans="1:7">
      <c r="A566" s="216"/>
      <c r="B566" s="405"/>
      <c r="C566" s="154" t="s">
        <v>2686</v>
      </c>
      <c r="D566" s="386" t="s">
        <v>7</v>
      </c>
      <c r="E566" s="387">
        <v>1</v>
      </c>
      <c r="F566" s="832"/>
      <c r="G566" s="736">
        <f>E566*F566</f>
        <v>0</v>
      </c>
    </row>
    <row r="567" spans="1:7">
      <c r="A567" s="216"/>
      <c r="B567" s="405"/>
      <c r="C567" s="154" t="s">
        <v>2687</v>
      </c>
      <c r="D567" s="386" t="s">
        <v>7</v>
      </c>
      <c r="E567" s="387">
        <v>2</v>
      </c>
      <c r="F567" s="832"/>
      <c r="G567" s="736">
        <f t="shared" ref="G567:G584" si="1">E567*F567</f>
        <v>0</v>
      </c>
    </row>
    <row r="568" spans="1:7">
      <c r="A568" s="216"/>
      <c r="B568" s="405"/>
      <c r="C568" s="154" t="s">
        <v>2688</v>
      </c>
      <c r="D568" s="386" t="s">
        <v>7</v>
      </c>
      <c r="E568" s="387">
        <v>2</v>
      </c>
      <c r="F568" s="832"/>
      <c r="G568" s="736">
        <f t="shared" si="1"/>
        <v>0</v>
      </c>
    </row>
    <row r="569" spans="1:7">
      <c r="A569" s="216"/>
      <c r="B569" s="405"/>
      <c r="C569" s="154" t="s">
        <v>2689</v>
      </c>
      <c r="D569" s="386" t="s">
        <v>7</v>
      </c>
      <c r="E569" s="387">
        <v>1</v>
      </c>
      <c r="F569" s="832"/>
      <c r="G569" s="736">
        <f t="shared" si="1"/>
        <v>0</v>
      </c>
    </row>
    <row r="570" spans="1:7">
      <c r="A570" s="216"/>
      <c r="B570" s="405"/>
      <c r="C570" s="154" t="s">
        <v>2690</v>
      </c>
      <c r="D570" s="386" t="s">
        <v>7</v>
      </c>
      <c r="E570" s="387">
        <v>16</v>
      </c>
      <c r="F570" s="832"/>
      <c r="G570" s="736">
        <f t="shared" si="1"/>
        <v>0</v>
      </c>
    </row>
    <row r="571" spans="1:7" ht="25.5">
      <c r="A571" s="216"/>
      <c r="B571" s="405"/>
      <c r="C571" s="154" t="s">
        <v>2691</v>
      </c>
      <c r="D571" s="386" t="s">
        <v>7</v>
      </c>
      <c r="E571" s="387">
        <v>16</v>
      </c>
      <c r="F571" s="832"/>
      <c r="G571" s="736">
        <f t="shared" si="1"/>
        <v>0</v>
      </c>
    </row>
    <row r="572" spans="1:7">
      <c r="A572" s="216"/>
      <c r="B572" s="405"/>
      <c r="C572" s="154" t="s">
        <v>2692</v>
      </c>
      <c r="D572" s="386" t="s">
        <v>7</v>
      </c>
      <c r="E572" s="387">
        <v>2</v>
      </c>
      <c r="F572" s="832"/>
      <c r="G572" s="736">
        <f t="shared" si="1"/>
        <v>0</v>
      </c>
    </row>
    <row r="573" spans="1:7" ht="25.5">
      <c r="A573" s="216"/>
      <c r="B573" s="405"/>
      <c r="C573" s="154" t="s">
        <v>2693</v>
      </c>
      <c r="D573" s="386" t="s">
        <v>7</v>
      </c>
      <c r="E573" s="387">
        <v>2</v>
      </c>
      <c r="F573" s="832"/>
      <c r="G573" s="736">
        <f t="shared" si="1"/>
        <v>0</v>
      </c>
    </row>
    <row r="574" spans="1:7" ht="38.25">
      <c r="A574" s="216"/>
      <c r="B574" s="405"/>
      <c r="C574" s="154" t="s">
        <v>2694</v>
      </c>
      <c r="D574" s="386" t="s">
        <v>7</v>
      </c>
      <c r="E574" s="387">
        <v>2</v>
      </c>
      <c r="F574" s="832"/>
      <c r="G574" s="736">
        <f t="shared" si="1"/>
        <v>0</v>
      </c>
    </row>
    <row r="575" spans="1:7">
      <c r="A575" s="216"/>
      <c r="B575" s="405"/>
      <c r="C575" s="154" t="s">
        <v>2695</v>
      </c>
      <c r="D575" s="386" t="s">
        <v>7</v>
      </c>
      <c r="E575" s="387">
        <v>4</v>
      </c>
      <c r="F575" s="832"/>
      <c r="G575" s="736">
        <f t="shared" si="1"/>
        <v>0</v>
      </c>
    </row>
    <row r="576" spans="1:7">
      <c r="A576" s="216"/>
      <c r="B576" s="405"/>
      <c r="C576" s="154" t="s">
        <v>2696</v>
      </c>
      <c r="D576" s="386" t="s">
        <v>7</v>
      </c>
      <c r="E576" s="387">
        <v>2</v>
      </c>
      <c r="F576" s="832"/>
      <c r="G576" s="736">
        <f t="shared" si="1"/>
        <v>0</v>
      </c>
    </row>
    <row r="577" spans="1:7" ht="63.75">
      <c r="A577" s="216"/>
      <c r="B577" s="405"/>
      <c r="C577" s="154" t="s">
        <v>2697</v>
      </c>
      <c r="D577" s="386" t="s">
        <v>7</v>
      </c>
      <c r="E577" s="387">
        <v>1</v>
      </c>
      <c r="F577" s="832"/>
      <c r="G577" s="736">
        <f t="shared" si="1"/>
        <v>0</v>
      </c>
    </row>
    <row r="578" spans="1:7" ht="38.25">
      <c r="A578" s="216"/>
      <c r="B578" s="405"/>
      <c r="C578" s="154" t="s">
        <v>2698</v>
      </c>
      <c r="D578" s="386" t="s">
        <v>7</v>
      </c>
      <c r="E578" s="387">
        <v>1</v>
      </c>
      <c r="F578" s="832"/>
      <c r="G578" s="736">
        <f t="shared" si="1"/>
        <v>0</v>
      </c>
    </row>
    <row r="579" spans="1:7" ht="114.75">
      <c r="A579" s="216"/>
      <c r="B579" s="405"/>
      <c r="C579" s="154" t="s">
        <v>2699</v>
      </c>
      <c r="D579" s="386" t="s">
        <v>7</v>
      </c>
      <c r="E579" s="387">
        <v>1</v>
      </c>
      <c r="F579" s="832"/>
      <c r="G579" s="736">
        <f t="shared" si="1"/>
        <v>0</v>
      </c>
    </row>
    <row r="580" spans="1:7" ht="354.75" customHeight="1">
      <c r="A580" s="216"/>
      <c r="B580" s="405"/>
      <c r="C580" s="154" t="s">
        <v>2700</v>
      </c>
      <c r="D580" s="386" t="s">
        <v>7</v>
      </c>
      <c r="E580" s="387">
        <v>1</v>
      </c>
      <c r="F580" s="832"/>
      <c r="G580" s="736">
        <f t="shared" si="1"/>
        <v>0</v>
      </c>
    </row>
    <row r="581" spans="1:7" ht="409.5">
      <c r="A581" s="216"/>
      <c r="B581" s="405"/>
      <c r="C581" s="154" t="s">
        <v>2701</v>
      </c>
      <c r="D581" s="386" t="s">
        <v>7</v>
      </c>
      <c r="E581" s="387">
        <v>1</v>
      </c>
      <c r="F581" s="832"/>
      <c r="G581" s="736">
        <f t="shared" si="1"/>
        <v>0</v>
      </c>
    </row>
    <row r="582" spans="1:7" ht="63.75">
      <c r="A582" s="216"/>
      <c r="B582" s="405"/>
      <c r="C582" s="154" t="s">
        <v>2702</v>
      </c>
      <c r="D582" s="386" t="s">
        <v>7</v>
      </c>
      <c r="E582" s="387">
        <v>1</v>
      </c>
      <c r="F582" s="832"/>
      <c r="G582" s="736">
        <f t="shared" si="1"/>
        <v>0</v>
      </c>
    </row>
    <row r="583" spans="1:7" ht="140.25">
      <c r="A583" s="216"/>
      <c r="B583" s="405"/>
      <c r="C583" s="154" t="s">
        <v>2703</v>
      </c>
      <c r="D583" s="386" t="s">
        <v>7</v>
      </c>
      <c r="E583" s="387">
        <v>1</v>
      </c>
      <c r="F583" s="832"/>
      <c r="G583" s="736">
        <f t="shared" si="1"/>
        <v>0</v>
      </c>
    </row>
    <row r="584" spans="1:7" ht="51">
      <c r="A584" s="216"/>
      <c r="B584" s="405"/>
      <c r="C584" s="154" t="s">
        <v>2704</v>
      </c>
      <c r="D584" s="386" t="s">
        <v>7</v>
      </c>
      <c r="E584" s="387">
        <v>1</v>
      </c>
      <c r="F584" s="832"/>
      <c r="G584" s="736">
        <f t="shared" si="1"/>
        <v>0</v>
      </c>
    </row>
    <row r="585" spans="1:7">
      <c r="A585" s="216"/>
      <c r="B585" s="405"/>
      <c r="C585" s="388" t="s">
        <v>46</v>
      </c>
      <c r="D585" s="389"/>
      <c r="E585" s="390"/>
      <c r="F585" s="891"/>
      <c r="G585" s="737">
        <f>SUM(G565:G584)*$D$11</f>
        <v>0</v>
      </c>
    </row>
    <row r="586" spans="1:7">
      <c r="A586" s="216"/>
      <c r="B586" s="405"/>
      <c r="C586" s="391" t="s">
        <v>47</v>
      </c>
      <c r="D586" s="392"/>
      <c r="E586" s="393"/>
      <c r="F586" s="892"/>
      <c r="G586" s="738">
        <f>SUM(G565:G584)*$D$12</f>
        <v>0</v>
      </c>
    </row>
    <row r="587" spans="1:7">
      <c r="A587" s="216"/>
      <c r="B587" s="405"/>
      <c r="C587" s="394"/>
      <c r="D587" s="216"/>
      <c r="E587" s="216"/>
      <c r="F587" s="825"/>
      <c r="G587" s="667"/>
    </row>
    <row r="588" spans="1:7">
      <c r="A588" s="216"/>
      <c r="B588" s="405"/>
      <c r="C588" s="367" t="s">
        <v>2705</v>
      </c>
      <c r="D588" s="216"/>
      <c r="E588" s="216"/>
      <c r="F588" s="825"/>
      <c r="G588" s="667"/>
    </row>
    <row r="589" spans="1:7" ht="38.25">
      <c r="A589" s="216"/>
      <c r="B589" s="405">
        <v>96</v>
      </c>
      <c r="C589" s="154" t="s">
        <v>2706</v>
      </c>
      <c r="D589" s="386" t="s">
        <v>39</v>
      </c>
      <c r="E589" s="387">
        <v>35</v>
      </c>
      <c r="F589" s="832"/>
      <c r="G589" s="736">
        <f>E589*F589</f>
        <v>0</v>
      </c>
    </row>
    <row r="590" spans="1:7">
      <c r="A590" s="216"/>
      <c r="B590" s="405"/>
      <c r="C590" s="388" t="s">
        <v>46</v>
      </c>
      <c r="D590" s="389"/>
      <c r="E590" s="390"/>
      <c r="F590" s="891"/>
      <c r="G590" s="737">
        <f>G589*$D$11</f>
        <v>0</v>
      </c>
    </row>
    <row r="591" spans="1:7">
      <c r="A591" s="216"/>
      <c r="B591" s="405"/>
      <c r="C591" s="391" t="s">
        <v>47</v>
      </c>
      <c r="D591" s="392"/>
      <c r="E591" s="393"/>
      <c r="F591" s="892"/>
      <c r="G591" s="738">
        <f>G589*$D$12</f>
        <v>0</v>
      </c>
    </row>
    <row r="592" spans="1:7">
      <c r="A592" s="216"/>
      <c r="B592" s="405"/>
      <c r="C592" s="394"/>
      <c r="D592" s="216"/>
      <c r="E592" s="216"/>
      <c r="F592" s="825"/>
      <c r="G592" s="667"/>
    </row>
    <row r="593" spans="1:7" ht="25.5">
      <c r="A593" s="216"/>
      <c r="B593" s="405">
        <v>97</v>
      </c>
      <c r="C593" s="396" t="s">
        <v>3638</v>
      </c>
      <c r="D593" s="386" t="s">
        <v>15</v>
      </c>
      <c r="E593" s="387">
        <v>6</v>
      </c>
      <c r="F593" s="832"/>
      <c r="G593" s="736">
        <f>E593*F593</f>
        <v>0</v>
      </c>
    </row>
    <row r="594" spans="1:7">
      <c r="A594" s="216"/>
      <c r="B594" s="405"/>
      <c r="C594" s="388" t="s">
        <v>46</v>
      </c>
      <c r="D594" s="389"/>
      <c r="E594" s="390"/>
      <c r="F594" s="891"/>
      <c r="G594" s="737">
        <f>G593*$D$11</f>
        <v>0</v>
      </c>
    </row>
    <row r="595" spans="1:7">
      <c r="A595" s="216"/>
      <c r="B595" s="405"/>
      <c r="C595" s="391" t="s">
        <v>47</v>
      </c>
      <c r="D595" s="392"/>
      <c r="E595" s="393"/>
      <c r="F595" s="892"/>
      <c r="G595" s="738">
        <f>G593*$D$12</f>
        <v>0</v>
      </c>
    </row>
    <row r="596" spans="1:7">
      <c r="A596" s="216"/>
      <c r="B596" s="405"/>
      <c r="C596" s="394"/>
      <c r="D596" s="216"/>
      <c r="E596" s="216"/>
      <c r="F596" s="825"/>
      <c r="G596" s="667"/>
    </row>
    <row r="597" spans="1:7" ht="51">
      <c r="A597" s="216"/>
      <c r="B597" s="405">
        <v>98</v>
      </c>
      <c r="C597" s="396" t="s">
        <v>3639</v>
      </c>
      <c r="D597" s="386" t="s">
        <v>15</v>
      </c>
      <c r="E597" s="387">
        <v>1</v>
      </c>
      <c r="F597" s="832"/>
      <c r="G597" s="736">
        <f>E597*F597</f>
        <v>0</v>
      </c>
    </row>
    <row r="598" spans="1:7">
      <c r="A598" s="216"/>
      <c r="B598" s="405"/>
      <c r="C598" s="388" t="s">
        <v>46</v>
      </c>
      <c r="D598" s="389"/>
      <c r="E598" s="390"/>
      <c r="F598" s="891"/>
      <c r="G598" s="737">
        <f>G597*$D$11</f>
        <v>0</v>
      </c>
    </row>
    <row r="599" spans="1:7">
      <c r="A599" s="216"/>
      <c r="B599" s="405"/>
      <c r="C599" s="391" t="s">
        <v>47</v>
      </c>
      <c r="D599" s="392"/>
      <c r="E599" s="393"/>
      <c r="F599" s="892"/>
      <c r="G599" s="738">
        <f>G597*$D$12</f>
        <v>0</v>
      </c>
    </row>
    <row r="600" spans="1:7">
      <c r="A600" s="216"/>
      <c r="B600" s="405"/>
      <c r="C600" s="394"/>
      <c r="D600" s="216"/>
      <c r="E600" s="216"/>
      <c r="F600" s="825"/>
      <c r="G600" s="667"/>
    </row>
    <row r="601" spans="1:7" ht="25.5">
      <c r="A601" s="216"/>
      <c r="B601" s="405">
        <v>99</v>
      </c>
      <c r="C601" s="154" t="s">
        <v>3640</v>
      </c>
      <c r="D601" s="386" t="s">
        <v>7</v>
      </c>
      <c r="E601" s="387">
        <v>1</v>
      </c>
      <c r="F601" s="832"/>
      <c r="G601" s="736">
        <f>E601*F601</f>
        <v>0</v>
      </c>
    </row>
    <row r="602" spans="1:7">
      <c r="A602" s="216"/>
      <c r="B602" s="405"/>
      <c r="C602" s="388" t="s">
        <v>46</v>
      </c>
      <c r="D602" s="389"/>
      <c r="E602" s="390"/>
      <c r="F602" s="891"/>
      <c r="G602" s="737">
        <f>G601*$D$11</f>
        <v>0</v>
      </c>
    </row>
    <row r="603" spans="1:7">
      <c r="A603" s="216"/>
      <c r="B603" s="405"/>
      <c r="C603" s="391" t="s">
        <v>47</v>
      </c>
      <c r="D603" s="392"/>
      <c r="E603" s="393"/>
      <c r="F603" s="892"/>
      <c r="G603" s="738">
        <f>G601*$D$12</f>
        <v>0</v>
      </c>
    </row>
    <row r="604" spans="1:7">
      <c r="A604" s="216"/>
      <c r="B604" s="405"/>
      <c r="C604" s="394"/>
      <c r="D604" s="216"/>
      <c r="E604" s="216"/>
      <c r="F604" s="825"/>
      <c r="G604" s="667"/>
    </row>
    <row r="605" spans="1:7" ht="63.75">
      <c r="A605" s="216"/>
      <c r="B605" s="405">
        <v>100</v>
      </c>
      <c r="C605" s="154" t="s">
        <v>3641</v>
      </c>
      <c r="D605" s="386" t="s">
        <v>39</v>
      </c>
      <c r="E605" s="387">
        <v>18</v>
      </c>
      <c r="F605" s="832"/>
      <c r="G605" s="736">
        <f>E605*F605</f>
        <v>0</v>
      </c>
    </row>
    <row r="606" spans="1:7">
      <c r="A606" s="216"/>
      <c r="B606" s="405"/>
      <c r="C606" s="388" t="s">
        <v>46</v>
      </c>
      <c r="D606" s="389"/>
      <c r="E606" s="390"/>
      <c r="F606" s="891"/>
      <c r="G606" s="737">
        <f>G605*$D$11</f>
        <v>0</v>
      </c>
    </row>
    <row r="607" spans="1:7">
      <c r="A607" s="216"/>
      <c r="B607" s="405"/>
      <c r="C607" s="391" t="s">
        <v>47</v>
      </c>
      <c r="D607" s="392"/>
      <c r="E607" s="393"/>
      <c r="F607" s="892"/>
      <c r="G607" s="738">
        <f>G605*$D$12</f>
        <v>0</v>
      </c>
    </row>
    <row r="608" spans="1:7">
      <c r="A608" s="216"/>
      <c r="B608" s="405"/>
      <c r="C608" s="394"/>
      <c r="D608" s="216"/>
      <c r="E608" s="216"/>
      <c r="F608" s="825"/>
      <c r="G608" s="667"/>
    </row>
    <row r="609" spans="1:7" ht="60" customHeight="1">
      <c r="A609" s="216"/>
      <c r="B609" s="405">
        <v>101</v>
      </c>
      <c r="C609" s="396" t="s">
        <v>3642</v>
      </c>
      <c r="D609" s="386" t="s">
        <v>7</v>
      </c>
      <c r="E609" s="387">
        <v>1</v>
      </c>
      <c r="F609" s="832"/>
      <c r="G609" s="736">
        <f>E609*F609</f>
        <v>0</v>
      </c>
    </row>
    <row r="610" spans="1:7">
      <c r="A610" s="216"/>
      <c r="B610" s="405"/>
      <c r="C610" s="388" t="s">
        <v>46</v>
      </c>
      <c r="D610" s="389"/>
      <c r="E610" s="390"/>
      <c r="F610" s="891"/>
      <c r="G610" s="737">
        <f>G609*$D$11</f>
        <v>0</v>
      </c>
    </row>
    <row r="611" spans="1:7">
      <c r="A611" s="216"/>
      <c r="B611" s="405"/>
      <c r="C611" s="391" t="s">
        <v>47</v>
      </c>
      <c r="D611" s="392"/>
      <c r="E611" s="393"/>
      <c r="F611" s="892"/>
      <c r="G611" s="738">
        <f>G609*$D$12</f>
        <v>0</v>
      </c>
    </row>
    <row r="612" spans="1:7">
      <c r="A612" s="216"/>
      <c r="B612" s="405"/>
      <c r="C612" s="394"/>
      <c r="D612" s="216"/>
      <c r="E612" s="216"/>
      <c r="F612" s="825"/>
      <c r="G612" s="667"/>
    </row>
    <row r="613" spans="1:7">
      <c r="A613" s="216"/>
      <c r="B613" s="405">
        <v>102</v>
      </c>
      <c r="C613" s="154" t="s">
        <v>2707</v>
      </c>
      <c r="D613" s="386" t="s">
        <v>7</v>
      </c>
      <c r="E613" s="387">
        <v>1</v>
      </c>
      <c r="F613" s="832"/>
      <c r="G613" s="736">
        <f>E613*F613</f>
        <v>0</v>
      </c>
    </row>
    <row r="614" spans="1:7">
      <c r="A614" s="216"/>
      <c r="B614" s="405"/>
      <c r="C614" s="388" t="s">
        <v>46</v>
      </c>
      <c r="D614" s="389"/>
      <c r="E614" s="390"/>
      <c r="F614" s="891"/>
      <c r="G614" s="737">
        <f>G613*$D$11</f>
        <v>0</v>
      </c>
    </row>
    <row r="615" spans="1:7">
      <c r="A615" s="216"/>
      <c r="B615" s="405"/>
      <c r="C615" s="391" t="s">
        <v>47</v>
      </c>
      <c r="D615" s="392"/>
      <c r="E615" s="393"/>
      <c r="F615" s="892"/>
      <c r="G615" s="738">
        <f>G613*$D$12</f>
        <v>0</v>
      </c>
    </row>
    <row r="616" spans="1:7">
      <c r="A616" s="216"/>
      <c r="B616" s="405"/>
      <c r="C616" s="394"/>
      <c r="D616" s="216"/>
      <c r="E616" s="216"/>
      <c r="F616" s="825"/>
      <c r="G616" s="667"/>
    </row>
    <row r="617" spans="1:7" ht="38.25">
      <c r="A617" s="216"/>
      <c r="B617" s="405">
        <v>103</v>
      </c>
      <c r="C617" s="154" t="s">
        <v>2708</v>
      </c>
      <c r="D617" s="386" t="s">
        <v>7</v>
      </c>
      <c r="E617" s="387">
        <v>1</v>
      </c>
      <c r="F617" s="832"/>
      <c r="G617" s="736">
        <f>E617*F617</f>
        <v>0</v>
      </c>
    </row>
    <row r="618" spans="1:7">
      <c r="A618" s="216"/>
      <c r="B618" s="405"/>
      <c r="C618" s="388" t="s">
        <v>46</v>
      </c>
      <c r="D618" s="389"/>
      <c r="E618" s="390"/>
      <c r="F618" s="891"/>
      <c r="G618" s="737">
        <f>G617*$D$11</f>
        <v>0</v>
      </c>
    </row>
    <row r="619" spans="1:7">
      <c r="A619" s="216"/>
      <c r="B619" s="405"/>
      <c r="C619" s="391" t="s">
        <v>47</v>
      </c>
      <c r="D619" s="392"/>
      <c r="E619" s="393"/>
      <c r="F619" s="892"/>
      <c r="G619" s="738">
        <f>G617*$D$12</f>
        <v>0</v>
      </c>
    </row>
    <row r="620" spans="1:7">
      <c r="A620" s="216"/>
      <c r="B620" s="405"/>
      <c r="C620" s="394"/>
      <c r="D620" s="216"/>
      <c r="E620" s="216"/>
      <c r="F620" s="825"/>
      <c r="G620" s="667"/>
    </row>
    <row r="621" spans="1:7" ht="51">
      <c r="A621" s="216"/>
      <c r="B621" s="405">
        <v>104</v>
      </c>
      <c r="C621" s="154" t="s">
        <v>2709</v>
      </c>
      <c r="D621" s="386" t="s">
        <v>13</v>
      </c>
      <c r="E621" s="387">
        <v>350</v>
      </c>
      <c r="F621" s="832"/>
      <c r="G621" s="736">
        <f>E621*F621</f>
        <v>0</v>
      </c>
    </row>
    <row r="622" spans="1:7">
      <c r="A622" s="216"/>
      <c r="B622" s="405"/>
      <c r="C622" s="388" t="s">
        <v>46</v>
      </c>
      <c r="D622" s="389"/>
      <c r="E622" s="390"/>
      <c r="F622" s="891"/>
      <c r="G622" s="737">
        <f>G621*$D$11</f>
        <v>0</v>
      </c>
    </row>
    <row r="623" spans="1:7">
      <c r="A623" s="216"/>
      <c r="B623" s="405"/>
      <c r="C623" s="391" t="s">
        <v>47</v>
      </c>
      <c r="D623" s="392"/>
      <c r="E623" s="393"/>
      <c r="F623" s="892"/>
      <c r="G623" s="738">
        <f>G621*$D$12</f>
        <v>0</v>
      </c>
    </row>
    <row r="624" spans="1:7">
      <c r="A624" s="216"/>
      <c r="B624" s="405"/>
      <c r="C624" s="394"/>
      <c r="D624" s="216"/>
      <c r="E624" s="216"/>
      <c r="F624" s="825"/>
      <c r="G624" s="667"/>
    </row>
    <row r="625" spans="1:7" ht="63.75">
      <c r="A625" s="216"/>
      <c r="B625" s="405">
        <v>105</v>
      </c>
      <c r="C625" s="154" t="s">
        <v>4918</v>
      </c>
      <c r="D625" s="386" t="s">
        <v>7</v>
      </c>
      <c r="E625" s="387">
        <v>30</v>
      </c>
      <c r="F625" s="832"/>
      <c r="G625" s="736">
        <f>E625*F625</f>
        <v>0</v>
      </c>
    </row>
    <row r="626" spans="1:7">
      <c r="A626" s="216"/>
      <c r="B626" s="405"/>
      <c r="C626" s="388" t="s">
        <v>46</v>
      </c>
      <c r="D626" s="389"/>
      <c r="E626" s="390"/>
      <c r="F626" s="823"/>
      <c r="G626" s="737">
        <f>G625*$D$11</f>
        <v>0</v>
      </c>
    </row>
    <row r="627" spans="1:7">
      <c r="A627" s="216"/>
      <c r="B627" s="405"/>
      <c r="C627" s="391" t="s">
        <v>47</v>
      </c>
      <c r="D627" s="392"/>
      <c r="E627" s="393"/>
      <c r="F627" s="824"/>
      <c r="G627" s="738">
        <f>G625*$D$12</f>
        <v>0</v>
      </c>
    </row>
    <row r="628" spans="1:7" s="10" customFormat="1" ht="12.75">
      <c r="A628" s="216"/>
      <c r="B628" s="405"/>
      <c r="C628" s="133"/>
      <c r="D628" s="401"/>
      <c r="E628" s="144"/>
      <c r="F628" s="827"/>
      <c r="G628" s="736"/>
    </row>
    <row r="629" spans="1:7" s="10" customFormat="1" ht="12.75">
      <c r="B629" s="141"/>
      <c r="C629" s="133"/>
      <c r="D629" s="107"/>
      <c r="E629" s="144"/>
      <c r="F629" s="156"/>
      <c r="G629" s="600"/>
    </row>
    <row r="630" spans="1:7" s="10" customFormat="1" ht="12.75">
      <c r="B630" s="141"/>
      <c r="C630" s="361" t="s">
        <v>46</v>
      </c>
      <c r="D630" s="246"/>
      <c r="E630" s="247"/>
      <c r="F630" s="816"/>
      <c r="G630" s="694">
        <f>SUM(G19+G59+G63+G67+G71+G79+G83+G87+G92+G96+G100+G105+G110+G115+G119+G123+G128+G135+G145+G149+G158+G162+G166+G170+G174+G178+G182+G186+G190+G194+G198+G204+G208+G212+G216+G221+G225+G229+G233+G237+G241+G246+G255+G261+G265+G269+G273+G277+G281+G285+G290+G295+G299+G303+G307+G311+G315+G319+G323+G327+G331+G336+G340+G344+G348+G352+G356+G360+G364+G368+G372+G376+G380+G384+G388+G392+G401+G405+G412+G417+G421+G427+G431+G444+G457+G470+G495+G508+G521+G534+G556+G560+G585+G590+G594+G598+G602+G606+G610+G614+G618+G622+G626)</f>
        <v>0</v>
      </c>
    </row>
    <row r="631" spans="1:7" s="10" customFormat="1" ht="13.5" thickBot="1">
      <c r="B631" s="141"/>
      <c r="C631" s="362" t="s">
        <v>47</v>
      </c>
      <c r="D631" s="249"/>
      <c r="E631" s="250"/>
      <c r="F631" s="817"/>
      <c r="G631" s="695">
        <f>SUM(G20+G60+G64+G68+G72+G80+G84+G88+G93+G97+G101+G106+G111+G116+G120+G124+G129+G136+G146+G150+G159+G163+G167+G171+G175+G179+G183+G187+G191+G195+G199+G205+G209+G213+G217+G222+G226+G230+G234+G238+G242+G247+G256+G262+G266+G270+G274+G278+G282+G286+G291+G296+G300+G304+G308+G312+G316+G320+G324+G328+G332+G337+G341+G345+G349+G353+G357+G361+G365+G369+G373+G377+G381+G385+G389+G393+G402+G406+G413+G418+G422+G428+G432+G482+G546+G557+G561+G586+G591+G595+G599+G603+G607+G611+G615+G619+G623+G627)</f>
        <v>0</v>
      </c>
    </row>
    <row r="632" spans="1:7" s="3" customFormat="1" ht="17.25" thickBot="1">
      <c r="B632" s="407"/>
      <c r="C632" s="1050" t="s">
        <v>2710</v>
      </c>
      <c r="D632" s="1051"/>
      <c r="E632" s="1051"/>
      <c r="F632" s="1051"/>
      <c r="G632" s="601">
        <f>SUM(G630:G631)</f>
        <v>0</v>
      </c>
    </row>
  </sheetData>
  <sheetProtection algorithmName="SHA-512" hashValue="x9Hr6QUDXSLFdw2i4YNNvCyBQeFMTda6va1dMbI7XWUGqJCizwZHAvhFffPjBDQNazAAitZ849Sp7oEhWtGECw==" saltValue="xgdsBO7BUl7WeHZPaRq/sg==" spinCount="100000" sheet="1" objects="1" scenarios="1"/>
  <mergeCells count="7">
    <mergeCell ref="C632:F632"/>
    <mergeCell ref="B4:G4"/>
    <mergeCell ref="B5:G5"/>
    <mergeCell ref="B6:G6"/>
    <mergeCell ref="B7:G7"/>
    <mergeCell ref="B8:G8"/>
    <mergeCell ref="B9:G9"/>
  </mergeCells>
  <pageMargins left="0.78740157480314965" right="0.39370078740157483" top="0.98425196850393704" bottom="0.98425196850393704" header="0.51181102362204722" footer="0.51181102362204722"/>
  <pageSetup paperSize="9" scale="68" firstPageNumber="0" orientation="portrait" r:id="rId1"/>
  <headerFooter alignWithMargins="0">
    <oddHeader>&amp;L&amp;"Calibri,Krepko"&amp;9&amp;UTehnološki park Velenje - TecHUB&amp;R&amp;9POPIS STROJNIH DEL
F/3.0 STROJNICA</oddHeader>
    <oddFooter>&amp;R&amp;P</oddFooter>
  </headerFooter>
  <colBreaks count="1" manualBreakCount="1">
    <brk id="8"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4841A-C891-4B9C-BECD-D6FF8EA42C8A}">
  <sheetPr>
    <tabColor theme="8" tint="0.39997558519241921"/>
  </sheetPr>
  <dimension ref="A1:J296"/>
  <sheetViews>
    <sheetView view="pageBreakPreview" topLeftCell="A268" zoomScaleNormal="100" zoomScaleSheetLayoutView="100" workbookViewId="0">
      <selection activeCell="E290" sqref="E290"/>
    </sheetView>
  </sheetViews>
  <sheetFormatPr defaultRowHeight="16.5"/>
  <cols>
    <col min="1" max="1" width="2" style="1" customWidth="1"/>
    <col min="2" max="2" width="6" style="357" customWidth="1"/>
    <col min="3" max="3" width="40.140625" style="36" customWidth="1"/>
    <col min="4" max="4" width="8.5703125" style="1" customWidth="1"/>
    <col min="5" max="5" width="11.5703125" style="1" customWidth="1"/>
    <col min="6" max="6" width="10.42578125" style="226" customWidth="1"/>
    <col min="7" max="7" width="15.42578125" style="593" customWidth="1"/>
    <col min="8" max="8" width="2.140625" style="124" customWidth="1"/>
    <col min="9" max="9" width="10.42578125" style="1" bestFit="1" customWidth="1"/>
    <col min="10" max="11" width="9.140625" style="1"/>
    <col min="12" max="12" width="7.140625" style="1" customWidth="1"/>
    <col min="13" max="257" width="9.140625" style="1"/>
    <col min="258" max="258" width="7.140625" style="1" customWidth="1"/>
    <col min="259" max="259" width="40.140625" style="1" customWidth="1"/>
    <col min="260" max="260" width="8.5703125" style="1" customWidth="1"/>
    <col min="261" max="261" width="11.5703125" style="1" customWidth="1"/>
    <col min="262" max="262" width="10.42578125" style="1" customWidth="1"/>
    <col min="263" max="263" width="11.85546875" style="1" customWidth="1"/>
    <col min="264" max="264" width="18.85546875" style="1" customWidth="1"/>
    <col min="265" max="267" width="9.140625" style="1"/>
    <col min="268" max="268" width="7.140625" style="1" customWidth="1"/>
    <col min="269" max="513" width="9.140625" style="1"/>
    <col min="514" max="514" width="7.140625" style="1" customWidth="1"/>
    <col min="515" max="515" width="40.140625" style="1" customWidth="1"/>
    <col min="516" max="516" width="8.5703125" style="1" customWidth="1"/>
    <col min="517" max="517" width="11.5703125" style="1" customWidth="1"/>
    <col min="518" max="518" width="10.42578125" style="1" customWidth="1"/>
    <col min="519" max="519" width="11.85546875" style="1" customWidth="1"/>
    <col min="520" max="520" width="18.85546875" style="1" customWidth="1"/>
    <col min="521" max="523" width="9.140625" style="1"/>
    <col min="524" max="524" width="7.140625" style="1" customWidth="1"/>
    <col min="525" max="769" width="9.140625" style="1"/>
    <col min="770" max="770" width="7.140625" style="1" customWidth="1"/>
    <col min="771" max="771" width="40.140625" style="1" customWidth="1"/>
    <col min="772" max="772" width="8.5703125" style="1" customWidth="1"/>
    <col min="773" max="773" width="11.5703125" style="1" customWidth="1"/>
    <col min="774" max="774" width="10.42578125" style="1" customWidth="1"/>
    <col min="775" max="775" width="11.85546875" style="1" customWidth="1"/>
    <col min="776" max="776" width="18.85546875" style="1" customWidth="1"/>
    <col min="777" max="779" width="9.140625" style="1"/>
    <col min="780" max="780" width="7.140625" style="1" customWidth="1"/>
    <col min="781" max="1025" width="9.140625" style="1"/>
    <col min="1026" max="1026" width="7.140625" style="1" customWidth="1"/>
    <col min="1027" max="1027" width="40.140625" style="1" customWidth="1"/>
    <col min="1028" max="1028" width="8.5703125" style="1" customWidth="1"/>
    <col min="1029" max="1029" width="11.5703125" style="1" customWidth="1"/>
    <col min="1030" max="1030" width="10.42578125" style="1" customWidth="1"/>
    <col min="1031" max="1031" width="11.85546875" style="1" customWidth="1"/>
    <col min="1032" max="1032" width="18.85546875" style="1" customWidth="1"/>
    <col min="1033" max="1035" width="9.140625" style="1"/>
    <col min="1036" max="1036" width="7.140625" style="1" customWidth="1"/>
    <col min="1037" max="1281" width="9.140625" style="1"/>
    <col min="1282" max="1282" width="7.140625" style="1" customWidth="1"/>
    <col min="1283" max="1283" width="40.140625" style="1" customWidth="1"/>
    <col min="1284" max="1284" width="8.5703125" style="1" customWidth="1"/>
    <col min="1285" max="1285" width="11.5703125" style="1" customWidth="1"/>
    <col min="1286" max="1286" width="10.42578125" style="1" customWidth="1"/>
    <col min="1287" max="1287" width="11.85546875" style="1" customWidth="1"/>
    <col min="1288" max="1288" width="18.85546875" style="1" customWidth="1"/>
    <col min="1289" max="1291" width="9.140625" style="1"/>
    <col min="1292" max="1292" width="7.140625" style="1" customWidth="1"/>
    <col min="1293" max="1537" width="9.140625" style="1"/>
    <col min="1538" max="1538" width="7.140625" style="1" customWidth="1"/>
    <col min="1539" max="1539" width="40.140625" style="1" customWidth="1"/>
    <col min="1540" max="1540" width="8.5703125" style="1" customWidth="1"/>
    <col min="1541" max="1541" width="11.5703125" style="1" customWidth="1"/>
    <col min="1542" max="1542" width="10.42578125" style="1" customWidth="1"/>
    <col min="1543" max="1543" width="11.85546875" style="1" customWidth="1"/>
    <col min="1544" max="1544" width="18.85546875" style="1" customWidth="1"/>
    <col min="1545" max="1547" width="9.140625" style="1"/>
    <col min="1548" max="1548" width="7.140625" style="1" customWidth="1"/>
    <col min="1549" max="1793" width="9.140625" style="1"/>
    <col min="1794" max="1794" width="7.140625" style="1" customWidth="1"/>
    <col min="1795" max="1795" width="40.140625" style="1" customWidth="1"/>
    <col min="1796" max="1796" width="8.5703125" style="1" customWidth="1"/>
    <col min="1797" max="1797" width="11.5703125" style="1" customWidth="1"/>
    <col min="1798" max="1798" width="10.42578125" style="1" customWidth="1"/>
    <col min="1799" max="1799" width="11.85546875" style="1" customWidth="1"/>
    <col min="1800" max="1800" width="18.85546875" style="1" customWidth="1"/>
    <col min="1801" max="1803" width="9.140625" style="1"/>
    <col min="1804" max="1804" width="7.140625" style="1" customWidth="1"/>
    <col min="1805" max="2049" width="9.140625" style="1"/>
    <col min="2050" max="2050" width="7.140625" style="1" customWidth="1"/>
    <col min="2051" max="2051" width="40.140625" style="1" customWidth="1"/>
    <col min="2052" max="2052" width="8.5703125" style="1" customWidth="1"/>
    <col min="2053" max="2053" width="11.5703125" style="1" customWidth="1"/>
    <col min="2054" max="2054" width="10.42578125" style="1" customWidth="1"/>
    <col min="2055" max="2055" width="11.85546875" style="1" customWidth="1"/>
    <col min="2056" max="2056" width="18.85546875" style="1" customWidth="1"/>
    <col min="2057" max="2059" width="9.140625" style="1"/>
    <col min="2060" max="2060" width="7.140625" style="1" customWidth="1"/>
    <col min="2061" max="2305" width="9.140625" style="1"/>
    <col min="2306" max="2306" width="7.140625" style="1" customWidth="1"/>
    <col min="2307" max="2307" width="40.140625" style="1" customWidth="1"/>
    <col min="2308" max="2308" width="8.5703125" style="1" customWidth="1"/>
    <col min="2309" max="2309" width="11.5703125" style="1" customWidth="1"/>
    <col min="2310" max="2310" width="10.42578125" style="1" customWidth="1"/>
    <col min="2311" max="2311" width="11.85546875" style="1" customWidth="1"/>
    <col min="2312" max="2312" width="18.85546875" style="1" customWidth="1"/>
    <col min="2313" max="2315" width="9.140625" style="1"/>
    <col min="2316" max="2316" width="7.140625" style="1" customWidth="1"/>
    <col min="2317" max="2561" width="9.140625" style="1"/>
    <col min="2562" max="2562" width="7.140625" style="1" customWidth="1"/>
    <col min="2563" max="2563" width="40.140625" style="1" customWidth="1"/>
    <col min="2564" max="2564" width="8.5703125" style="1" customWidth="1"/>
    <col min="2565" max="2565" width="11.5703125" style="1" customWidth="1"/>
    <col min="2566" max="2566" width="10.42578125" style="1" customWidth="1"/>
    <col min="2567" max="2567" width="11.85546875" style="1" customWidth="1"/>
    <col min="2568" max="2568" width="18.85546875" style="1" customWidth="1"/>
    <col min="2569" max="2571" width="9.140625" style="1"/>
    <col min="2572" max="2572" width="7.140625" style="1" customWidth="1"/>
    <col min="2573" max="2817" width="9.140625" style="1"/>
    <col min="2818" max="2818" width="7.140625" style="1" customWidth="1"/>
    <col min="2819" max="2819" width="40.140625" style="1" customWidth="1"/>
    <col min="2820" max="2820" width="8.5703125" style="1" customWidth="1"/>
    <col min="2821" max="2821" width="11.5703125" style="1" customWidth="1"/>
    <col min="2822" max="2822" width="10.42578125" style="1" customWidth="1"/>
    <col min="2823" max="2823" width="11.85546875" style="1" customWidth="1"/>
    <col min="2824" max="2824" width="18.85546875" style="1" customWidth="1"/>
    <col min="2825" max="2827" width="9.140625" style="1"/>
    <col min="2828" max="2828" width="7.140625" style="1" customWidth="1"/>
    <col min="2829" max="3073" width="9.140625" style="1"/>
    <col min="3074" max="3074" width="7.140625" style="1" customWidth="1"/>
    <col min="3075" max="3075" width="40.140625" style="1" customWidth="1"/>
    <col min="3076" max="3076" width="8.5703125" style="1" customWidth="1"/>
    <col min="3077" max="3077" width="11.5703125" style="1" customWidth="1"/>
    <col min="3078" max="3078" width="10.42578125" style="1" customWidth="1"/>
    <col min="3079" max="3079" width="11.85546875" style="1" customWidth="1"/>
    <col min="3080" max="3080" width="18.85546875" style="1" customWidth="1"/>
    <col min="3081" max="3083" width="9.140625" style="1"/>
    <col min="3084" max="3084" width="7.140625" style="1" customWidth="1"/>
    <col min="3085" max="3329" width="9.140625" style="1"/>
    <col min="3330" max="3330" width="7.140625" style="1" customWidth="1"/>
    <col min="3331" max="3331" width="40.140625" style="1" customWidth="1"/>
    <col min="3332" max="3332" width="8.5703125" style="1" customWidth="1"/>
    <col min="3333" max="3333" width="11.5703125" style="1" customWidth="1"/>
    <col min="3334" max="3334" width="10.42578125" style="1" customWidth="1"/>
    <col min="3335" max="3335" width="11.85546875" style="1" customWidth="1"/>
    <col min="3336" max="3336" width="18.85546875" style="1" customWidth="1"/>
    <col min="3337" max="3339" width="9.140625" style="1"/>
    <col min="3340" max="3340" width="7.140625" style="1" customWidth="1"/>
    <col min="3341" max="3585" width="9.140625" style="1"/>
    <col min="3586" max="3586" width="7.140625" style="1" customWidth="1"/>
    <col min="3587" max="3587" width="40.140625" style="1" customWidth="1"/>
    <col min="3588" max="3588" width="8.5703125" style="1" customWidth="1"/>
    <col min="3589" max="3589" width="11.5703125" style="1" customWidth="1"/>
    <col min="3590" max="3590" width="10.42578125" style="1" customWidth="1"/>
    <col min="3591" max="3591" width="11.85546875" style="1" customWidth="1"/>
    <col min="3592" max="3592" width="18.85546875" style="1" customWidth="1"/>
    <col min="3593" max="3595" width="9.140625" style="1"/>
    <col min="3596" max="3596" width="7.140625" style="1" customWidth="1"/>
    <col min="3597" max="3841" width="9.140625" style="1"/>
    <col min="3842" max="3842" width="7.140625" style="1" customWidth="1"/>
    <col min="3843" max="3843" width="40.140625" style="1" customWidth="1"/>
    <col min="3844" max="3844" width="8.5703125" style="1" customWidth="1"/>
    <col min="3845" max="3845" width="11.5703125" style="1" customWidth="1"/>
    <col min="3846" max="3846" width="10.42578125" style="1" customWidth="1"/>
    <col min="3847" max="3847" width="11.85546875" style="1" customWidth="1"/>
    <col min="3848" max="3848" width="18.85546875" style="1" customWidth="1"/>
    <col min="3849" max="3851" width="9.140625" style="1"/>
    <col min="3852" max="3852" width="7.140625" style="1" customWidth="1"/>
    <col min="3853" max="4097" width="9.140625" style="1"/>
    <col min="4098" max="4098" width="7.140625" style="1" customWidth="1"/>
    <col min="4099" max="4099" width="40.140625" style="1" customWidth="1"/>
    <col min="4100" max="4100" width="8.5703125" style="1" customWidth="1"/>
    <col min="4101" max="4101" width="11.5703125" style="1" customWidth="1"/>
    <col min="4102" max="4102" width="10.42578125" style="1" customWidth="1"/>
    <col min="4103" max="4103" width="11.85546875" style="1" customWidth="1"/>
    <col min="4104" max="4104" width="18.85546875" style="1" customWidth="1"/>
    <col min="4105" max="4107" width="9.140625" style="1"/>
    <col min="4108" max="4108" width="7.140625" style="1" customWidth="1"/>
    <col min="4109" max="4353" width="9.140625" style="1"/>
    <col min="4354" max="4354" width="7.140625" style="1" customWidth="1"/>
    <col min="4355" max="4355" width="40.140625" style="1" customWidth="1"/>
    <col min="4356" max="4356" width="8.5703125" style="1" customWidth="1"/>
    <col min="4357" max="4357" width="11.5703125" style="1" customWidth="1"/>
    <col min="4358" max="4358" width="10.42578125" style="1" customWidth="1"/>
    <col min="4359" max="4359" width="11.85546875" style="1" customWidth="1"/>
    <col min="4360" max="4360" width="18.85546875" style="1" customWidth="1"/>
    <col min="4361" max="4363" width="9.140625" style="1"/>
    <col min="4364" max="4364" width="7.140625" style="1" customWidth="1"/>
    <col min="4365" max="4609" width="9.140625" style="1"/>
    <col min="4610" max="4610" width="7.140625" style="1" customWidth="1"/>
    <col min="4611" max="4611" width="40.140625" style="1" customWidth="1"/>
    <col min="4612" max="4612" width="8.5703125" style="1" customWidth="1"/>
    <col min="4613" max="4613" width="11.5703125" style="1" customWidth="1"/>
    <col min="4614" max="4614" width="10.42578125" style="1" customWidth="1"/>
    <col min="4615" max="4615" width="11.85546875" style="1" customWidth="1"/>
    <col min="4616" max="4616" width="18.85546875" style="1" customWidth="1"/>
    <col min="4617" max="4619" width="9.140625" style="1"/>
    <col min="4620" max="4620" width="7.140625" style="1" customWidth="1"/>
    <col min="4621" max="4865" width="9.140625" style="1"/>
    <col min="4866" max="4866" width="7.140625" style="1" customWidth="1"/>
    <col min="4867" max="4867" width="40.140625" style="1" customWidth="1"/>
    <col min="4868" max="4868" width="8.5703125" style="1" customWidth="1"/>
    <col min="4869" max="4869" width="11.5703125" style="1" customWidth="1"/>
    <col min="4870" max="4870" width="10.42578125" style="1" customWidth="1"/>
    <col min="4871" max="4871" width="11.85546875" style="1" customWidth="1"/>
    <col min="4872" max="4872" width="18.85546875" style="1" customWidth="1"/>
    <col min="4873" max="4875" width="9.140625" style="1"/>
    <col min="4876" max="4876" width="7.140625" style="1" customWidth="1"/>
    <col min="4877" max="5121" width="9.140625" style="1"/>
    <col min="5122" max="5122" width="7.140625" style="1" customWidth="1"/>
    <col min="5123" max="5123" width="40.140625" style="1" customWidth="1"/>
    <col min="5124" max="5124" width="8.5703125" style="1" customWidth="1"/>
    <col min="5125" max="5125" width="11.5703125" style="1" customWidth="1"/>
    <col min="5126" max="5126" width="10.42578125" style="1" customWidth="1"/>
    <col min="5127" max="5127" width="11.85546875" style="1" customWidth="1"/>
    <col min="5128" max="5128" width="18.85546875" style="1" customWidth="1"/>
    <col min="5129" max="5131" width="9.140625" style="1"/>
    <col min="5132" max="5132" width="7.140625" style="1" customWidth="1"/>
    <col min="5133" max="5377" width="9.140625" style="1"/>
    <col min="5378" max="5378" width="7.140625" style="1" customWidth="1"/>
    <col min="5379" max="5379" width="40.140625" style="1" customWidth="1"/>
    <col min="5380" max="5380" width="8.5703125" style="1" customWidth="1"/>
    <col min="5381" max="5381" width="11.5703125" style="1" customWidth="1"/>
    <col min="5382" max="5382" width="10.42578125" style="1" customWidth="1"/>
    <col min="5383" max="5383" width="11.85546875" style="1" customWidth="1"/>
    <col min="5384" max="5384" width="18.85546875" style="1" customWidth="1"/>
    <col min="5385" max="5387" width="9.140625" style="1"/>
    <col min="5388" max="5388" width="7.140625" style="1" customWidth="1"/>
    <col min="5389" max="5633" width="9.140625" style="1"/>
    <col min="5634" max="5634" width="7.140625" style="1" customWidth="1"/>
    <col min="5635" max="5635" width="40.140625" style="1" customWidth="1"/>
    <col min="5636" max="5636" width="8.5703125" style="1" customWidth="1"/>
    <col min="5637" max="5637" width="11.5703125" style="1" customWidth="1"/>
    <col min="5638" max="5638" width="10.42578125" style="1" customWidth="1"/>
    <col min="5639" max="5639" width="11.85546875" style="1" customWidth="1"/>
    <col min="5640" max="5640" width="18.85546875" style="1" customWidth="1"/>
    <col min="5641" max="5643" width="9.140625" style="1"/>
    <col min="5644" max="5644" width="7.140625" style="1" customWidth="1"/>
    <col min="5645" max="5889" width="9.140625" style="1"/>
    <col min="5890" max="5890" width="7.140625" style="1" customWidth="1"/>
    <col min="5891" max="5891" width="40.140625" style="1" customWidth="1"/>
    <col min="5892" max="5892" width="8.5703125" style="1" customWidth="1"/>
    <col min="5893" max="5893" width="11.5703125" style="1" customWidth="1"/>
    <col min="5894" max="5894" width="10.42578125" style="1" customWidth="1"/>
    <col min="5895" max="5895" width="11.85546875" style="1" customWidth="1"/>
    <col min="5896" max="5896" width="18.85546875" style="1" customWidth="1"/>
    <col min="5897" max="5899" width="9.140625" style="1"/>
    <col min="5900" max="5900" width="7.140625" style="1" customWidth="1"/>
    <col min="5901" max="6145" width="9.140625" style="1"/>
    <col min="6146" max="6146" width="7.140625" style="1" customWidth="1"/>
    <col min="6147" max="6147" width="40.140625" style="1" customWidth="1"/>
    <col min="6148" max="6148" width="8.5703125" style="1" customWidth="1"/>
    <col min="6149" max="6149" width="11.5703125" style="1" customWidth="1"/>
    <col min="6150" max="6150" width="10.42578125" style="1" customWidth="1"/>
    <col min="6151" max="6151" width="11.85546875" style="1" customWidth="1"/>
    <col min="6152" max="6152" width="18.85546875" style="1" customWidth="1"/>
    <col min="6153" max="6155" width="9.140625" style="1"/>
    <col min="6156" max="6156" width="7.140625" style="1" customWidth="1"/>
    <col min="6157" max="6401" width="9.140625" style="1"/>
    <col min="6402" max="6402" width="7.140625" style="1" customWidth="1"/>
    <col min="6403" max="6403" width="40.140625" style="1" customWidth="1"/>
    <col min="6404" max="6404" width="8.5703125" style="1" customWidth="1"/>
    <col min="6405" max="6405" width="11.5703125" style="1" customWidth="1"/>
    <col min="6406" max="6406" width="10.42578125" style="1" customWidth="1"/>
    <col min="6407" max="6407" width="11.85546875" style="1" customWidth="1"/>
    <col min="6408" max="6408" width="18.85546875" style="1" customWidth="1"/>
    <col min="6409" max="6411" width="9.140625" style="1"/>
    <col min="6412" max="6412" width="7.140625" style="1" customWidth="1"/>
    <col min="6413" max="6657" width="9.140625" style="1"/>
    <col min="6658" max="6658" width="7.140625" style="1" customWidth="1"/>
    <col min="6659" max="6659" width="40.140625" style="1" customWidth="1"/>
    <col min="6660" max="6660" width="8.5703125" style="1" customWidth="1"/>
    <col min="6661" max="6661" width="11.5703125" style="1" customWidth="1"/>
    <col min="6662" max="6662" width="10.42578125" style="1" customWidth="1"/>
    <col min="6663" max="6663" width="11.85546875" style="1" customWidth="1"/>
    <col min="6664" max="6664" width="18.85546875" style="1" customWidth="1"/>
    <col min="6665" max="6667" width="9.140625" style="1"/>
    <col min="6668" max="6668" width="7.140625" style="1" customWidth="1"/>
    <col min="6669" max="6913" width="9.140625" style="1"/>
    <col min="6914" max="6914" width="7.140625" style="1" customWidth="1"/>
    <col min="6915" max="6915" width="40.140625" style="1" customWidth="1"/>
    <col min="6916" max="6916" width="8.5703125" style="1" customWidth="1"/>
    <col min="6917" max="6917" width="11.5703125" style="1" customWidth="1"/>
    <col min="6918" max="6918" width="10.42578125" style="1" customWidth="1"/>
    <col min="6919" max="6919" width="11.85546875" style="1" customWidth="1"/>
    <col min="6920" max="6920" width="18.85546875" style="1" customWidth="1"/>
    <col min="6921" max="6923" width="9.140625" style="1"/>
    <col min="6924" max="6924" width="7.140625" style="1" customWidth="1"/>
    <col min="6925" max="7169" width="9.140625" style="1"/>
    <col min="7170" max="7170" width="7.140625" style="1" customWidth="1"/>
    <col min="7171" max="7171" width="40.140625" style="1" customWidth="1"/>
    <col min="7172" max="7172" width="8.5703125" style="1" customWidth="1"/>
    <col min="7173" max="7173" width="11.5703125" style="1" customWidth="1"/>
    <col min="7174" max="7174" width="10.42578125" style="1" customWidth="1"/>
    <col min="7175" max="7175" width="11.85546875" style="1" customWidth="1"/>
    <col min="7176" max="7176" width="18.85546875" style="1" customWidth="1"/>
    <col min="7177" max="7179" width="9.140625" style="1"/>
    <col min="7180" max="7180" width="7.140625" style="1" customWidth="1"/>
    <col min="7181" max="7425" width="9.140625" style="1"/>
    <col min="7426" max="7426" width="7.140625" style="1" customWidth="1"/>
    <col min="7427" max="7427" width="40.140625" style="1" customWidth="1"/>
    <col min="7428" max="7428" width="8.5703125" style="1" customWidth="1"/>
    <col min="7429" max="7429" width="11.5703125" style="1" customWidth="1"/>
    <col min="7430" max="7430" width="10.42578125" style="1" customWidth="1"/>
    <col min="7431" max="7431" width="11.85546875" style="1" customWidth="1"/>
    <col min="7432" max="7432" width="18.85546875" style="1" customWidth="1"/>
    <col min="7433" max="7435" width="9.140625" style="1"/>
    <col min="7436" max="7436" width="7.140625" style="1" customWidth="1"/>
    <col min="7437" max="7681" width="9.140625" style="1"/>
    <col min="7682" max="7682" width="7.140625" style="1" customWidth="1"/>
    <col min="7683" max="7683" width="40.140625" style="1" customWidth="1"/>
    <col min="7684" max="7684" width="8.5703125" style="1" customWidth="1"/>
    <col min="7685" max="7685" width="11.5703125" style="1" customWidth="1"/>
    <col min="7686" max="7686" width="10.42578125" style="1" customWidth="1"/>
    <col min="7687" max="7687" width="11.85546875" style="1" customWidth="1"/>
    <col min="7688" max="7688" width="18.85546875" style="1" customWidth="1"/>
    <col min="7689" max="7691" width="9.140625" style="1"/>
    <col min="7692" max="7692" width="7.140625" style="1" customWidth="1"/>
    <col min="7693" max="7937" width="9.140625" style="1"/>
    <col min="7938" max="7938" width="7.140625" style="1" customWidth="1"/>
    <col min="7939" max="7939" width="40.140625" style="1" customWidth="1"/>
    <col min="7940" max="7940" width="8.5703125" style="1" customWidth="1"/>
    <col min="7941" max="7941" width="11.5703125" style="1" customWidth="1"/>
    <col min="7942" max="7942" width="10.42578125" style="1" customWidth="1"/>
    <col min="7943" max="7943" width="11.85546875" style="1" customWidth="1"/>
    <col min="7944" max="7944" width="18.85546875" style="1" customWidth="1"/>
    <col min="7945" max="7947" width="9.140625" style="1"/>
    <col min="7948" max="7948" width="7.140625" style="1" customWidth="1"/>
    <col min="7949" max="8193" width="9.140625" style="1"/>
    <col min="8194" max="8194" width="7.140625" style="1" customWidth="1"/>
    <col min="8195" max="8195" width="40.140625" style="1" customWidth="1"/>
    <col min="8196" max="8196" width="8.5703125" style="1" customWidth="1"/>
    <col min="8197" max="8197" width="11.5703125" style="1" customWidth="1"/>
    <col min="8198" max="8198" width="10.42578125" style="1" customWidth="1"/>
    <col min="8199" max="8199" width="11.85546875" style="1" customWidth="1"/>
    <col min="8200" max="8200" width="18.85546875" style="1" customWidth="1"/>
    <col min="8201" max="8203" width="9.140625" style="1"/>
    <col min="8204" max="8204" width="7.140625" style="1" customWidth="1"/>
    <col min="8205" max="8449" width="9.140625" style="1"/>
    <col min="8450" max="8450" width="7.140625" style="1" customWidth="1"/>
    <col min="8451" max="8451" width="40.140625" style="1" customWidth="1"/>
    <col min="8452" max="8452" width="8.5703125" style="1" customWidth="1"/>
    <col min="8453" max="8453" width="11.5703125" style="1" customWidth="1"/>
    <col min="8454" max="8454" width="10.42578125" style="1" customWidth="1"/>
    <col min="8455" max="8455" width="11.85546875" style="1" customWidth="1"/>
    <col min="8456" max="8456" width="18.85546875" style="1" customWidth="1"/>
    <col min="8457" max="8459" width="9.140625" style="1"/>
    <col min="8460" max="8460" width="7.140625" style="1" customWidth="1"/>
    <col min="8461" max="8705" width="9.140625" style="1"/>
    <col min="8706" max="8706" width="7.140625" style="1" customWidth="1"/>
    <col min="8707" max="8707" width="40.140625" style="1" customWidth="1"/>
    <col min="8708" max="8708" width="8.5703125" style="1" customWidth="1"/>
    <col min="8709" max="8709" width="11.5703125" style="1" customWidth="1"/>
    <col min="8710" max="8710" width="10.42578125" style="1" customWidth="1"/>
    <col min="8711" max="8711" width="11.85546875" style="1" customWidth="1"/>
    <col min="8712" max="8712" width="18.85546875" style="1" customWidth="1"/>
    <col min="8713" max="8715" width="9.140625" style="1"/>
    <col min="8716" max="8716" width="7.140625" style="1" customWidth="1"/>
    <col min="8717" max="8961" width="9.140625" style="1"/>
    <col min="8962" max="8962" width="7.140625" style="1" customWidth="1"/>
    <col min="8963" max="8963" width="40.140625" style="1" customWidth="1"/>
    <col min="8964" max="8964" width="8.5703125" style="1" customWidth="1"/>
    <col min="8965" max="8965" width="11.5703125" style="1" customWidth="1"/>
    <col min="8966" max="8966" width="10.42578125" style="1" customWidth="1"/>
    <col min="8967" max="8967" width="11.85546875" style="1" customWidth="1"/>
    <col min="8968" max="8968" width="18.85546875" style="1" customWidth="1"/>
    <col min="8969" max="8971" width="9.140625" style="1"/>
    <col min="8972" max="8972" width="7.140625" style="1" customWidth="1"/>
    <col min="8973" max="9217" width="9.140625" style="1"/>
    <col min="9218" max="9218" width="7.140625" style="1" customWidth="1"/>
    <col min="9219" max="9219" width="40.140625" style="1" customWidth="1"/>
    <col min="9220" max="9220" width="8.5703125" style="1" customWidth="1"/>
    <col min="9221" max="9221" width="11.5703125" style="1" customWidth="1"/>
    <col min="9222" max="9222" width="10.42578125" style="1" customWidth="1"/>
    <col min="9223" max="9223" width="11.85546875" style="1" customWidth="1"/>
    <col min="9224" max="9224" width="18.85546875" style="1" customWidth="1"/>
    <col min="9225" max="9227" width="9.140625" style="1"/>
    <col min="9228" max="9228" width="7.140625" style="1" customWidth="1"/>
    <col min="9229" max="9473" width="9.140625" style="1"/>
    <col min="9474" max="9474" width="7.140625" style="1" customWidth="1"/>
    <col min="9475" max="9475" width="40.140625" style="1" customWidth="1"/>
    <col min="9476" max="9476" width="8.5703125" style="1" customWidth="1"/>
    <col min="9477" max="9477" width="11.5703125" style="1" customWidth="1"/>
    <col min="9478" max="9478" width="10.42578125" style="1" customWidth="1"/>
    <col min="9479" max="9479" width="11.85546875" style="1" customWidth="1"/>
    <col min="9480" max="9480" width="18.85546875" style="1" customWidth="1"/>
    <col min="9481" max="9483" width="9.140625" style="1"/>
    <col min="9484" max="9484" width="7.140625" style="1" customWidth="1"/>
    <col min="9485" max="9729" width="9.140625" style="1"/>
    <col min="9730" max="9730" width="7.140625" style="1" customWidth="1"/>
    <col min="9731" max="9731" width="40.140625" style="1" customWidth="1"/>
    <col min="9732" max="9732" width="8.5703125" style="1" customWidth="1"/>
    <col min="9733" max="9733" width="11.5703125" style="1" customWidth="1"/>
    <col min="9734" max="9734" width="10.42578125" style="1" customWidth="1"/>
    <col min="9735" max="9735" width="11.85546875" style="1" customWidth="1"/>
    <col min="9736" max="9736" width="18.85546875" style="1" customWidth="1"/>
    <col min="9737" max="9739" width="9.140625" style="1"/>
    <col min="9740" max="9740" width="7.140625" style="1" customWidth="1"/>
    <col min="9741" max="9985" width="9.140625" style="1"/>
    <col min="9986" max="9986" width="7.140625" style="1" customWidth="1"/>
    <col min="9987" max="9987" width="40.140625" style="1" customWidth="1"/>
    <col min="9988" max="9988" width="8.5703125" style="1" customWidth="1"/>
    <col min="9989" max="9989" width="11.5703125" style="1" customWidth="1"/>
    <col min="9990" max="9990" width="10.42578125" style="1" customWidth="1"/>
    <col min="9991" max="9991" width="11.85546875" style="1" customWidth="1"/>
    <col min="9992" max="9992" width="18.85546875" style="1" customWidth="1"/>
    <col min="9993" max="9995" width="9.140625" style="1"/>
    <col min="9996" max="9996" width="7.140625" style="1" customWidth="1"/>
    <col min="9997" max="10241" width="9.140625" style="1"/>
    <col min="10242" max="10242" width="7.140625" style="1" customWidth="1"/>
    <col min="10243" max="10243" width="40.140625" style="1" customWidth="1"/>
    <col min="10244" max="10244" width="8.5703125" style="1" customWidth="1"/>
    <col min="10245" max="10245" width="11.5703125" style="1" customWidth="1"/>
    <col min="10246" max="10246" width="10.42578125" style="1" customWidth="1"/>
    <col min="10247" max="10247" width="11.85546875" style="1" customWidth="1"/>
    <col min="10248" max="10248" width="18.85546875" style="1" customWidth="1"/>
    <col min="10249" max="10251" width="9.140625" style="1"/>
    <col min="10252" max="10252" width="7.140625" style="1" customWidth="1"/>
    <col min="10253" max="10497" width="9.140625" style="1"/>
    <col min="10498" max="10498" width="7.140625" style="1" customWidth="1"/>
    <col min="10499" max="10499" width="40.140625" style="1" customWidth="1"/>
    <col min="10500" max="10500" width="8.5703125" style="1" customWidth="1"/>
    <col min="10501" max="10501" width="11.5703125" style="1" customWidth="1"/>
    <col min="10502" max="10502" width="10.42578125" style="1" customWidth="1"/>
    <col min="10503" max="10503" width="11.85546875" style="1" customWidth="1"/>
    <col min="10504" max="10504" width="18.85546875" style="1" customWidth="1"/>
    <col min="10505" max="10507" width="9.140625" style="1"/>
    <col min="10508" max="10508" width="7.140625" style="1" customWidth="1"/>
    <col min="10509" max="10753" width="9.140625" style="1"/>
    <col min="10754" max="10754" width="7.140625" style="1" customWidth="1"/>
    <col min="10755" max="10755" width="40.140625" style="1" customWidth="1"/>
    <col min="10756" max="10756" width="8.5703125" style="1" customWidth="1"/>
    <col min="10757" max="10757" width="11.5703125" style="1" customWidth="1"/>
    <col min="10758" max="10758" width="10.42578125" style="1" customWidth="1"/>
    <col min="10759" max="10759" width="11.85546875" style="1" customWidth="1"/>
    <col min="10760" max="10760" width="18.85546875" style="1" customWidth="1"/>
    <col min="10761" max="10763" width="9.140625" style="1"/>
    <col min="10764" max="10764" width="7.140625" style="1" customWidth="1"/>
    <col min="10765" max="11009" width="9.140625" style="1"/>
    <col min="11010" max="11010" width="7.140625" style="1" customWidth="1"/>
    <col min="11011" max="11011" width="40.140625" style="1" customWidth="1"/>
    <col min="11012" max="11012" width="8.5703125" style="1" customWidth="1"/>
    <col min="11013" max="11013" width="11.5703125" style="1" customWidth="1"/>
    <col min="11014" max="11014" width="10.42578125" style="1" customWidth="1"/>
    <col min="11015" max="11015" width="11.85546875" style="1" customWidth="1"/>
    <col min="11016" max="11016" width="18.85546875" style="1" customWidth="1"/>
    <col min="11017" max="11019" width="9.140625" style="1"/>
    <col min="11020" max="11020" width="7.140625" style="1" customWidth="1"/>
    <col min="11021" max="11265" width="9.140625" style="1"/>
    <col min="11266" max="11266" width="7.140625" style="1" customWidth="1"/>
    <col min="11267" max="11267" width="40.140625" style="1" customWidth="1"/>
    <col min="11268" max="11268" width="8.5703125" style="1" customWidth="1"/>
    <col min="11269" max="11269" width="11.5703125" style="1" customWidth="1"/>
    <col min="11270" max="11270" width="10.42578125" style="1" customWidth="1"/>
    <col min="11271" max="11271" width="11.85546875" style="1" customWidth="1"/>
    <col min="11272" max="11272" width="18.85546875" style="1" customWidth="1"/>
    <col min="11273" max="11275" width="9.140625" style="1"/>
    <col min="11276" max="11276" width="7.140625" style="1" customWidth="1"/>
    <col min="11277" max="11521" width="9.140625" style="1"/>
    <col min="11522" max="11522" width="7.140625" style="1" customWidth="1"/>
    <col min="11523" max="11523" width="40.140625" style="1" customWidth="1"/>
    <col min="11524" max="11524" width="8.5703125" style="1" customWidth="1"/>
    <col min="11525" max="11525" width="11.5703125" style="1" customWidth="1"/>
    <col min="11526" max="11526" width="10.42578125" style="1" customWidth="1"/>
    <col min="11527" max="11527" width="11.85546875" style="1" customWidth="1"/>
    <col min="11528" max="11528" width="18.85546875" style="1" customWidth="1"/>
    <col min="11529" max="11531" width="9.140625" style="1"/>
    <col min="11532" max="11532" width="7.140625" style="1" customWidth="1"/>
    <col min="11533" max="11777" width="9.140625" style="1"/>
    <col min="11778" max="11778" width="7.140625" style="1" customWidth="1"/>
    <col min="11779" max="11779" width="40.140625" style="1" customWidth="1"/>
    <col min="11780" max="11780" width="8.5703125" style="1" customWidth="1"/>
    <col min="11781" max="11781" width="11.5703125" style="1" customWidth="1"/>
    <col min="11782" max="11782" width="10.42578125" style="1" customWidth="1"/>
    <col min="11783" max="11783" width="11.85546875" style="1" customWidth="1"/>
    <col min="11784" max="11784" width="18.85546875" style="1" customWidth="1"/>
    <col min="11785" max="11787" width="9.140625" style="1"/>
    <col min="11788" max="11788" width="7.140625" style="1" customWidth="1"/>
    <col min="11789" max="12033" width="9.140625" style="1"/>
    <col min="12034" max="12034" width="7.140625" style="1" customWidth="1"/>
    <col min="12035" max="12035" width="40.140625" style="1" customWidth="1"/>
    <col min="12036" max="12036" width="8.5703125" style="1" customWidth="1"/>
    <col min="12037" max="12037" width="11.5703125" style="1" customWidth="1"/>
    <col min="12038" max="12038" width="10.42578125" style="1" customWidth="1"/>
    <col min="12039" max="12039" width="11.85546875" style="1" customWidth="1"/>
    <col min="12040" max="12040" width="18.85546875" style="1" customWidth="1"/>
    <col min="12041" max="12043" width="9.140625" style="1"/>
    <col min="12044" max="12044" width="7.140625" style="1" customWidth="1"/>
    <col min="12045" max="12289" width="9.140625" style="1"/>
    <col min="12290" max="12290" width="7.140625" style="1" customWidth="1"/>
    <col min="12291" max="12291" width="40.140625" style="1" customWidth="1"/>
    <col min="12292" max="12292" width="8.5703125" style="1" customWidth="1"/>
    <col min="12293" max="12293" width="11.5703125" style="1" customWidth="1"/>
    <col min="12294" max="12294" width="10.42578125" style="1" customWidth="1"/>
    <col min="12295" max="12295" width="11.85546875" style="1" customWidth="1"/>
    <col min="12296" max="12296" width="18.85546875" style="1" customWidth="1"/>
    <col min="12297" max="12299" width="9.140625" style="1"/>
    <col min="12300" max="12300" width="7.140625" style="1" customWidth="1"/>
    <col min="12301" max="12545" width="9.140625" style="1"/>
    <col min="12546" max="12546" width="7.140625" style="1" customWidth="1"/>
    <col min="12547" max="12547" width="40.140625" style="1" customWidth="1"/>
    <col min="12548" max="12548" width="8.5703125" style="1" customWidth="1"/>
    <col min="12549" max="12549" width="11.5703125" style="1" customWidth="1"/>
    <col min="12550" max="12550" width="10.42578125" style="1" customWidth="1"/>
    <col min="12551" max="12551" width="11.85546875" style="1" customWidth="1"/>
    <col min="12552" max="12552" width="18.85546875" style="1" customWidth="1"/>
    <col min="12553" max="12555" width="9.140625" style="1"/>
    <col min="12556" max="12556" width="7.140625" style="1" customWidth="1"/>
    <col min="12557" max="12801" width="9.140625" style="1"/>
    <col min="12802" max="12802" width="7.140625" style="1" customWidth="1"/>
    <col min="12803" max="12803" width="40.140625" style="1" customWidth="1"/>
    <col min="12804" max="12804" width="8.5703125" style="1" customWidth="1"/>
    <col min="12805" max="12805" width="11.5703125" style="1" customWidth="1"/>
    <col min="12806" max="12806" width="10.42578125" style="1" customWidth="1"/>
    <col min="12807" max="12807" width="11.85546875" style="1" customWidth="1"/>
    <col min="12808" max="12808" width="18.85546875" style="1" customWidth="1"/>
    <col min="12809" max="12811" width="9.140625" style="1"/>
    <col min="12812" max="12812" width="7.140625" style="1" customWidth="1"/>
    <col min="12813" max="13057" width="9.140625" style="1"/>
    <col min="13058" max="13058" width="7.140625" style="1" customWidth="1"/>
    <col min="13059" max="13059" width="40.140625" style="1" customWidth="1"/>
    <col min="13060" max="13060" width="8.5703125" style="1" customWidth="1"/>
    <col min="13061" max="13061" width="11.5703125" style="1" customWidth="1"/>
    <col min="13062" max="13062" width="10.42578125" style="1" customWidth="1"/>
    <col min="13063" max="13063" width="11.85546875" style="1" customWidth="1"/>
    <col min="13064" max="13064" width="18.85546875" style="1" customWidth="1"/>
    <col min="13065" max="13067" width="9.140625" style="1"/>
    <col min="13068" max="13068" width="7.140625" style="1" customWidth="1"/>
    <col min="13069" max="13313" width="9.140625" style="1"/>
    <col min="13314" max="13314" width="7.140625" style="1" customWidth="1"/>
    <col min="13315" max="13315" width="40.140625" style="1" customWidth="1"/>
    <col min="13316" max="13316" width="8.5703125" style="1" customWidth="1"/>
    <col min="13317" max="13317" width="11.5703125" style="1" customWidth="1"/>
    <col min="13318" max="13318" width="10.42578125" style="1" customWidth="1"/>
    <col min="13319" max="13319" width="11.85546875" style="1" customWidth="1"/>
    <col min="13320" max="13320" width="18.85546875" style="1" customWidth="1"/>
    <col min="13321" max="13323" width="9.140625" style="1"/>
    <col min="13324" max="13324" width="7.140625" style="1" customWidth="1"/>
    <col min="13325" max="13569" width="9.140625" style="1"/>
    <col min="13570" max="13570" width="7.140625" style="1" customWidth="1"/>
    <col min="13571" max="13571" width="40.140625" style="1" customWidth="1"/>
    <col min="13572" max="13572" width="8.5703125" style="1" customWidth="1"/>
    <col min="13573" max="13573" width="11.5703125" style="1" customWidth="1"/>
    <col min="13574" max="13574" width="10.42578125" style="1" customWidth="1"/>
    <col min="13575" max="13575" width="11.85546875" style="1" customWidth="1"/>
    <col min="13576" max="13576" width="18.85546875" style="1" customWidth="1"/>
    <col min="13577" max="13579" width="9.140625" style="1"/>
    <col min="13580" max="13580" width="7.140625" style="1" customWidth="1"/>
    <col min="13581" max="13825" width="9.140625" style="1"/>
    <col min="13826" max="13826" width="7.140625" style="1" customWidth="1"/>
    <col min="13827" max="13827" width="40.140625" style="1" customWidth="1"/>
    <col min="13828" max="13828" width="8.5703125" style="1" customWidth="1"/>
    <col min="13829" max="13829" width="11.5703125" style="1" customWidth="1"/>
    <col min="13830" max="13830" width="10.42578125" style="1" customWidth="1"/>
    <col min="13831" max="13831" width="11.85546875" style="1" customWidth="1"/>
    <col min="13832" max="13832" width="18.85546875" style="1" customWidth="1"/>
    <col min="13833" max="13835" width="9.140625" style="1"/>
    <col min="13836" max="13836" width="7.140625" style="1" customWidth="1"/>
    <col min="13837" max="14081" width="9.140625" style="1"/>
    <col min="14082" max="14082" width="7.140625" style="1" customWidth="1"/>
    <col min="14083" max="14083" width="40.140625" style="1" customWidth="1"/>
    <col min="14084" max="14084" width="8.5703125" style="1" customWidth="1"/>
    <col min="14085" max="14085" width="11.5703125" style="1" customWidth="1"/>
    <col min="14086" max="14086" width="10.42578125" style="1" customWidth="1"/>
    <col min="14087" max="14087" width="11.85546875" style="1" customWidth="1"/>
    <col min="14088" max="14088" width="18.85546875" style="1" customWidth="1"/>
    <col min="14089" max="14091" width="9.140625" style="1"/>
    <col min="14092" max="14092" width="7.140625" style="1" customWidth="1"/>
    <col min="14093" max="14337" width="9.140625" style="1"/>
    <col min="14338" max="14338" width="7.140625" style="1" customWidth="1"/>
    <col min="14339" max="14339" width="40.140625" style="1" customWidth="1"/>
    <col min="14340" max="14340" width="8.5703125" style="1" customWidth="1"/>
    <col min="14341" max="14341" width="11.5703125" style="1" customWidth="1"/>
    <col min="14342" max="14342" width="10.42578125" style="1" customWidth="1"/>
    <col min="14343" max="14343" width="11.85546875" style="1" customWidth="1"/>
    <col min="14344" max="14344" width="18.85546875" style="1" customWidth="1"/>
    <col min="14345" max="14347" width="9.140625" style="1"/>
    <col min="14348" max="14348" width="7.140625" style="1" customWidth="1"/>
    <col min="14349" max="14593" width="9.140625" style="1"/>
    <col min="14594" max="14594" width="7.140625" style="1" customWidth="1"/>
    <col min="14595" max="14595" width="40.140625" style="1" customWidth="1"/>
    <col min="14596" max="14596" width="8.5703125" style="1" customWidth="1"/>
    <col min="14597" max="14597" width="11.5703125" style="1" customWidth="1"/>
    <col min="14598" max="14598" width="10.42578125" style="1" customWidth="1"/>
    <col min="14599" max="14599" width="11.85546875" style="1" customWidth="1"/>
    <col min="14600" max="14600" width="18.85546875" style="1" customWidth="1"/>
    <col min="14601" max="14603" width="9.140625" style="1"/>
    <col min="14604" max="14604" width="7.140625" style="1" customWidth="1"/>
    <col min="14605" max="14849" width="9.140625" style="1"/>
    <col min="14850" max="14850" width="7.140625" style="1" customWidth="1"/>
    <col min="14851" max="14851" width="40.140625" style="1" customWidth="1"/>
    <col min="14852" max="14852" width="8.5703125" style="1" customWidth="1"/>
    <col min="14853" max="14853" width="11.5703125" style="1" customWidth="1"/>
    <col min="14854" max="14854" width="10.42578125" style="1" customWidth="1"/>
    <col min="14855" max="14855" width="11.85546875" style="1" customWidth="1"/>
    <col min="14856" max="14856" width="18.85546875" style="1" customWidth="1"/>
    <col min="14857" max="14859" width="9.140625" style="1"/>
    <col min="14860" max="14860" width="7.140625" style="1" customWidth="1"/>
    <col min="14861" max="15105" width="9.140625" style="1"/>
    <col min="15106" max="15106" width="7.140625" style="1" customWidth="1"/>
    <col min="15107" max="15107" width="40.140625" style="1" customWidth="1"/>
    <col min="15108" max="15108" width="8.5703125" style="1" customWidth="1"/>
    <col min="15109" max="15109" width="11.5703125" style="1" customWidth="1"/>
    <col min="15110" max="15110" width="10.42578125" style="1" customWidth="1"/>
    <col min="15111" max="15111" width="11.85546875" style="1" customWidth="1"/>
    <col min="15112" max="15112" width="18.85546875" style="1" customWidth="1"/>
    <col min="15113" max="15115" width="9.140625" style="1"/>
    <col min="15116" max="15116" width="7.140625" style="1" customWidth="1"/>
    <col min="15117" max="15361" width="9.140625" style="1"/>
    <col min="15362" max="15362" width="7.140625" style="1" customWidth="1"/>
    <col min="15363" max="15363" width="40.140625" style="1" customWidth="1"/>
    <col min="15364" max="15364" width="8.5703125" style="1" customWidth="1"/>
    <col min="15365" max="15365" width="11.5703125" style="1" customWidth="1"/>
    <col min="15366" max="15366" width="10.42578125" style="1" customWidth="1"/>
    <col min="15367" max="15367" width="11.85546875" style="1" customWidth="1"/>
    <col min="15368" max="15368" width="18.85546875" style="1" customWidth="1"/>
    <col min="15369" max="15371" width="9.140625" style="1"/>
    <col min="15372" max="15372" width="7.140625" style="1" customWidth="1"/>
    <col min="15373" max="15617" width="9.140625" style="1"/>
    <col min="15618" max="15618" width="7.140625" style="1" customWidth="1"/>
    <col min="15619" max="15619" width="40.140625" style="1" customWidth="1"/>
    <col min="15620" max="15620" width="8.5703125" style="1" customWidth="1"/>
    <col min="15621" max="15621" width="11.5703125" style="1" customWidth="1"/>
    <col min="15622" max="15622" width="10.42578125" style="1" customWidth="1"/>
    <col min="15623" max="15623" width="11.85546875" style="1" customWidth="1"/>
    <col min="15624" max="15624" width="18.85546875" style="1" customWidth="1"/>
    <col min="15625" max="15627" width="9.140625" style="1"/>
    <col min="15628" max="15628" width="7.140625" style="1" customWidth="1"/>
    <col min="15629" max="15873" width="9.140625" style="1"/>
    <col min="15874" max="15874" width="7.140625" style="1" customWidth="1"/>
    <col min="15875" max="15875" width="40.140625" style="1" customWidth="1"/>
    <col min="15876" max="15876" width="8.5703125" style="1" customWidth="1"/>
    <col min="15877" max="15877" width="11.5703125" style="1" customWidth="1"/>
    <col min="15878" max="15878" width="10.42578125" style="1" customWidth="1"/>
    <col min="15879" max="15879" width="11.85546875" style="1" customWidth="1"/>
    <col min="15880" max="15880" width="18.85546875" style="1" customWidth="1"/>
    <col min="15881" max="15883" width="9.140625" style="1"/>
    <col min="15884" max="15884" width="7.140625" style="1" customWidth="1"/>
    <col min="15885" max="16129" width="9.140625" style="1"/>
    <col min="16130" max="16130" width="7.140625" style="1" customWidth="1"/>
    <col min="16131" max="16131" width="40.140625" style="1" customWidth="1"/>
    <col min="16132" max="16132" width="8.5703125" style="1" customWidth="1"/>
    <col min="16133" max="16133" width="11.5703125" style="1" customWidth="1"/>
    <col min="16134" max="16134" width="10.42578125" style="1" customWidth="1"/>
    <col min="16135" max="16135" width="11.85546875" style="1" customWidth="1"/>
    <col min="16136" max="16136" width="18.85546875" style="1" customWidth="1"/>
    <col min="16137" max="16139" width="9.140625" style="1"/>
    <col min="16140" max="16140" width="7.140625" style="1" customWidth="1"/>
    <col min="16141" max="16384" width="9.140625" style="1"/>
  </cols>
  <sheetData>
    <row r="1" spans="1:7">
      <c r="B1" s="578" t="s">
        <v>2711</v>
      </c>
      <c r="C1" s="543" t="s">
        <v>2712</v>
      </c>
      <c r="D1" s="540"/>
      <c r="E1" s="540"/>
      <c r="F1" s="545"/>
    </row>
    <row r="2" spans="1:7">
      <c r="B2" s="355"/>
      <c r="C2" s="92"/>
    </row>
    <row r="3" spans="1:7">
      <c r="A3" s="2"/>
      <c r="B3" s="380" t="s">
        <v>3337</v>
      </c>
      <c r="C3" s="849"/>
      <c r="D3" s="10"/>
      <c r="E3" s="10"/>
      <c r="F3" s="54"/>
      <c r="G3" s="143"/>
    </row>
    <row r="4" spans="1:7" s="128" customFormat="1" ht="27.75" customHeight="1">
      <c r="B4" s="1042" t="s">
        <v>2713</v>
      </c>
      <c r="C4" s="1043"/>
      <c r="D4" s="1043"/>
      <c r="E4" s="1043"/>
      <c r="F4" s="1043"/>
      <c r="G4" s="1044"/>
    </row>
    <row r="5" spans="1:7" s="128" customFormat="1" ht="14.25" customHeight="1">
      <c r="B5" s="1045" t="s">
        <v>2714</v>
      </c>
      <c r="C5" s="1027"/>
      <c r="D5" s="1027"/>
      <c r="E5" s="1027"/>
      <c r="F5" s="1027"/>
      <c r="G5" s="1046"/>
    </row>
    <row r="6" spans="1:7" s="128" customFormat="1" ht="15.75" customHeight="1">
      <c r="B6" s="1045" t="s">
        <v>2715</v>
      </c>
      <c r="C6" s="1027"/>
      <c r="D6" s="1027"/>
      <c r="E6" s="1027"/>
      <c r="F6" s="1027"/>
      <c r="G6" s="1046"/>
    </row>
    <row r="7" spans="1:7" s="128" customFormat="1" ht="18" customHeight="1">
      <c r="A7" s="581"/>
      <c r="B7" s="1017" t="s">
        <v>2716</v>
      </c>
      <c r="C7" s="1039"/>
      <c r="D7" s="1039"/>
      <c r="E7" s="1039"/>
      <c r="F7" s="1039"/>
      <c r="G7" s="1039"/>
    </row>
    <row r="8" spans="1:7" s="128" customFormat="1" ht="84.75" customHeight="1">
      <c r="A8" s="581"/>
      <c r="B8" s="1017" t="s">
        <v>3459</v>
      </c>
      <c r="C8" s="1039"/>
      <c r="D8" s="1039"/>
      <c r="E8" s="1039"/>
      <c r="F8" s="1039"/>
      <c r="G8" s="1039"/>
    </row>
    <row r="9" spans="1:7" s="128" customFormat="1" ht="111" customHeight="1">
      <c r="A9" s="581"/>
      <c r="B9" s="1040" t="s">
        <v>4667</v>
      </c>
      <c r="C9" s="1041"/>
      <c r="D9" s="1041"/>
      <c r="E9" s="1041"/>
      <c r="F9" s="1041"/>
      <c r="G9" s="1041"/>
    </row>
    <row r="10" spans="1:7" s="128" customFormat="1" ht="14.25" customHeight="1">
      <c r="B10" s="204"/>
      <c r="C10" s="256"/>
      <c r="D10" s="256"/>
      <c r="E10" s="256"/>
      <c r="F10" s="819"/>
      <c r="G10" s="692"/>
    </row>
    <row r="11" spans="1:7">
      <c r="B11" s="355"/>
      <c r="C11" s="541" t="s">
        <v>48</v>
      </c>
      <c r="D11" s="541">
        <f>'SKUPNA rekapitulacija'!C42</f>
        <v>0.81899999999999995</v>
      </c>
    </row>
    <row r="12" spans="1:7">
      <c r="B12" s="355"/>
      <c r="C12" s="542" t="s">
        <v>49</v>
      </c>
      <c r="D12" s="542">
        <f>'SKUPNA rekapitulacija'!C52</f>
        <v>0.18099999999999999</v>
      </c>
    </row>
    <row r="13" spans="1:7">
      <c r="B13" s="355"/>
      <c r="C13" s="92"/>
    </row>
    <row r="14" spans="1:7" s="3" customFormat="1" ht="17.25" thickBot="1">
      <c r="B14" s="356"/>
      <c r="C14" s="129" t="s">
        <v>2</v>
      </c>
      <c r="D14" s="5" t="s">
        <v>3</v>
      </c>
      <c r="E14" s="5" t="s">
        <v>4</v>
      </c>
      <c r="F14" s="228" t="s">
        <v>5</v>
      </c>
      <c r="G14" s="596" t="s">
        <v>6</v>
      </c>
    </row>
    <row r="15" spans="1:7" ht="17.25" thickTop="1"/>
    <row r="16" spans="1:7">
      <c r="C16" s="366" t="s">
        <v>2717</v>
      </c>
    </row>
    <row r="18" spans="2:10" s="10" customFormat="1" ht="89.25">
      <c r="B18" s="141">
        <v>1</v>
      </c>
      <c r="C18" s="31" t="s">
        <v>2718</v>
      </c>
      <c r="D18" s="359"/>
      <c r="E18" s="360"/>
      <c r="F18" s="821"/>
      <c r="G18" s="600"/>
      <c r="J18" s="834"/>
    </row>
    <row r="19" spans="2:10">
      <c r="B19" s="403"/>
      <c r="C19" s="361" t="s">
        <v>46</v>
      </c>
      <c r="D19" s="368" t="s">
        <v>7</v>
      </c>
      <c r="E19" s="369">
        <v>14</v>
      </c>
      <c r="F19" s="894"/>
      <c r="G19" s="741">
        <f>E19*F19</f>
        <v>0</v>
      </c>
    </row>
    <row r="20" spans="2:10">
      <c r="B20" s="403"/>
      <c r="C20" s="362" t="s">
        <v>47</v>
      </c>
      <c r="D20" s="370" t="s">
        <v>7</v>
      </c>
      <c r="E20" s="371">
        <v>7</v>
      </c>
      <c r="F20" s="894"/>
      <c r="G20" s="742">
        <f>E20*F20</f>
        <v>0</v>
      </c>
    </row>
    <row r="21" spans="2:10" s="124" customFormat="1">
      <c r="B21" s="403"/>
      <c r="C21" s="36"/>
      <c r="D21" s="1"/>
      <c r="E21" s="1"/>
      <c r="F21" s="663"/>
      <c r="G21" s="593"/>
    </row>
    <row r="22" spans="2:10" s="124" customFormat="1" ht="127.5">
      <c r="B22" s="141">
        <v>2</v>
      </c>
      <c r="C22" s="31" t="s">
        <v>2719</v>
      </c>
      <c r="D22" s="359"/>
      <c r="E22" s="360"/>
      <c r="F22" s="821"/>
      <c r="G22" s="600"/>
    </row>
    <row r="23" spans="2:10" s="124" customFormat="1">
      <c r="B23" s="403"/>
      <c r="C23" s="361" t="s">
        <v>46</v>
      </c>
      <c r="D23" s="368" t="s">
        <v>7</v>
      </c>
      <c r="E23" s="369">
        <v>17</v>
      </c>
      <c r="F23" s="894"/>
      <c r="G23" s="741">
        <f>E23*F23</f>
        <v>0</v>
      </c>
    </row>
    <row r="24" spans="2:10" s="124" customFormat="1">
      <c r="B24" s="403"/>
      <c r="C24" s="362" t="s">
        <v>47</v>
      </c>
      <c r="D24" s="370" t="s">
        <v>7</v>
      </c>
      <c r="E24" s="371">
        <v>2</v>
      </c>
      <c r="F24" s="894"/>
      <c r="G24" s="742">
        <f>E24*F24</f>
        <v>0</v>
      </c>
    </row>
    <row r="25" spans="2:10" s="124" customFormat="1">
      <c r="B25" s="403"/>
      <c r="C25" s="36"/>
      <c r="D25" s="1"/>
      <c r="E25" s="1"/>
      <c r="F25" s="663"/>
      <c r="G25" s="593"/>
    </row>
    <row r="26" spans="2:10" s="124" customFormat="1" ht="89.25">
      <c r="B26" s="141">
        <v>3</v>
      </c>
      <c r="C26" s="31" t="s">
        <v>2720</v>
      </c>
      <c r="D26" s="359"/>
      <c r="E26" s="360"/>
      <c r="F26" s="821"/>
      <c r="G26" s="600"/>
    </row>
    <row r="27" spans="2:10" s="124" customFormat="1">
      <c r="B27" s="403"/>
      <c r="C27" s="361" t="s">
        <v>46</v>
      </c>
      <c r="D27" s="368" t="s">
        <v>7</v>
      </c>
      <c r="E27" s="369">
        <v>20</v>
      </c>
      <c r="F27" s="894"/>
      <c r="G27" s="741">
        <f>E27*F27</f>
        <v>0</v>
      </c>
    </row>
    <row r="28" spans="2:10" s="124" customFormat="1">
      <c r="B28" s="403"/>
      <c r="C28" s="362" t="s">
        <v>47</v>
      </c>
      <c r="D28" s="370" t="s">
        <v>7</v>
      </c>
      <c r="E28" s="371">
        <v>5</v>
      </c>
      <c r="F28" s="894"/>
      <c r="G28" s="742">
        <f>E28*F28</f>
        <v>0</v>
      </c>
    </row>
    <row r="29" spans="2:10" s="124" customFormat="1">
      <c r="B29" s="403"/>
      <c r="C29" s="36"/>
      <c r="D29" s="1"/>
      <c r="E29" s="1"/>
      <c r="F29" s="663"/>
      <c r="G29" s="593"/>
    </row>
    <row r="30" spans="2:10" s="124" customFormat="1" ht="114.75">
      <c r="B30" s="141">
        <v>4</v>
      </c>
      <c r="C30" s="31" t="s">
        <v>2721</v>
      </c>
      <c r="D30" s="359"/>
      <c r="E30" s="360"/>
      <c r="F30" s="821"/>
      <c r="G30" s="600"/>
    </row>
    <row r="31" spans="2:10" s="124" customFormat="1">
      <c r="B31" s="403"/>
      <c r="C31" s="361" t="s">
        <v>46</v>
      </c>
      <c r="D31" s="368" t="s">
        <v>7</v>
      </c>
      <c r="E31" s="369">
        <v>25</v>
      </c>
      <c r="F31" s="894"/>
      <c r="G31" s="741">
        <f>E31*F31</f>
        <v>0</v>
      </c>
    </row>
    <row r="32" spans="2:10" s="124" customFormat="1">
      <c r="B32" s="403"/>
      <c r="C32" s="362" t="s">
        <v>47</v>
      </c>
      <c r="D32" s="370" t="s">
        <v>7</v>
      </c>
      <c r="E32" s="371">
        <v>8</v>
      </c>
      <c r="F32" s="894"/>
      <c r="G32" s="742">
        <f>E32*F32</f>
        <v>0</v>
      </c>
    </row>
    <row r="33" spans="2:7" s="124" customFormat="1">
      <c r="B33" s="403"/>
      <c r="C33" s="36"/>
      <c r="D33" s="1"/>
      <c r="E33" s="1"/>
      <c r="F33" s="663"/>
      <c r="G33" s="593"/>
    </row>
    <row r="34" spans="2:7" s="124" customFormat="1" ht="132.75" customHeight="1">
      <c r="B34" s="141">
        <v>5</v>
      </c>
      <c r="C34" s="31" t="s">
        <v>2722</v>
      </c>
      <c r="D34" s="359"/>
      <c r="E34" s="360"/>
      <c r="F34" s="821"/>
      <c r="G34" s="600"/>
    </row>
    <row r="35" spans="2:7" s="124" customFormat="1">
      <c r="B35" s="403"/>
      <c r="C35" s="361" t="s">
        <v>46</v>
      </c>
      <c r="D35" s="368" t="s">
        <v>7</v>
      </c>
      <c r="E35" s="369">
        <v>5</v>
      </c>
      <c r="F35" s="894"/>
      <c r="G35" s="741">
        <f>E35*F35</f>
        <v>0</v>
      </c>
    </row>
    <row r="36" spans="2:7" s="124" customFormat="1">
      <c r="B36" s="403"/>
      <c r="C36" s="362" t="s">
        <v>47</v>
      </c>
      <c r="D36" s="370" t="s">
        <v>7</v>
      </c>
      <c r="E36" s="371">
        <v>1</v>
      </c>
      <c r="F36" s="894"/>
      <c r="G36" s="742">
        <f>E36*F36</f>
        <v>0</v>
      </c>
    </row>
    <row r="37" spans="2:7" s="124" customFormat="1">
      <c r="B37" s="403"/>
      <c r="C37" s="36"/>
      <c r="D37" s="1"/>
      <c r="E37" s="1"/>
      <c r="F37" s="663"/>
      <c r="G37" s="593"/>
    </row>
    <row r="38" spans="2:7" s="124" customFormat="1" ht="102">
      <c r="B38" s="141">
        <v>6</v>
      </c>
      <c r="C38" s="31" t="s">
        <v>2723</v>
      </c>
      <c r="D38" s="359"/>
      <c r="E38" s="360"/>
      <c r="F38" s="821"/>
      <c r="G38" s="600"/>
    </row>
    <row r="39" spans="2:7" s="124" customFormat="1">
      <c r="B39" s="403"/>
      <c r="C39" s="361" t="s">
        <v>46</v>
      </c>
      <c r="D39" s="368" t="s">
        <v>7</v>
      </c>
      <c r="E39" s="369">
        <v>10</v>
      </c>
      <c r="F39" s="894"/>
      <c r="G39" s="741">
        <f>E39*F39</f>
        <v>0</v>
      </c>
    </row>
    <row r="40" spans="2:7" s="124" customFormat="1">
      <c r="B40" s="403"/>
      <c r="C40" s="362" t="s">
        <v>47</v>
      </c>
      <c r="D40" s="370" t="s">
        <v>7</v>
      </c>
      <c r="E40" s="371">
        <v>1</v>
      </c>
      <c r="F40" s="894"/>
      <c r="G40" s="742">
        <f>E40*F40</f>
        <v>0</v>
      </c>
    </row>
    <row r="41" spans="2:7" s="124" customFormat="1">
      <c r="B41" s="403"/>
      <c r="C41" s="36"/>
      <c r="D41" s="1"/>
      <c r="E41" s="1"/>
      <c r="F41" s="663"/>
      <c r="G41" s="593"/>
    </row>
    <row r="42" spans="2:7" s="124" customFormat="1">
      <c r="B42" s="141">
        <v>7</v>
      </c>
      <c r="C42" s="31" t="s">
        <v>2724</v>
      </c>
      <c r="D42" s="359"/>
      <c r="E42" s="360"/>
      <c r="F42" s="821"/>
      <c r="G42" s="600"/>
    </row>
    <row r="43" spans="2:7" s="124" customFormat="1">
      <c r="B43" s="153"/>
      <c r="C43" s="31" t="s">
        <v>2725</v>
      </c>
      <c r="D43" s="359"/>
      <c r="E43" s="360"/>
      <c r="F43" s="821"/>
      <c r="G43" s="600"/>
    </row>
    <row r="44" spans="2:7" s="124" customFormat="1" ht="25.5">
      <c r="B44" s="153"/>
      <c r="C44" s="31" t="s">
        <v>2726</v>
      </c>
      <c r="D44" s="359"/>
      <c r="E44" s="360"/>
      <c r="F44" s="821"/>
      <c r="G44" s="600"/>
    </row>
    <row r="45" spans="2:7" s="124" customFormat="1">
      <c r="B45" s="153"/>
      <c r="C45" s="31" t="s">
        <v>2727</v>
      </c>
      <c r="D45" s="359"/>
      <c r="E45" s="360"/>
      <c r="F45" s="821"/>
      <c r="G45" s="600"/>
    </row>
    <row r="46" spans="2:7" s="124" customFormat="1">
      <c r="B46" s="153"/>
      <c r="C46" s="31" t="s">
        <v>2728</v>
      </c>
      <c r="D46" s="359"/>
      <c r="E46" s="360"/>
      <c r="F46" s="821"/>
      <c r="G46" s="600"/>
    </row>
    <row r="47" spans="2:7" s="124" customFormat="1">
      <c r="B47" s="153"/>
      <c r="C47" s="31" t="s">
        <v>2729</v>
      </c>
      <c r="D47" s="359"/>
      <c r="E47" s="360"/>
      <c r="F47" s="821"/>
      <c r="G47" s="600"/>
    </row>
    <row r="48" spans="2:7" s="124" customFormat="1">
      <c r="B48" s="153"/>
      <c r="C48" s="31" t="s">
        <v>2730</v>
      </c>
      <c r="D48" s="359"/>
      <c r="E48" s="360"/>
      <c r="F48" s="821"/>
      <c r="G48" s="600"/>
    </row>
    <row r="49" spans="2:7" s="124" customFormat="1">
      <c r="B49" s="153"/>
      <c r="C49" s="31" t="s">
        <v>2731</v>
      </c>
      <c r="D49" s="359"/>
      <c r="E49" s="360"/>
      <c r="F49" s="821"/>
      <c r="G49" s="600"/>
    </row>
    <row r="50" spans="2:7" s="124" customFormat="1">
      <c r="B50" s="153"/>
      <c r="C50" s="31" t="s">
        <v>2732</v>
      </c>
      <c r="D50" s="359"/>
      <c r="E50" s="360"/>
      <c r="F50" s="821"/>
      <c r="G50" s="600"/>
    </row>
    <row r="51" spans="2:7" s="124" customFormat="1">
      <c r="B51" s="403"/>
      <c r="C51" s="361" t="s">
        <v>46</v>
      </c>
      <c r="D51" s="368" t="s">
        <v>7</v>
      </c>
      <c r="E51" s="369">
        <v>1</v>
      </c>
      <c r="F51" s="894"/>
      <c r="G51" s="741">
        <f>E51*F51</f>
        <v>0</v>
      </c>
    </row>
    <row r="52" spans="2:7" s="124" customFormat="1">
      <c r="B52" s="403"/>
      <c r="C52" s="36"/>
      <c r="D52" s="1"/>
      <c r="E52" s="1"/>
      <c r="F52" s="663"/>
      <c r="G52" s="593"/>
    </row>
    <row r="53" spans="2:7" s="124" customFormat="1">
      <c r="B53" s="141">
        <v>8</v>
      </c>
      <c r="C53" s="31" t="s">
        <v>2733</v>
      </c>
      <c r="D53" s="359"/>
      <c r="E53" s="360"/>
      <c r="F53" s="821"/>
      <c r="G53" s="600"/>
    </row>
    <row r="54" spans="2:7" s="124" customFormat="1">
      <c r="B54" s="153"/>
      <c r="C54" s="31" t="s">
        <v>2734</v>
      </c>
      <c r="D54" s="359"/>
      <c r="E54" s="360"/>
      <c r="F54" s="821"/>
      <c r="G54" s="600"/>
    </row>
    <row r="55" spans="2:7" s="124" customFormat="1" ht="27.75" customHeight="1">
      <c r="B55" s="153"/>
      <c r="C55" s="31" t="s">
        <v>2735</v>
      </c>
      <c r="D55" s="359"/>
      <c r="E55" s="360"/>
      <c r="F55" s="821"/>
      <c r="G55" s="600"/>
    </row>
    <row r="56" spans="2:7" s="124" customFormat="1" ht="25.5">
      <c r="B56" s="153"/>
      <c r="C56" s="31" t="s">
        <v>2736</v>
      </c>
      <c r="D56" s="359"/>
      <c r="E56" s="360"/>
      <c r="F56" s="821"/>
      <c r="G56" s="600"/>
    </row>
    <row r="57" spans="2:7" s="124" customFormat="1">
      <c r="B57" s="153"/>
      <c r="C57" s="31" t="s">
        <v>2737</v>
      </c>
      <c r="D57" s="359"/>
      <c r="E57" s="360"/>
      <c r="F57" s="821"/>
      <c r="G57" s="600"/>
    </row>
    <row r="58" spans="2:7" s="124" customFormat="1">
      <c r="B58" s="153"/>
      <c r="C58" s="31" t="s">
        <v>2730</v>
      </c>
      <c r="D58" s="359"/>
      <c r="E58" s="360"/>
      <c r="F58" s="821"/>
      <c r="G58" s="600"/>
    </row>
    <row r="59" spans="2:7" s="124" customFormat="1">
      <c r="B59" s="153"/>
      <c r="C59" s="31" t="s">
        <v>2738</v>
      </c>
      <c r="D59" s="359"/>
      <c r="E59" s="360"/>
      <c r="F59" s="821"/>
      <c r="G59" s="600"/>
    </row>
    <row r="60" spans="2:7" s="124" customFormat="1">
      <c r="B60" s="153"/>
      <c r="C60" s="31" t="s">
        <v>2739</v>
      </c>
      <c r="D60" s="359"/>
      <c r="E60" s="360"/>
      <c r="F60" s="821"/>
      <c r="G60" s="600"/>
    </row>
    <row r="61" spans="2:7" s="124" customFormat="1">
      <c r="B61" s="153"/>
      <c r="C61" s="31" t="s">
        <v>2740</v>
      </c>
      <c r="D61" s="359"/>
      <c r="E61" s="360"/>
      <c r="F61" s="821"/>
      <c r="G61" s="600"/>
    </row>
    <row r="62" spans="2:7" s="124" customFormat="1">
      <c r="B62" s="403"/>
      <c r="C62" s="361" t="s">
        <v>46</v>
      </c>
      <c r="D62" s="368" t="s">
        <v>7</v>
      </c>
      <c r="E62" s="369">
        <v>1</v>
      </c>
      <c r="F62" s="894"/>
      <c r="G62" s="741">
        <f>E62*F62</f>
        <v>0</v>
      </c>
    </row>
    <row r="63" spans="2:7" s="124" customFormat="1">
      <c r="B63" s="403"/>
      <c r="C63" s="36"/>
      <c r="D63" s="1"/>
      <c r="E63" s="1"/>
      <c r="F63" s="663"/>
      <c r="G63" s="593"/>
    </row>
    <row r="64" spans="2:7" s="124" customFormat="1" ht="38.25">
      <c r="B64" s="141">
        <v>9</v>
      </c>
      <c r="C64" s="31" t="s">
        <v>2741</v>
      </c>
      <c r="D64" s="359"/>
      <c r="E64" s="360"/>
      <c r="F64" s="821"/>
      <c r="G64" s="600"/>
    </row>
    <row r="65" spans="1:7" s="124" customFormat="1">
      <c r="B65" s="403"/>
      <c r="C65" s="362" t="s">
        <v>47</v>
      </c>
      <c r="D65" s="370" t="s">
        <v>7</v>
      </c>
      <c r="E65" s="371">
        <v>7</v>
      </c>
      <c r="F65" s="894"/>
      <c r="G65" s="742">
        <f>E65*F65</f>
        <v>0</v>
      </c>
    </row>
    <row r="66" spans="1:7" s="124" customFormat="1">
      <c r="B66" s="403"/>
      <c r="C66" s="36"/>
      <c r="D66" s="1"/>
      <c r="E66" s="1"/>
      <c r="F66" s="663"/>
      <c r="G66" s="593"/>
    </row>
    <row r="67" spans="1:7" s="124" customFormat="1" ht="51">
      <c r="B67" s="141">
        <v>10</v>
      </c>
      <c r="C67" s="31" t="s">
        <v>2742</v>
      </c>
      <c r="D67" s="359"/>
      <c r="E67" s="360"/>
      <c r="F67" s="821"/>
      <c r="G67" s="600"/>
    </row>
    <row r="68" spans="1:7" s="124" customFormat="1">
      <c r="B68" s="403"/>
      <c r="C68" s="362" t="s">
        <v>47</v>
      </c>
      <c r="D68" s="370" t="s">
        <v>7</v>
      </c>
      <c r="E68" s="371">
        <v>5</v>
      </c>
      <c r="F68" s="894"/>
      <c r="G68" s="742">
        <f>E68*F68</f>
        <v>0</v>
      </c>
    </row>
    <row r="69" spans="1:7" s="124" customFormat="1">
      <c r="B69" s="403"/>
      <c r="C69" s="36"/>
      <c r="D69" s="1"/>
      <c r="E69" s="1"/>
      <c r="F69" s="663"/>
      <c r="G69" s="593"/>
    </row>
    <row r="70" spans="1:7" s="124" customFormat="1" ht="25.5">
      <c r="B70" s="141">
        <v>11</v>
      </c>
      <c r="C70" s="31" t="s">
        <v>2743</v>
      </c>
      <c r="D70" s="359"/>
      <c r="E70" s="360"/>
      <c r="F70" s="821"/>
      <c r="G70" s="600"/>
    </row>
    <row r="71" spans="1:7" s="124" customFormat="1">
      <c r="B71" s="403"/>
      <c r="C71" s="362" t="s">
        <v>47</v>
      </c>
      <c r="D71" s="370" t="s">
        <v>7</v>
      </c>
      <c r="E71" s="371">
        <v>6</v>
      </c>
      <c r="F71" s="894"/>
      <c r="G71" s="742">
        <f>E71*F71</f>
        <v>0</v>
      </c>
    </row>
    <row r="72" spans="1:7" s="124" customFormat="1">
      <c r="B72" s="403"/>
      <c r="C72" s="36"/>
      <c r="D72" s="1"/>
      <c r="E72" s="1"/>
      <c r="F72" s="663"/>
      <c r="G72" s="593"/>
    </row>
    <row r="73" spans="1:7" s="124" customFormat="1" ht="38.25">
      <c r="B73" s="403">
        <v>12</v>
      </c>
      <c r="C73" s="31" t="s">
        <v>3643</v>
      </c>
      <c r="D73" s="359"/>
      <c r="E73" s="360"/>
      <c r="F73" s="821"/>
      <c r="G73" s="600"/>
    </row>
    <row r="74" spans="1:7" s="124" customFormat="1">
      <c r="B74" s="403"/>
      <c r="C74" s="361" t="s">
        <v>46</v>
      </c>
      <c r="D74" s="368" t="s">
        <v>7</v>
      </c>
      <c r="E74" s="369">
        <v>27</v>
      </c>
      <c r="F74" s="894"/>
      <c r="G74" s="741">
        <f>E74*F74</f>
        <v>0</v>
      </c>
    </row>
    <row r="75" spans="1:7" s="124" customFormat="1">
      <c r="B75" s="403"/>
      <c r="C75" s="362" t="s">
        <v>47</v>
      </c>
      <c r="D75" s="370" t="s">
        <v>7</v>
      </c>
      <c r="E75" s="371">
        <v>2</v>
      </c>
      <c r="F75" s="894"/>
      <c r="G75" s="742">
        <f>E75*F75</f>
        <v>0</v>
      </c>
    </row>
    <row r="76" spans="1:7" s="124" customFormat="1">
      <c r="B76" s="403"/>
      <c r="C76" s="36"/>
      <c r="D76" s="1"/>
      <c r="E76" s="1"/>
      <c r="F76" s="663"/>
      <c r="G76" s="593"/>
    </row>
    <row r="77" spans="1:7" s="124" customFormat="1">
      <c r="B77" s="403"/>
      <c r="C77" s="366" t="s">
        <v>2744</v>
      </c>
      <c r="D77" s="1"/>
      <c r="E77" s="1"/>
      <c r="F77" s="663"/>
      <c r="G77" s="593"/>
    </row>
    <row r="78" spans="1:7" s="124" customFormat="1">
      <c r="B78" s="403"/>
      <c r="C78" s="36"/>
      <c r="D78" s="1"/>
      <c r="E78" s="1"/>
      <c r="F78" s="663"/>
      <c r="G78" s="593"/>
    </row>
    <row r="79" spans="1:7" s="124" customFormat="1" ht="89.25">
      <c r="A79" s="358"/>
      <c r="B79" s="141">
        <v>13</v>
      </c>
      <c r="C79" s="31" t="s">
        <v>2745</v>
      </c>
      <c r="D79" s="1"/>
      <c r="E79" s="1"/>
      <c r="F79" s="663"/>
      <c r="G79" s="593"/>
    </row>
    <row r="80" spans="1:7" s="124" customFormat="1">
      <c r="B80" s="403"/>
      <c r="C80" s="361" t="s">
        <v>46</v>
      </c>
      <c r="D80" s="368" t="s">
        <v>7</v>
      </c>
      <c r="E80" s="369">
        <v>2</v>
      </c>
      <c r="F80" s="894"/>
      <c r="G80" s="741">
        <f>E80*F80</f>
        <v>0</v>
      </c>
    </row>
    <row r="81" spans="2:7" s="124" customFormat="1">
      <c r="B81" s="403"/>
      <c r="C81" s="36"/>
      <c r="D81" s="1"/>
      <c r="E81" s="1"/>
      <c r="F81" s="663"/>
      <c r="G81" s="593"/>
    </row>
    <row r="82" spans="2:7" s="124" customFormat="1" ht="105" customHeight="1">
      <c r="B82" s="141">
        <v>14</v>
      </c>
      <c r="C82" s="31" t="s">
        <v>2746</v>
      </c>
      <c r="D82" s="1"/>
      <c r="E82" s="1"/>
      <c r="F82" s="663"/>
      <c r="G82" s="593"/>
    </row>
    <row r="83" spans="2:7" s="124" customFormat="1">
      <c r="B83" s="403"/>
      <c r="C83" s="361" t="s">
        <v>46</v>
      </c>
      <c r="D83" s="368" t="s">
        <v>7</v>
      </c>
      <c r="E83" s="369">
        <v>8</v>
      </c>
      <c r="F83" s="894"/>
      <c r="G83" s="741">
        <f>E83*F83</f>
        <v>0</v>
      </c>
    </row>
    <row r="84" spans="2:7" s="124" customFormat="1">
      <c r="B84" s="403"/>
      <c r="C84" s="362" t="s">
        <v>47</v>
      </c>
      <c r="D84" s="370" t="s">
        <v>7</v>
      </c>
      <c r="E84" s="371">
        <v>4</v>
      </c>
      <c r="F84" s="894"/>
      <c r="G84" s="742">
        <f>E84*F84</f>
        <v>0</v>
      </c>
    </row>
    <row r="85" spans="2:7" s="124" customFormat="1">
      <c r="B85" s="403"/>
      <c r="C85" s="36"/>
      <c r="D85" s="1"/>
      <c r="E85" s="1"/>
      <c r="F85" s="663"/>
      <c r="G85" s="593"/>
    </row>
    <row r="86" spans="2:7" s="124" customFormat="1" ht="38.25">
      <c r="B86" s="141">
        <v>15</v>
      </c>
      <c r="C86" s="31" t="s">
        <v>2747</v>
      </c>
      <c r="D86" s="1"/>
      <c r="E86" s="1"/>
      <c r="F86" s="663"/>
      <c r="G86" s="593"/>
    </row>
    <row r="87" spans="2:7" s="124" customFormat="1">
      <c r="B87" s="403"/>
      <c r="C87" s="361" t="s">
        <v>46</v>
      </c>
      <c r="D87" s="368" t="s">
        <v>7</v>
      </c>
      <c r="E87" s="369">
        <v>8</v>
      </c>
      <c r="F87" s="894"/>
      <c r="G87" s="741">
        <f>E87*F87</f>
        <v>0</v>
      </c>
    </row>
    <row r="88" spans="2:7" s="124" customFormat="1">
      <c r="B88" s="403"/>
      <c r="C88" s="362" t="s">
        <v>47</v>
      </c>
      <c r="D88" s="370" t="s">
        <v>7</v>
      </c>
      <c r="E88" s="371">
        <v>1</v>
      </c>
      <c r="F88" s="894"/>
      <c r="G88" s="742">
        <f>E88*F88</f>
        <v>0</v>
      </c>
    </row>
    <row r="89" spans="2:7" s="124" customFormat="1">
      <c r="B89" s="403"/>
      <c r="C89" s="36"/>
      <c r="D89" s="1"/>
      <c r="E89" s="1"/>
      <c r="F89" s="663"/>
      <c r="G89" s="593"/>
    </row>
    <row r="90" spans="2:7" s="124" customFormat="1" ht="76.5">
      <c r="B90" s="141">
        <v>16</v>
      </c>
      <c r="C90" s="31" t="s">
        <v>3644</v>
      </c>
      <c r="D90" s="1"/>
      <c r="E90" s="1"/>
      <c r="F90" s="663"/>
      <c r="G90" s="593"/>
    </row>
    <row r="91" spans="2:7" s="124" customFormat="1">
      <c r="B91" s="403"/>
      <c r="C91" s="31" t="s">
        <v>2748</v>
      </c>
      <c r="D91" s="1"/>
      <c r="E91" s="1"/>
      <c r="F91" s="663"/>
      <c r="G91" s="593"/>
    </row>
    <row r="92" spans="2:7" s="124" customFormat="1">
      <c r="B92" s="403"/>
      <c r="C92" s="31" t="s">
        <v>3645</v>
      </c>
      <c r="D92" s="359"/>
      <c r="E92" s="360"/>
      <c r="F92" s="821"/>
      <c r="G92" s="662"/>
    </row>
    <row r="93" spans="2:7" s="124" customFormat="1">
      <c r="B93" s="403"/>
      <c r="C93" s="361" t="s">
        <v>46</v>
      </c>
      <c r="D93" s="368" t="s">
        <v>7</v>
      </c>
      <c r="E93" s="369">
        <v>8</v>
      </c>
      <c r="F93" s="894"/>
      <c r="G93" s="741">
        <f>E93*F93</f>
        <v>0</v>
      </c>
    </row>
    <row r="94" spans="2:7" s="124" customFormat="1">
      <c r="B94" s="403"/>
      <c r="C94" s="362" t="s">
        <v>47</v>
      </c>
      <c r="D94" s="370" t="s">
        <v>7</v>
      </c>
      <c r="E94" s="371">
        <v>1</v>
      </c>
      <c r="F94" s="894"/>
      <c r="G94" s="742">
        <f>E94*F94</f>
        <v>0</v>
      </c>
    </row>
    <row r="95" spans="2:7" s="124" customFormat="1">
      <c r="B95" s="403"/>
      <c r="C95" s="31" t="s">
        <v>2749</v>
      </c>
      <c r="D95" s="1"/>
      <c r="E95" s="1"/>
      <c r="F95" s="663"/>
      <c r="G95" s="593"/>
    </row>
    <row r="96" spans="2:7" s="124" customFormat="1">
      <c r="B96" s="403"/>
      <c r="C96" s="31" t="s">
        <v>3646</v>
      </c>
      <c r="D96" s="359"/>
      <c r="E96" s="360"/>
      <c r="F96" s="821"/>
      <c r="G96" s="743"/>
    </row>
    <row r="97" spans="2:7" s="124" customFormat="1">
      <c r="B97" s="403"/>
      <c r="C97" s="361" t="s">
        <v>46</v>
      </c>
      <c r="D97" s="368" t="s">
        <v>7</v>
      </c>
      <c r="E97" s="369">
        <v>8</v>
      </c>
      <c r="F97" s="894"/>
      <c r="G97" s="741">
        <f>E97*F97</f>
        <v>0</v>
      </c>
    </row>
    <row r="98" spans="2:7" s="124" customFormat="1">
      <c r="B98" s="403"/>
      <c r="C98" s="362" t="s">
        <v>47</v>
      </c>
      <c r="D98" s="370" t="s">
        <v>7</v>
      </c>
      <c r="E98" s="371">
        <v>1</v>
      </c>
      <c r="F98" s="894"/>
      <c r="G98" s="742">
        <f>E98*F98</f>
        <v>0</v>
      </c>
    </row>
    <row r="99" spans="2:7" s="124" customFormat="1">
      <c r="B99" s="403"/>
      <c r="C99" s="31" t="s">
        <v>2750</v>
      </c>
      <c r="D99" s="1"/>
      <c r="E99" s="1"/>
      <c r="F99" s="663"/>
      <c r="G99" s="593"/>
    </row>
    <row r="100" spans="2:7" s="124" customFormat="1">
      <c r="B100" s="403"/>
      <c r="C100" s="31" t="s">
        <v>3647</v>
      </c>
      <c r="D100" s="359"/>
      <c r="E100" s="360"/>
      <c r="F100" s="821"/>
      <c r="G100" s="662"/>
    </row>
    <row r="101" spans="2:7" s="124" customFormat="1">
      <c r="B101" s="403"/>
      <c r="C101" s="361" t="s">
        <v>46</v>
      </c>
      <c r="D101" s="368" t="s">
        <v>7</v>
      </c>
      <c r="E101" s="369">
        <v>8</v>
      </c>
      <c r="F101" s="894"/>
      <c r="G101" s="741">
        <f>E101*F101</f>
        <v>0</v>
      </c>
    </row>
    <row r="102" spans="2:7" s="124" customFormat="1">
      <c r="B102" s="403"/>
      <c r="C102" s="362" t="s">
        <v>47</v>
      </c>
      <c r="D102" s="370" t="s">
        <v>7</v>
      </c>
      <c r="E102" s="371">
        <v>1</v>
      </c>
      <c r="F102" s="894"/>
      <c r="G102" s="742">
        <f>E102*F102</f>
        <v>0</v>
      </c>
    </row>
    <row r="103" spans="2:7" s="124" customFormat="1">
      <c r="B103" s="403"/>
      <c r="C103" s="36"/>
      <c r="D103" s="1"/>
      <c r="E103" s="1"/>
      <c r="F103" s="663"/>
      <c r="G103" s="593"/>
    </row>
    <row r="104" spans="2:7" s="124" customFormat="1" ht="25.5">
      <c r="B104" s="403"/>
      <c r="C104" s="31" t="s">
        <v>3648</v>
      </c>
      <c r="D104" s="386" t="s">
        <v>7</v>
      </c>
      <c r="E104" s="387">
        <v>1</v>
      </c>
      <c r="F104" s="832"/>
      <c r="G104" s="736">
        <f>E104*F104</f>
        <v>0</v>
      </c>
    </row>
    <row r="105" spans="2:7" s="124" customFormat="1">
      <c r="B105" s="403"/>
      <c r="C105" s="388" t="s">
        <v>46</v>
      </c>
      <c r="D105" s="389"/>
      <c r="E105" s="390"/>
      <c r="F105" s="891"/>
      <c r="G105" s="737">
        <f>G104*$D$11</f>
        <v>0</v>
      </c>
    </row>
    <row r="106" spans="2:7" s="124" customFormat="1">
      <c r="B106" s="403"/>
      <c r="C106" s="391" t="s">
        <v>47</v>
      </c>
      <c r="D106" s="392"/>
      <c r="E106" s="393"/>
      <c r="F106" s="892"/>
      <c r="G106" s="738">
        <f>G104*$D$12</f>
        <v>0</v>
      </c>
    </row>
    <row r="107" spans="2:7" s="124" customFormat="1">
      <c r="B107" s="403"/>
      <c r="C107" s="36"/>
      <c r="D107" s="1"/>
      <c r="E107" s="1"/>
      <c r="F107" s="663"/>
      <c r="G107" s="593"/>
    </row>
    <row r="108" spans="2:7" s="124" customFormat="1" ht="25.5">
      <c r="B108" s="403"/>
      <c r="C108" s="31" t="s">
        <v>3649</v>
      </c>
      <c r="D108" s="386" t="s">
        <v>7</v>
      </c>
      <c r="E108" s="387">
        <v>1</v>
      </c>
      <c r="F108" s="832"/>
      <c r="G108" s="736">
        <f>E108*F108</f>
        <v>0</v>
      </c>
    </row>
    <row r="109" spans="2:7" s="124" customFormat="1">
      <c r="B109" s="403"/>
      <c r="C109" s="388" t="s">
        <v>46</v>
      </c>
      <c r="D109" s="389"/>
      <c r="E109" s="390"/>
      <c r="F109" s="891"/>
      <c r="G109" s="737">
        <f>G108*$D$11</f>
        <v>0</v>
      </c>
    </row>
    <row r="110" spans="2:7" s="124" customFormat="1">
      <c r="B110" s="403"/>
      <c r="C110" s="391" t="s">
        <v>47</v>
      </c>
      <c r="D110" s="392"/>
      <c r="E110" s="393"/>
      <c r="F110" s="892"/>
      <c r="G110" s="738">
        <f>G108*$D$12</f>
        <v>0</v>
      </c>
    </row>
    <row r="111" spans="2:7" s="124" customFormat="1">
      <c r="B111" s="403"/>
      <c r="C111" s="36"/>
      <c r="D111" s="1"/>
      <c r="E111" s="1"/>
      <c r="F111" s="663"/>
      <c r="G111" s="593"/>
    </row>
    <row r="112" spans="2:7" s="124" customFormat="1" ht="51">
      <c r="B112" s="141">
        <v>17</v>
      </c>
      <c r="C112" s="31" t="s">
        <v>2751</v>
      </c>
      <c r="D112" s="1"/>
      <c r="E112" s="1"/>
      <c r="F112" s="663"/>
      <c r="G112" s="593"/>
    </row>
    <row r="113" spans="2:7" s="124" customFormat="1">
      <c r="B113" s="153"/>
      <c r="C113" s="31" t="s">
        <v>2752</v>
      </c>
      <c r="D113" s="372" t="s">
        <v>7</v>
      </c>
      <c r="E113" s="373">
        <v>2</v>
      </c>
      <c r="F113" s="894"/>
      <c r="G113" s="744">
        <f t="shared" ref="G113:G118" si="0">E113*F113</f>
        <v>0</v>
      </c>
    </row>
    <row r="114" spans="2:7" s="124" customFormat="1">
      <c r="B114" s="153"/>
      <c r="C114" s="31" t="s">
        <v>2753</v>
      </c>
      <c r="D114" s="372" t="s">
        <v>7</v>
      </c>
      <c r="E114" s="373">
        <v>4</v>
      </c>
      <c r="F114" s="894"/>
      <c r="G114" s="744">
        <f t="shared" si="0"/>
        <v>0</v>
      </c>
    </row>
    <row r="115" spans="2:7" s="124" customFormat="1">
      <c r="B115" s="153"/>
      <c r="C115" s="31" t="s">
        <v>2754</v>
      </c>
      <c r="D115" s="372" t="s">
        <v>7</v>
      </c>
      <c r="E115" s="373">
        <v>4</v>
      </c>
      <c r="F115" s="894"/>
      <c r="G115" s="744">
        <f t="shared" si="0"/>
        <v>0</v>
      </c>
    </row>
    <row r="116" spans="2:7" s="124" customFormat="1">
      <c r="B116" s="153"/>
      <c r="C116" s="31" t="s">
        <v>2636</v>
      </c>
      <c r="D116" s="372" t="s">
        <v>7</v>
      </c>
      <c r="E116" s="373">
        <v>6</v>
      </c>
      <c r="F116" s="894"/>
      <c r="G116" s="744">
        <f t="shared" si="0"/>
        <v>0</v>
      </c>
    </row>
    <row r="117" spans="2:7" s="124" customFormat="1">
      <c r="B117" s="153"/>
      <c r="C117" s="31" t="s">
        <v>2755</v>
      </c>
      <c r="D117" s="372" t="s">
        <v>7</v>
      </c>
      <c r="E117" s="373">
        <v>2</v>
      </c>
      <c r="F117" s="894"/>
      <c r="G117" s="744">
        <f t="shared" si="0"/>
        <v>0</v>
      </c>
    </row>
    <row r="118" spans="2:7" s="124" customFormat="1">
      <c r="B118" s="153"/>
      <c r="C118" s="31" t="s">
        <v>2637</v>
      </c>
      <c r="D118" s="372" t="s">
        <v>7</v>
      </c>
      <c r="E118" s="373">
        <v>6</v>
      </c>
      <c r="F118" s="894"/>
      <c r="G118" s="744">
        <f t="shared" si="0"/>
        <v>0</v>
      </c>
    </row>
    <row r="119" spans="2:7" s="124" customFormat="1">
      <c r="B119" s="403"/>
      <c r="C119" s="361" t="s">
        <v>46</v>
      </c>
      <c r="D119" s="368"/>
      <c r="E119" s="369"/>
      <c r="F119" s="895"/>
      <c r="G119" s="741">
        <f>SUM(G113:G118)*$D$11</f>
        <v>0</v>
      </c>
    </row>
    <row r="120" spans="2:7" s="124" customFormat="1">
      <c r="B120" s="403"/>
      <c r="C120" s="362" t="s">
        <v>47</v>
      </c>
      <c r="D120" s="370"/>
      <c r="E120" s="371"/>
      <c r="F120" s="896"/>
      <c r="G120" s="742">
        <f>SUM(G113:G118)*$D$12</f>
        <v>0</v>
      </c>
    </row>
    <row r="121" spans="2:7" s="124" customFormat="1">
      <c r="B121" s="403"/>
      <c r="C121" s="36"/>
      <c r="D121" s="1"/>
      <c r="E121" s="1"/>
      <c r="F121" s="663"/>
      <c r="G121" s="593"/>
    </row>
    <row r="122" spans="2:7" s="124" customFormat="1" ht="90.75" customHeight="1">
      <c r="B122" s="141">
        <v>18</v>
      </c>
      <c r="C122" s="31" t="s">
        <v>2756</v>
      </c>
      <c r="D122" s="1"/>
      <c r="E122" s="1"/>
      <c r="F122" s="663"/>
      <c r="G122" s="593"/>
    </row>
    <row r="123" spans="2:7" s="124" customFormat="1">
      <c r="B123" s="153"/>
      <c r="C123" s="31" t="s">
        <v>2757</v>
      </c>
      <c r="D123" s="372" t="s">
        <v>39</v>
      </c>
      <c r="E123" s="373">
        <v>75</v>
      </c>
      <c r="F123" s="894"/>
      <c r="G123" s="744">
        <f>E123*F123</f>
        <v>0</v>
      </c>
    </row>
    <row r="124" spans="2:7" s="124" customFormat="1">
      <c r="B124" s="403"/>
      <c r="C124" s="361" t="s">
        <v>46</v>
      </c>
      <c r="D124" s="368"/>
      <c r="E124" s="369"/>
      <c r="F124" s="895"/>
      <c r="G124" s="741">
        <f>SUM(G123:G123)*$D$11</f>
        <v>0</v>
      </c>
    </row>
    <row r="125" spans="2:7" s="124" customFormat="1">
      <c r="B125" s="403"/>
      <c r="C125" s="362" t="s">
        <v>47</v>
      </c>
      <c r="D125" s="370"/>
      <c r="E125" s="371"/>
      <c r="F125" s="896"/>
      <c r="G125" s="742">
        <f>SUM(G123:G123)*$D$12</f>
        <v>0</v>
      </c>
    </row>
    <row r="126" spans="2:7" s="124" customFormat="1">
      <c r="B126" s="403"/>
      <c r="C126" s="36"/>
      <c r="D126" s="1"/>
      <c r="E126" s="1"/>
      <c r="F126" s="663"/>
      <c r="G126" s="593"/>
    </row>
    <row r="127" spans="2:7" s="124" customFormat="1" ht="96" customHeight="1">
      <c r="B127" s="141">
        <v>19</v>
      </c>
      <c r="C127" s="31" t="s">
        <v>2758</v>
      </c>
      <c r="D127" s="1"/>
      <c r="E127" s="1"/>
      <c r="F127" s="663"/>
      <c r="G127" s="593"/>
    </row>
    <row r="128" spans="2:7" s="124" customFormat="1">
      <c r="B128" s="153"/>
      <c r="C128" s="31" t="s">
        <v>2759</v>
      </c>
      <c r="D128" s="372" t="s">
        <v>39</v>
      </c>
      <c r="E128" s="373">
        <v>75</v>
      </c>
      <c r="F128" s="894"/>
      <c r="G128" s="744">
        <f>E128*F128</f>
        <v>0</v>
      </c>
    </row>
    <row r="129" spans="2:7" s="124" customFormat="1">
      <c r="B129" s="403"/>
      <c r="C129" s="361" t="s">
        <v>46</v>
      </c>
      <c r="D129" s="368"/>
      <c r="E129" s="369"/>
      <c r="F129" s="895"/>
      <c r="G129" s="741">
        <f>SUM(G128:G128)*$D$11</f>
        <v>0</v>
      </c>
    </row>
    <row r="130" spans="2:7" s="124" customFormat="1">
      <c r="B130" s="403"/>
      <c r="C130" s="362" t="s">
        <v>47</v>
      </c>
      <c r="D130" s="370"/>
      <c r="E130" s="371"/>
      <c r="F130" s="896"/>
      <c r="G130" s="742">
        <f>SUM(G128:G128)*$D$12</f>
        <v>0</v>
      </c>
    </row>
    <row r="131" spans="2:7" s="124" customFormat="1">
      <c r="B131" s="403"/>
      <c r="C131" s="36"/>
      <c r="D131" s="1"/>
      <c r="E131" s="1"/>
      <c r="F131" s="663"/>
      <c r="G131" s="593"/>
    </row>
    <row r="132" spans="2:7" s="124" customFormat="1" ht="94.5" customHeight="1">
      <c r="B132" s="141">
        <v>20</v>
      </c>
      <c r="C132" s="31" t="s">
        <v>2760</v>
      </c>
      <c r="D132" s="1"/>
      <c r="E132" s="1"/>
      <c r="F132" s="663"/>
      <c r="G132" s="593"/>
    </row>
    <row r="133" spans="2:7" s="124" customFormat="1">
      <c r="B133" s="153"/>
      <c r="C133" s="31" t="s">
        <v>2761</v>
      </c>
      <c r="D133" s="372" t="s">
        <v>39</v>
      </c>
      <c r="E133" s="373">
        <v>36</v>
      </c>
      <c r="F133" s="894"/>
      <c r="G133" s="744">
        <f>E133*F133</f>
        <v>0</v>
      </c>
    </row>
    <row r="134" spans="2:7" s="124" customFormat="1">
      <c r="B134" s="153"/>
      <c r="C134" s="31" t="s">
        <v>2762</v>
      </c>
      <c r="D134" s="372" t="s">
        <v>39</v>
      </c>
      <c r="E134" s="373">
        <v>27</v>
      </c>
      <c r="F134" s="894"/>
      <c r="G134" s="744">
        <f>E134*F134</f>
        <v>0</v>
      </c>
    </row>
    <row r="135" spans="2:7" s="124" customFormat="1">
      <c r="B135" s="403"/>
      <c r="C135" s="361" t="s">
        <v>46</v>
      </c>
      <c r="D135" s="368"/>
      <c r="E135" s="369"/>
      <c r="F135" s="895"/>
      <c r="G135" s="741">
        <f>SUM(G133:G134)*$D$11</f>
        <v>0</v>
      </c>
    </row>
    <row r="136" spans="2:7" s="124" customFormat="1">
      <c r="B136" s="403"/>
      <c r="C136" s="362" t="s">
        <v>47</v>
      </c>
      <c r="D136" s="370"/>
      <c r="E136" s="371"/>
      <c r="F136" s="896"/>
      <c r="G136" s="742">
        <f>SUM(G133:G134)*$D$12</f>
        <v>0</v>
      </c>
    </row>
    <row r="137" spans="2:7" s="124" customFormat="1">
      <c r="B137" s="403"/>
      <c r="C137" s="36"/>
      <c r="D137" s="1"/>
      <c r="E137" s="1"/>
      <c r="F137" s="663"/>
      <c r="G137" s="593"/>
    </row>
    <row r="138" spans="2:7" s="124" customFormat="1" ht="92.25" customHeight="1">
      <c r="B138" s="141">
        <v>21</v>
      </c>
      <c r="C138" s="31" t="s">
        <v>2756</v>
      </c>
      <c r="D138" s="1"/>
      <c r="E138" s="1"/>
      <c r="F138" s="663"/>
      <c r="G138" s="593"/>
    </row>
    <row r="139" spans="2:7" s="124" customFormat="1">
      <c r="B139" s="153"/>
      <c r="C139" s="31" t="s">
        <v>2759</v>
      </c>
      <c r="D139" s="372" t="s">
        <v>39</v>
      </c>
      <c r="E139" s="373">
        <v>21</v>
      </c>
      <c r="F139" s="894"/>
      <c r="G139" s="744">
        <f>E139*F139</f>
        <v>0</v>
      </c>
    </row>
    <row r="140" spans="2:7" s="124" customFormat="1">
      <c r="B140" s="153"/>
      <c r="C140" s="31" t="s">
        <v>2763</v>
      </c>
      <c r="D140" s="372" t="s">
        <v>39</v>
      </c>
      <c r="E140" s="373">
        <v>42</v>
      </c>
      <c r="F140" s="894"/>
      <c r="G140" s="744">
        <f>E140*F140</f>
        <v>0</v>
      </c>
    </row>
    <row r="141" spans="2:7" s="124" customFormat="1">
      <c r="B141" s="153"/>
      <c r="C141" s="31" t="s">
        <v>2764</v>
      </c>
      <c r="D141" s="372" t="s">
        <v>39</v>
      </c>
      <c r="E141" s="373">
        <v>61</v>
      </c>
      <c r="F141" s="894"/>
      <c r="G141" s="744">
        <f>E141*F141</f>
        <v>0</v>
      </c>
    </row>
    <row r="142" spans="2:7" s="124" customFormat="1">
      <c r="B142" s="403"/>
      <c r="C142" s="361" t="s">
        <v>46</v>
      </c>
      <c r="D142" s="368"/>
      <c r="E142" s="369"/>
      <c r="F142" s="895"/>
      <c r="G142" s="741">
        <f>SUM(G139:G141)</f>
        <v>0</v>
      </c>
    </row>
    <row r="143" spans="2:7" s="124" customFormat="1">
      <c r="B143" s="403"/>
      <c r="C143" s="31" t="s">
        <v>2759</v>
      </c>
      <c r="D143" s="372" t="s">
        <v>39</v>
      </c>
      <c r="E143" s="373">
        <v>15</v>
      </c>
      <c r="F143" s="894"/>
      <c r="G143" s="744">
        <f>E143*F143</f>
        <v>0</v>
      </c>
    </row>
    <row r="144" spans="2:7" s="124" customFormat="1">
      <c r="B144" s="403"/>
      <c r="C144" s="362" t="s">
        <v>47</v>
      </c>
      <c r="D144" s="370"/>
      <c r="E144" s="371"/>
      <c r="F144" s="896"/>
      <c r="G144" s="742">
        <f>SUM(G143:G143)</f>
        <v>0</v>
      </c>
    </row>
    <row r="145" spans="2:7" s="124" customFormat="1">
      <c r="B145" s="403"/>
      <c r="C145" s="36"/>
      <c r="D145" s="1"/>
      <c r="E145" s="1"/>
      <c r="F145" s="663"/>
      <c r="G145" s="593"/>
    </row>
    <row r="146" spans="2:7" s="124" customFormat="1" ht="93" customHeight="1">
      <c r="B146" s="141">
        <v>22</v>
      </c>
      <c r="C146" s="31" t="s">
        <v>2758</v>
      </c>
      <c r="D146" s="1"/>
      <c r="E146" s="1"/>
      <c r="F146" s="663"/>
      <c r="G146" s="593"/>
    </row>
    <row r="147" spans="2:7" s="124" customFormat="1">
      <c r="B147" s="403"/>
      <c r="C147" s="31" t="s">
        <v>2763</v>
      </c>
      <c r="D147" s="372" t="s">
        <v>39</v>
      </c>
      <c r="E147" s="373">
        <v>19</v>
      </c>
      <c r="F147" s="894"/>
      <c r="G147" s="744">
        <f>E147*F147</f>
        <v>0</v>
      </c>
    </row>
    <row r="148" spans="2:7" s="124" customFormat="1">
      <c r="B148" s="403"/>
      <c r="C148" s="31" t="s">
        <v>2764</v>
      </c>
      <c r="D148" s="372" t="s">
        <v>39</v>
      </c>
      <c r="E148" s="373">
        <v>42</v>
      </c>
      <c r="F148" s="894"/>
      <c r="G148" s="744">
        <f>E148*F148</f>
        <v>0</v>
      </c>
    </row>
    <row r="149" spans="2:7" s="124" customFormat="1">
      <c r="B149" s="403"/>
      <c r="C149" s="31" t="s">
        <v>2762</v>
      </c>
      <c r="D149" s="372" t="s">
        <v>39</v>
      </c>
      <c r="E149" s="373">
        <v>52</v>
      </c>
      <c r="F149" s="894"/>
      <c r="G149" s="744">
        <f>E149*F149</f>
        <v>0</v>
      </c>
    </row>
    <row r="150" spans="2:7" s="124" customFormat="1">
      <c r="B150" s="403"/>
      <c r="C150" s="361" t="s">
        <v>46</v>
      </c>
      <c r="D150" s="368"/>
      <c r="E150" s="369"/>
      <c r="F150" s="895"/>
      <c r="G150" s="741">
        <f>SUM(G147:G149)</f>
        <v>0</v>
      </c>
    </row>
    <row r="151" spans="2:7" s="124" customFormat="1">
      <c r="B151" s="403"/>
      <c r="C151" s="31" t="s">
        <v>2764</v>
      </c>
      <c r="D151" s="372" t="s">
        <v>39</v>
      </c>
      <c r="E151" s="373">
        <v>10</v>
      </c>
      <c r="F151" s="894"/>
      <c r="G151" s="744">
        <f>E151*F151</f>
        <v>0</v>
      </c>
    </row>
    <row r="152" spans="2:7" s="124" customFormat="1">
      <c r="B152" s="403"/>
      <c r="C152" s="362" t="s">
        <v>47</v>
      </c>
      <c r="D152" s="370"/>
      <c r="E152" s="371"/>
      <c r="F152" s="896"/>
      <c r="G152" s="742">
        <f>SUM(G151:G151)</f>
        <v>0</v>
      </c>
    </row>
    <row r="153" spans="2:7" s="124" customFormat="1">
      <c r="B153" s="403"/>
      <c r="C153" s="36"/>
      <c r="D153" s="1"/>
      <c r="E153" s="1"/>
      <c r="F153" s="663"/>
      <c r="G153" s="593"/>
    </row>
    <row r="154" spans="2:7" s="124" customFormat="1" ht="98.25" customHeight="1">
      <c r="B154" s="141">
        <v>23</v>
      </c>
      <c r="C154" s="31" t="s">
        <v>2760</v>
      </c>
      <c r="D154" s="1"/>
      <c r="E154" s="1"/>
      <c r="F154" s="663"/>
      <c r="G154" s="593"/>
    </row>
    <row r="155" spans="2:7" s="124" customFormat="1">
      <c r="B155" s="403"/>
      <c r="C155" s="31" t="s">
        <v>2765</v>
      </c>
      <c r="D155" s="372" t="s">
        <v>39</v>
      </c>
      <c r="E155" s="373">
        <v>87</v>
      </c>
      <c r="F155" s="894"/>
      <c r="G155" s="744">
        <f>E155*F155</f>
        <v>0</v>
      </c>
    </row>
    <row r="156" spans="2:7" s="124" customFormat="1">
      <c r="B156" s="403"/>
      <c r="C156" s="361" t="s">
        <v>46</v>
      </c>
      <c r="D156" s="368"/>
      <c r="E156" s="369"/>
      <c r="F156" s="895"/>
      <c r="G156" s="741">
        <f>SUM(G155)</f>
        <v>0</v>
      </c>
    </row>
    <row r="157" spans="2:7" s="124" customFormat="1">
      <c r="B157" s="403"/>
      <c r="C157" s="31" t="s">
        <v>2765</v>
      </c>
      <c r="D157" s="372" t="s">
        <v>39</v>
      </c>
      <c r="E157" s="373">
        <v>12</v>
      </c>
      <c r="F157" s="894"/>
      <c r="G157" s="744">
        <f>E157*F157</f>
        <v>0</v>
      </c>
    </row>
    <row r="158" spans="2:7" s="124" customFormat="1">
      <c r="B158" s="403"/>
      <c r="C158" s="362" t="s">
        <v>47</v>
      </c>
      <c r="D158" s="370"/>
      <c r="E158" s="371"/>
      <c r="F158" s="896"/>
      <c r="G158" s="742">
        <f>SUM(G157)</f>
        <v>0</v>
      </c>
    </row>
    <row r="159" spans="2:7" s="124" customFormat="1">
      <c r="B159" s="403"/>
      <c r="C159" s="36"/>
      <c r="D159" s="1"/>
      <c r="E159" s="1"/>
      <c r="F159" s="663"/>
      <c r="G159" s="593"/>
    </row>
    <row r="160" spans="2:7" s="124" customFormat="1" ht="38.25">
      <c r="B160" s="141">
        <v>24</v>
      </c>
      <c r="C160" s="31" t="s">
        <v>2766</v>
      </c>
      <c r="D160" s="1"/>
      <c r="E160" s="1"/>
      <c r="F160" s="663"/>
      <c r="G160" s="593"/>
    </row>
    <row r="161" spans="2:7" s="124" customFormat="1">
      <c r="B161" s="403"/>
      <c r="C161" s="361" t="s">
        <v>46</v>
      </c>
      <c r="D161" s="368" t="s">
        <v>7</v>
      </c>
      <c r="E161" s="369">
        <v>1</v>
      </c>
      <c r="F161" s="894"/>
      <c r="G161" s="741">
        <f>E161*F161</f>
        <v>0</v>
      </c>
    </row>
    <row r="162" spans="2:7" s="124" customFormat="1">
      <c r="B162" s="403"/>
      <c r="C162" s="36"/>
      <c r="D162" s="1"/>
      <c r="E162" s="1"/>
      <c r="F162" s="663"/>
      <c r="G162" s="593"/>
    </row>
    <row r="163" spans="2:7" s="124" customFormat="1" ht="66.75" customHeight="1">
      <c r="B163" s="141">
        <v>25</v>
      </c>
      <c r="C163" s="31" t="s">
        <v>2767</v>
      </c>
      <c r="D163" s="1"/>
      <c r="E163" s="1"/>
      <c r="F163" s="663"/>
      <c r="G163" s="593"/>
    </row>
    <row r="164" spans="2:7" s="124" customFormat="1">
      <c r="B164" s="403"/>
      <c r="C164" s="31" t="s">
        <v>2768</v>
      </c>
      <c r="D164" s="372" t="s">
        <v>39</v>
      </c>
      <c r="E164" s="373">
        <v>51</v>
      </c>
      <c r="F164" s="894"/>
      <c r="G164" s="744">
        <f>E164*F164</f>
        <v>0</v>
      </c>
    </row>
    <row r="165" spans="2:7" s="124" customFormat="1">
      <c r="B165" s="403"/>
      <c r="C165" s="31" t="s">
        <v>2769</v>
      </c>
      <c r="D165" s="372" t="s">
        <v>39</v>
      </c>
      <c r="E165" s="373">
        <v>174</v>
      </c>
      <c r="F165" s="894"/>
      <c r="G165" s="744">
        <f>E165*F165</f>
        <v>0</v>
      </c>
    </row>
    <row r="166" spans="2:7" s="124" customFormat="1">
      <c r="B166" s="403"/>
      <c r="C166" s="31" t="s">
        <v>2770</v>
      </c>
      <c r="D166" s="372" t="s">
        <v>39</v>
      </c>
      <c r="E166" s="373">
        <v>62</v>
      </c>
      <c r="F166" s="894"/>
      <c r="G166" s="744">
        <f>E166*F166</f>
        <v>0</v>
      </c>
    </row>
    <row r="167" spans="2:7" s="124" customFormat="1">
      <c r="B167" s="403"/>
      <c r="C167" s="361" t="s">
        <v>46</v>
      </c>
      <c r="D167" s="368"/>
      <c r="E167" s="369"/>
      <c r="F167" s="895"/>
      <c r="G167" s="741">
        <f>SUM(G164:G166)</f>
        <v>0</v>
      </c>
    </row>
    <row r="168" spans="2:7" s="124" customFormat="1">
      <c r="B168" s="403"/>
      <c r="C168" s="31" t="s">
        <v>2771</v>
      </c>
      <c r="D168" s="372" t="s">
        <v>39</v>
      </c>
      <c r="E168" s="373">
        <v>12</v>
      </c>
      <c r="F168" s="894"/>
      <c r="G168" s="744">
        <f>E168*F168</f>
        <v>0</v>
      </c>
    </row>
    <row r="169" spans="2:7" s="124" customFormat="1">
      <c r="B169" s="403"/>
      <c r="C169" s="31" t="s">
        <v>2768</v>
      </c>
      <c r="D169" s="372" t="s">
        <v>39</v>
      </c>
      <c r="E169" s="373">
        <v>14</v>
      </c>
      <c r="F169" s="894"/>
      <c r="G169" s="744">
        <f>E169*F169</f>
        <v>0</v>
      </c>
    </row>
    <row r="170" spans="2:7" s="124" customFormat="1">
      <c r="B170" s="403"/>
      <c r="C170" s="31" t="s">
        <v>2769</v>
      </c>
      <c r="D170" s="372" t="s">
        <v>39</v>
      </c>
      <c r="E170" s="373">
        <v>38</v>
      </c>
      <c r="F170" s="894"/>
      <c r="G170" s="744">
        <f>E170*F170</f>
        <v>0</v>
      </c>
    </row>
    <row r="171" spans="2:7" s="124" customFormat="1">
      <c r="B171" s="403"/>
      <c r="C171" s="31" t="s">
        <v>2770</v>
      </c>
      <c r="D171" s="372" t="s">
        <v>39</v>
      </c>
      <c r="E171" s="373">
        <v>52</v>
      </c>
      <c r="F171" s="894"/>
      <c r="G171" s="744">
        <f>E171*F171</f>
        <v>0</v>
      </c>
    </row>
    <row r="172" spans="2:7" s="124" customFormat="1">
      <c r="B172" s="403"/>
      <c r="C172" s="362" t="s">
        <v>47</v>
      </c>
      <c r="D172" s="370"/>
      <c r="E172" s="371"/>
      <c r="F172" s="896"/>
      <c r="G172" s="742">
        <f>SUM(G168:G171)</f>
        <v>0</v>
      </c>
    </row>
    <row r="173" spans="2:7" s="124" customFormat="1">
      <c r="B173" s="403"/>
      <c r="C173" s="36"/>
      <c r="D173" s="1"/>
      <c r="E173" s="1"/>
      <c r="F173" s="663"/>
      <c r="G173" s="593"/>
    </row>
    <row r="174" spans="2:7" s="124" customFormat="1" ht="41.25" customHeight="1">
      <c r="B174" s="141">
        <v>26</v>
      </c>
      <c r="C174" s="31" t="s">
        <v>2772</v>
      </c>
      <c r="D174" s="1"/>
      <c r="E174" s="1"/>
      <c r="F174" s="663"/>
      <c r="G174" s="593"/>
    </row>
    <row r="175" spans="2:7" s="124" customFormat="1">
      <c r="B175" s="403"/>
      <c r="C175" s="31" t="s">
        <v>2773</v>
      </c>
      <c r="D175" s="372" t="s">
        <v>39</v>
      </c>
      <c r="E175" s="373">
        <v>228</v>
      </c>
      <c r="F175" s="894"/>
      <c r="G175" s="744">
        <f>E175*F175</f>
        <v>0</v>
      </c>
    </row>
    <row r="176" spans="2:7" s="124" customFormat="1">
      <c r="B176" s="403"/>
      <c r="C176" s="31" t="s">
        <v>2774</v>
      </c>
      <c r="D176" s="372" t="s">
        <v>39</v>
      </c>
      <c r="E176" s="373">
        <v>297</v>
      </c>
      <c r="F176" s="894"/>
      <c r="G176" s="744">
        <f>E176*F176</f>
        <v>0</v>
      </c>
    </row>
    <row r="177" spans="2:7" s="124" customFormat="1">
      <c r="B177" s="403"/>
      <c r="C177" s="31" t="s">
        <v>2775</v>
      </c>
      <c r="D177" s="372" t="s">
        <v>39</v>
      </c>
      <c r="E177" s="373">
        <v>211</v>
      </c>
      <c r="F177" s="894"/>
      <c r="G177" s="744">
        <f>E177*F177</f>
        <v>0</v>
      </c>
    </row>
    <row r="178" spans="2:7" s="124" customFormat="1">
      <c r="B178" s="403"/>
      <c r="C178" s="361" t="s">
        <v>46</v>
      </c>
      <c r="D178" s="368"/>
      <c r="E178" s="369"/>
      <c r="F178" s="895"/>
      <c r="G178" s="741">
        <f>SUM(G175:G177)</f>
        <v>0</v>
      </c>
    </row>
    <row r="179" spans="2:7" s="124" customFormat="1">
      <c r="B179" s="403"/>
      <c r="C179" s="31" t="s">
        <v>2776</v>
      </c>
      <c r="D179" s="372" t="s">
        <v>39</v>
      </c>
      <c r="E179" s="373">
        <v>24</v>
      </c>
      <c r="F179" s="894"/>
      <c r="G179" s="744">
        <f>E179*F179</f>
        <v>0</v>
      </c>
    </row>
    <row r="180" spans="2:7" s="124" customFormat="1">
      <c r="B180" s="403"/>
      <c r="C180" s="31" t="s">
        <v>2773</v>
      </c>
      <c r="D180" s="372" t="s">
        <v>39</v>
      </c>
      <c r="E180" s="373">
        <v>68</v>
      </c>
      <c r="F180" s="894"/>
      <c r="G180" s="744">
        <f>E180*F180</f>
        <v>0</v>
      </c>
    </row>
    <row r="181" spans="2:7" s="124" customFormat="1">
      <c r="B181" s="403"/>
      <c r="C181" s="31" t="s">
        <v>2774</v>
      </c>
      <c r="D181" s="372" t="s">
        <v>39</v>
      </c>
      <c r="E181" s="373">
        <v>74</v>
      </c>
      <c r="F181" s="894"/>
      <c r="G181" s="744">
        <f>E181*F181</f>
        <v>0</v>
      </c>
    </row>
    <row r="182" spans="2:7" s="124" customFormat="1">
      <c r="B182" s="403"/>
      <c r="C182" s="31" t="s">
        <v>2775</v>
      </c>
      <c r="D182" s="372" t="s">
        <v>39</v>
      </c>
      <c r="E182" s="373">
        <v>45</v>
      </c>
      <c r="F182" s="894"/>
      <c r="G182" s="744">
        <f>E182*F182</f>
        <v>0</v>
      </c>
    </row>
    <row r="183" spans="2:7" s="124" customFormat="1">
      <c r="B183" s="403"/>
      <c r="C183" s="362" t="s">
        <v>47</v>
      </c>
      <c r="D183" s="370"/>
      <c r="E183" s="371"/>
      <c r="F183" s="896"/>
      <c r="G183" s="742">
        <f>SUM(G179:G182)</f>
        <v>0</v>
      </c>
    </row>
    <row r="184" spans="2:7" s="124" customFormat="1">
      <c r="B184" s="403"/>
      <c r="C184" s="36"/>
      <c r="D184" s="1"/>
      <c r="E184" s="1"/>
      <c r="F184" s="663"/>
      <c r="G184" s="593"/>
    </row>
    <row r="185" spans="2:7" s="124" customFormat="1" ht="25.5">
      <c r="B185" s="141">
        <v>27</v>
      </c>
      <c r="C185" s="31" t="s">
        <v>2777</v>
      </c>
      <c r="D185" s="1"/>
      <c r="E185" s="1"/>
      <c r="F185" s="663"/>
      <c r="G185" s="593"/>
    </row>
    <row r="186" spans="2:7" s="124" customFormat="1">
      <c r="B186" s="403"/>
      <c r="C186" s="361" t="s">
        <v>46</v>
      </c>
      <c r="D186" s="368" t="s">
        <v>7</v>
      </c>
      <c r="E186" s="369">
        <v>2</v>
      </c>
      <c r="F186" s="894"/>
      <c r="G186" s="741">
        <f>E186*F186</f>
        <v>0</v>
      </c>
    </row>
    <row r="187" spans="2:7" s="124" customFormat="1">
      <c r="B187" s="403"/>
      <c r="C187" s="36"/>
      <c r="D187" s="1"/>
      <c r="E187" s="1"/>
      <c r="F187" s="663"/>
      <c r="G187" s="593"/>
    </row>
    <row r="188" spans="2:7" s="124" customFormat="1" ht="25.5">
      <c r="B188" s="141">
        <v>28</v>
      </c>
      <c r="C188" s="31" t="s">
        <v>2777</v>
      </c>
      <c r="D188" s="1"/>
      <c r="E188" s="1"/>
      <c r="F188" s="663"/>
      <c r="G188" s="593"/>
    </row>
    <row r="189" spans="2:7" s="124" customFormat="1">
      <c r="B189" s="403"/>
      <c r="C189" s="361" t="s">
        <v>46</v>
      </c>
      <c r="D189" s="368" t="s">
        <v>7</v>
      </c>
      <c r="E189" s="369">
        <v>2</v>
      </c>
      <c r="F189" s="894"/>
      <c r="G189" s="741">
        <f>E189*F189</f>
        <v>0</v>
      </c>
    </row>
    <row r="190" spans="2:7" s="124" customFormat="1">
      <c r="B190" s="403"/>
      <c r="C190" s="36"/>
      <c r="D190" s="1"/>
      <c r="E190" s="1"/>
      <c r="F190" s="663"/>
      <c r="G190" s="593"/>
    </row>
    <row r="191" spans="2:7" s="124" customFormat="1" ht="25.5">
      <c r="B191" s="141">
        <v>29</v>
      </c>
      <c r="C191" s="31" t="s">
        <v>2778</v>
      </c>
      <c r="D191" s="359"/>
      <c r="E191" s="360"/>
      <c r="F191" s="821"/>
      <c r="G191" s="600"/>
    </row>
    <row r="192" spans="2:7" s="124" customFormat="1" ht="170.25" customHeight="1">
      <c r="B192" s="153"/>
      <c r="C192" s="31" t="s">
        <v>2779</v>
      </c>
      <c r="D192" s="359" t="s">
        <v>7</v>
      </c>
      <c r="E192" s="360">
        <v>1</v>
      </c>
      <c r="F192" s="821"/>
      <c r="G192" s="600"/>
    </row>
    <row r="193" spans="2:7" s="124" customFormat="1" ht="37.5" customHeight="1">
      <c r="B193" s="153"/>
      <c r="C193" s="31" t="s">
        <v>2780</v>
      </c>
      <c r="D193" s="359" t="s">
        <v>15</v>
      </c>
      <c r="E193" s="360">
        <v>2</v>
      </c>
      <c r="F193" s="821"/>
      <c r="G193" s="600"/>
    </row>
    <row r="194" spans="2:7" s="124" customFormat="1" ht="38.25">
      <c r="B194" s="153"/>
      <c r="C194" s="31" t="s">
        <v>2781</v>
      </c>
      <c r="D194" s="359" t="s">
        <v>2782</v>
      </c>
      <c r="E194" s="360">
        <v>1</v>
      </c>
      <c r="F194" s="821"/>
      <c r="G194" s="600"/>
    </row>
    <row r="195" spans="2:7" s="124" customFormat="1" ht="38.25">
      <c r="B195" s="153"/>
      <c r="C195" s="31" t="s">
        <v>2783</v>
      </c>
      <c r="D195" s="359" t="s">
        <v>15</v>
      </c>
      <c r="E195" s="360">
        <v>2</v>
      </c>
      <c r="F195" s="821"/>
      <c r="G195" s="600"/>
    </row>
    <row r="196" spans="2:7" s="124" customFormat="1" ht="286.5" customHeight="1">
      <c r="B196" s="153"/>
      <c r="C196" s="31" t="s">
        <v>2784</v>
      </c>
      <c r="D196" s="359" t="s">
        <v>7</v>
      </c>
      <c r="E196" s="360">
        <v>1</v>
      </c>
      <c r="F196" s="821"/>
      <c r="G196" s="600"/>
    </row>
    <row r="197" spans="2:7" s="124" customFormat="1" ht="25.5">
      <c r="B197" s="153"/>
      <c r="C197" s="31" t="s">
        <v>2785</v>
      </c>
      <c r="D197" s="359" t="s">
        <v>7</v>
      </c>
      <c r="E197" s="360">
        <v>1</v>
      </c>
      <c r="F197" s="821"/>
      <c r="G197" s="600"/>
    </row>
    <row r="198" spans="2:7" s="124" customFormat="1" ht="336.75" customHeight="1">
      <c r="B198" s="153"/>
      <c r="C198" s="31" t="s">
        <v>2786</v>
      </c>
      <c r="D198" s="359" t="s">
        <v>7</v>
      </c>
      <c r="E198" s="360">
        <v>1</v>
      </c>
      <c r="F198" s="821"/>
      <c r="G198" s="600"/>
    </row>
    <row r="199" spans="2:7" s="124" customFormat="1" ht="51">
      <c r="B199" s="153"/>
      <c r="C199" s="31" t="s">
        <v>2787</v>
      </c>
      <c r="D199" s="359"/>
      <c r="E199" s="360"/>
      <c r="F199" s="821"/>
      <c r="G199" s="600"/>
    </row>
    <row r="200" spans="2:7" s="124" customFormat="1">
      <c r="B200" s="153"/>
      <c r="C200" s="31" t="s">
        <v>2788</v>
      </c>
      <c r="D200" s="359"/>
      <c r="E200" s="360"/>
      <c r="F200" s="821"/>
      <c r="G200" s="600"/>
    </row>
    <row r="201" spans="2:7" s="124" customFormat="1" ht="25.5">
      <c r="B201" s="153"/>
      <c r="C201" s="31" t="s">
        <v>2789</v>
      </c>
      <c r="D201" s="359"/>
      <c r="E201" s="360"/>
      <c r="F201" s="821"/>
      <c r="G201" s="600"/>
    </row>
    <row r="202" spans="2:7" s="124" customFormat="1">
      <c r="B202" s="153"/>
      <c r="C202" s="31" t="s">
        <v>2790</v>
      </c>
      <c r="D202" s="359"/>
      <c r="E202" s="360"/>
      <c r="F202" s="821"/>
      <c r="G202" s="600"/>
    </row>
    <row r="203" spans="2:7" s="124" customFormat="1">
      <c r="B203" s="153"/>
      <c r="C203" s="31" t="s">
        <v>2791</v>
      </c>
      <c r="D203" s="359"/>
      <c r="E203" s="360"/>
      <c r="F203" s="821"/>
      <c r="G203" s="600"/>
    </row>
    <row r="204" spans="2:7" s="124" customFormat="1">
      <c r="B204" s="153"/>
      <c r="C204" s="31" t="s">
        <v>2792</v>
      </c>
      <c r="D204" s="359"/>
      <c r="E204" s="360"/>
      <c r="F204" s="821"/>
      <c r="G204" s="600"/>
    </row>
    <row r="205" spans="2:7" s="124" customFormat="1">
      <c r="B205" s="153"/>
      <c r="C205" s="31" t="s">
        <v>2793</v>
      </c>
      <c r="D205" s="359"/>
      <c r="E205" s="360"/>
      <c r="F205" s="821"/>
      <c r="G205" s="600"/>
    </row>
    <row r="206" spans="2:7" s="124" customFormat="1" ht="25.5">
      <c r="B206" s="153"/>
      <c r="C206" s="31" t="s">
        <v>2794</v>
      </c>
      <c r="D206" s="359"/>
      <c r="E206" s="360"/>
      <c r="F206" s="821"/>
      <c r="G206" s="600"/>
    </row>
    <row r="207" spans="2:7" s="124" customFormat="1">
      <c r="B207" s="153"/>
      <c r="C207" s="31" t="s">
        <v>2795</v>
      </c>
      <c r="D207" s="359"/>
      <c r="E207" s="360"/>
      <c r="F207" s="821"/>
      <c r="G207" s="600"/>
    </row>
    <row r="208" spans="2:7" s="124" customFormat="1">
      <c r="B208" s="153"/>
      <c r="C208" s="31" t="s">
        <v>2796</v>
      </c>
      <c r="D208" s="359"/>
      <c r="E208" s="360"/>
      <c r="F208" s="821"/>
      <c r="G208" s="600"/>
    </row>
    <row r="209" spans="2:7" s="124" customFormat="1">
      <c r="B209" s="153"/>
      <c r="C209" s="31" t="s">
        <v>2797</v>
      </c>
      <c r="D209" s="359"/>
      <c r="E209" s="360"/>
      <c r="F209" s="821"/>
      <c r="G209" s="600"/>
    </row>
    <row r="210" spans="2:7" s="124" customFormat="1">
      <c r="B210" s="153"/>
      <c r="C210" s="31" t="s">
        <v>2798</v>
      </c>
      <c r="D210" s="359"/>
      <c r="E210" s="360"/>
      <c r="F210" s="821"/>
      <c r="G210" s="600"/>
    </row>
    <row r="211" spans="2:7" s="124" customFormat="1">
      <c r="B211" s="153"/>
      <c r="C211" s="31" t="s">
        <v>2799</v>
      </c>
      <c r="D211" s="359"/>
      <c r="E211" s="360"/>
      <c r="F211" s="821"/>
      <c r="G211" s="600"/>
    </row>
    <row r="212" spans="2:7" s="124" customFormat="1">
      <c r="B212" s="153"/>
      <c r="C212" s="31" t="s">
        <v>2800</v>
      </c>
      <c r="D212" s="359"/>
      <c r="E212" s="360"/>
      <c r="F212" s="821"/>
      <c r="G212" s="600"/>
    </row>
    <row r="213" spans="2:7" s="124" customFormat="1">
      <c r="B213" s="153"/>
      <c r="C213" s="31" t="s">
        <v>2801</v>
      </c>
      <c r="D213" s="359" t="s">
        <v>7</v>
      </c>
      <c r="E213" s="360">
        <v>1</v>
      </c>
      <c r="F213" s="821"/>
      <c r="G213" s="600"/>
    </row>
    <row r="214" spans="2:7" s="124" customFormat="1" ht="38.25">
      <c r="B214" s="153"/>
      <c r="C214" s="31" t="s">
        <v>2802</v>
      </c>
      <c r="D214" s="359"/>
      <c r="E214" s="360"/>
      <c r="F214" s="821"/>
      <c r="G214" s="600"/>
    </row>
    <row r="215" spans="2:7" s="124" customFormat="1">
      <c r="B215" s="153"/>
      <c r="C215" s="31" t="s">
        <v>2803</v>
      </c>
      <c r="D215" s="359"/>
      <c r="E215" s="360"/>
      <c r="F215" s="821"/>
      <c r="G215" s="600"/>
    </row>
    <row r="216" spans="2:7" s="124" customFormat="1">
      <c r="B216" s="153"/>
      <c r="C216" s="31" t="s">
        <v>2804</v>
      </c>
      <c r="D216" s="359"/>
      <c r="E216" s="360"/>
      <c r="F216" s="821"/>
      <c r="G216" s="600"/>
    </row>
    <row r="217" spans="2:7" s="124" customFormat="1">
      <c r="B217" s="153"/>
      <c r="C217" s="31" t="s">
        <v>2805</v>
      </c>
      <c r="D217" s="359"/>
      <c r="E217" s="360"/>
      <c r="F217" s="821"/>
      <c r="G217" s="600"/>
    </row>
    <row r="218" spans="2:7" s="124" customFormat="1">
      <c r="B218" s="153"/>
      <c r="C218" s="31" t="s">
        <v>2806</v>
      </c>
      <c r="D218" s="359"/>
      <c r="E218" s="360"/>
      <c r="F218" s="821"/>
      <c r="G218" s="600"/>
    </row>
    <row r="219" spans="2:7" s="124" customFormat="1">
      <c r="B219" s="153"/>
      <c r="C219" s="31" t="s">
        <v>2807</v>
      </c>
      <c r="D219" s="359"/>
      <c r="E219" s="360"/>
      <c r="F219" s="821"/>
      <c r="G219" s="600"/>
    </row>
    <row r="220" spans="2:7" s="124" customFormat="1">
      <c r="B220" s="153"/>
      <c r="C220" s="31" t="s">
        <v>2808</v>
      </c>
      <c r="D220" s="359"/>
      <c r="E220" s="360"/>
      <c r="F220" s="821"/>
      <c r="G220" s="600"/>
    </row>
    <row r="221" spans="2:7" s="124" customFormat="1">
      <c r="B221" s="153"/>
      <c r="C221" s="31" t="s">
        <v>2809</v>
      </c>
      <c r="D221" s="359"/>
      <c r="E221" s="360"/>
      <c r="F221" s="821"/>
      <c r="G221" s="600"/>
    </row>
    <row r="222" spans="2:7" s="124" customFormat="1">
      <c r="B222" s="153"/>
      <c r="C222" s="31" t="s">
        <v>2810</v>
      </c>
      <c r="D222" s="359"/>
      <c r="E222" s="360"/>
      <c r="F222" s="821"/>
      <c r="G222" s="600"/>
    </row>
    <row r="223" spans="2:7" s="124" customFormat="1">
      <c r="B223" s="153"/>
      <c r="C223" s="31" t="s">
        <v>2811</v>
      </c>
      <c r="D223" s="359"/>
      <c r="E223" s="360"/>
      <c r="F223" s="821"/>
      <c r="G223" s="600"/>
    </row>
    <row r="224" spans="2:7" s="124" customFormat="1">
      <c r="B224" s="153"/>
      <c r="C224" s="31" t="s">
        <v>2812</v>
      </c>
      <c r="D224" s="359"/>
      <c r="E224" s="360"/>
      <c r="F224" s="821"/>
      <c r="G224" s="600"/>
    </row>
    <row r="225" spans="2:7" s="124" customFormat="1">
      <c r="B225" s="153"/>
      <c r="C225" s="31" t="s">
        <v>2813</v>
      </c>
      <c r="D225" s="359"/>
      <c r="E225" s="360"/>
      <c r="F225" s="821"/>
      <c r="G225" s="600"/>
    </row>
    <row r="226" spans="2:7" s="124" customFormat="1">
      <c r="B226" s="153"/>
      <c r="C226" s="31" t="s">
        <v>2814</v>
      </c>
      <c r="D226" s="359"/>
      <c r="E226" s="360"/>
      <c r="F226" s="821"/>
      <c r="G226" s="600"/>
    </row>
    <row r="227" spans="2:7" s="124" customFormat="1">
      <c r="B227" s="153"/>
      <c r="C227" s="31" t="s">
        <v>2815</v>
      </c>
      <c r="D227" s="359"/>
      <c r="E227" s="360"/>
      <c r="F227" s="821"/>
      <c r="G227" s="600"/>
    </row>
    <row r="228" spans="2:7" s="124" customFormat="1">
      <c r="B228" s="153"/>
      <c r="C228" s="31" t="s">
        <v>2816</v>
      </c>
      <c r="D228" s="359"/>
      <c r="E228" s="360"/>
      <c r="F228" s="821"/>
      <c r="G228" s="600"/>
    </row>
    <row r="229" spans="2:7" s="124" customFormat="1">
      <c r="B229" s="153"/>
      <c r="C229" s="31" t="s">
        <v>2817</v>
      </c>
      <c r="D229" s="359" t="s">
        <v>7</v>
      </c>
      <c r="E229" s="360">
        <v>1</v>
      </c>
      <c r="F229" s="821"/>
      <c r="G229" s="600"/>
    </row>
    <row r="230" spans="2:7" s="124" customFormat="1" ht="25.5">
      <c r="B230" s="153"/>
      <c r="C230" s="31" t="s">
        <v>2818</v>
      </c>
      <c r="D230" s="359"/>
      <c r="E230" s="360"/>
      <c r="F230" s="821"/>
      <c r="G230" s="600"/>
    </row>
    <row r="231" spans="2:7" s="124" customFormat="1">
      <c r="B231" s="153"/>
      <c r="C231" s="31" t="s">
        <v>2819</v>
      </c>
      <c r="D231" s="359"/>
      <c r="E231" s="360"/>
      <c r="F231" s="821"/>
      <c r="G231" s="600"/>
    </row>
    <row r="232" spans="2:7" s="124" customFormat="1" ht="25.5">
      <c r="B232" s="153"/>
      <c r="C232" s="31" t="s">
        <v>2820</v>
      </c>
      <c r="D232" s="359"/>
      <c r="E232" s="360"/>
      <c r="F232" s="821"/>
      <c r="G232" s="600"/>
    </row>
    <row r="233" spans="2:7" s="124" customFormat="1">
      <c r="B233" s="153"/>
      <c r="C233" s="31" t="s">
        <v>2821</v>
      </c>
      <c r="D233" s="359"/>
      <c r="E233" s="360"/>
      <c r="F233" s="821"/>
      <c r="G233" s="600"/>
    </row>
    <row r="234" spans="2:7" s="124" customFormat="1">
      <c r="B234" s="153"/>
      <c r="C234" s="31" t="s">
        <v>2822</v>
      </c>
      <c r="D234" s="359"/>
      <c r="E234" s="360"/>
      <c r="F234" s="821"/>
      <c r="G234" s="600"/>
    </row>
    <row r="235" spans="2:7" s="124" customFormat="1">
      <c r="B235" s="153"/>
      <c r="C235" s="31" t="s">
        <v>2823</v>
      </c>
      <c r="D235" s="359"/>
      <c r="E235" s="360"/>
      <c r="F235" s="821"/>
      <c r="G235" s="600"/>
    </row>
    <row r="236" spans="2:7" s="124" customFormat="1">
      <c r="B236" s="153"/>
      <c r="C236" s="31" t="s">
        <v>2824</v>
      </c>
      <c r="D236" s="359"/>
      <c r="E236" s="360"/>
      <c r="F236" s="821"/>
      <c r="G236" s="600"/>
    </row>
    <row r="237" spans="2:7" s="124" customFormat="1">
      <c r="B237" s="153"/>
      <c r="C237" s="31" t="s">
        <v>2825</v>
      </c>
      <c r="D237" s="359"/>
      <c r="E237" s="360"/>
      <c r="F237" s="821"/>
      <c r="G237" s="600"/>
    </row>
    <row r="238" spans="2:7" s="124" customFormat="1">
      <c r="B238" s="153"/>
      <c r="C238" s="31" t="s">
        <v>2826</v>
      </c>
      <c r="D238" s="359"/>
      <c r="E238" s="360"/>
      <c r="F238" s="821"/>
      <c r="G238" s="600"/>
    </row>
    <row r="239" spans="2:7" s="124" customFormat="1">
      <c r="B239" s="153"/>
      <c r="C239" s="31" t="s">
        <v>2827</v>
      </c>
      <c r="D239" s="359"/>
      <c r="E239" s="360"/>
      <c r="F239" s="821"/>
      <c r="G239" s="600"/>
    </row>
    <row r="240" spans="2:7" s="124" customFormat="1">
      <c r="B240" s="153"/>
      <c r="C240" s="31" t="s">
        <v>2828</v>
      </c>
      <c r="D240" s="359"/>
      <c r="E240" s="360"/>
      <c r="F240" s="821"/>
      <c r="G240" s="600"/>
    </row>
    <row r="241" spans="2:7" s="124" customFormat="1">
      <c r="B241" s="153"/>
      <c r="C241" s="31" t="s">
        <v>2829</v>
      </c>
      <c r="D241" s="359"/>
      <c r="E241" s="360"/>
      <c r="F241" s="821"/>
      <c r="G241" s="600"/>
    </row>
    <row r="242" spans="2:7" s="124" customFormat="1">
      <c r="B242" s="153"/>
      <c r="C242" s="31" t="s">
        <v>2830</v>
      </c>
      <c r="D242" s="359"/>
      <c r="E242" s="360"/>
      <c r="F242" s="821"/>
      <c r="G242" s="600"/>
    </row>
    <row r="243" spans="2:7" s="124" customFormat="1">
      <c r="B243" s="153"/>
      <c r="C243" s="31" t="s">
        <v>2831</v>
      </c>
      <c r="D243" s="359"/>
      <c r="E243" s="360"/>
      <c r="F243" s="821"/>
      <c r="G243" s="600"/>
    </row>
    <row r="244" spans="2:7" s="124" customFormat="1">
      <c r="B244" s="153"/>
      <c r="C244" s="31" t="s">
        <v>2832</v>
      </c>
      <c r="D244" s="359"/>
      <c r="E244" s="360"/>
      <c r="F244" s="821"/>
      <c r="G244" s="600"/>
    </row>
    <row r="245" spans="2:7" s="124" customFormat="1">
      <c r="B245" s="153"/>
      <c r="C245" s="31" t="s">
        <v>2833</v>
      </c>
      <c r="D245" s="359"/>
      <c r="E245" s="360"/>
      <c r="F245" s="821"/>
      <c r="G245" s="600"/>
    </row>
    <row r="246" spans="2:7" s="124" customFormat="1">
      <c r="B246" s="153"/>
      <c r="C246" s="31" t="s">
        <v>2834</v>
      </c>
      <c r="D246" s="359"/>
      <c r="E246" s="360"/>
      <c r="F246" s="821"/>
      <c r="G246" s="600"/>
    </row>
    <row r="247" spans="2:7" s="124" customFormat="1" ht="25.5">
      <c r="B247" s="153"/>
      <c r="C247" s="31" t="s">
        <v>2835</v>
      </c>
      <c r="D247" s="359" t="s">
        <v>15</v>
      </c>
      <c r="E247" s="360">
        <v>1</v>
      </c>
      <c r="F247" s="821"/>
      <c r="G247" s="600"/>
    </row>
    <row r="248" spans="2:7" s="124" customFormat="1" ht="38.25">
      <c r="B248" s="153"/>
      <c r="C248" s="31" t="s">
        <v>2836</v>
      </c>
      <c r="D248" s="359" t="s">
        <v>15</v>
      </c>
      <c r="E248" s="360">
        <v>4</v>
      </c>
      <c r="F248" s="821"/>
      <c r="G248" s="600"/>
    </row>
    <row r="249" spans="2:7" s="124" customFormat="1" ht="25.5">
      <c r="B249" s="153"/>
      <c r="C249" s="31" t="s">
        <v>2837</v>
      </c>
      <c r="D249" s="359" t="s">
        <v>15</v>
      </c>
      <c r="E249" s="360">
        <v>1</v>
      </c>
      <c r="F249" s="821"/>
      <c r="G249" s="600"/>
    </row>
    <row r="250" spans="2:7" s="124" customFormat="1" ht="25.5">
      <c r="B250" s="153"/>
      <c r="C250" s="31" t="s">
        <v>2838</v>
      </c>
      <c r="D250" s="359" t="s">
        <v>15</v>
      </c>
      <c r="E250" s="360">
        <v>2</v>
      </c>
      <c r="F250" s="821"/>
      <c r="G250" s="600"/>
    </row>
    <row r="251" spans="2:7" s="124" customFormat="1" ht="63.75">
      <c r="B251" s="153"/>
      <c r="C251" s="31" t="s">
        <v>2839</v>
      </c>
      <c r="D251" s="359"/>
      <c r="E251" s="360"/>
      <c r="F251" s="821"/>
      <c r="G251" s="600"/>
    </row>
    <row r="252" spans="2:7" s="124" customFormat="1">
      <c r="B252" s="153"/>
      <c r="C252" s="31" t="s">
        <v>2840</v>
      </c>
      <c r="D252" s="359" t="s">
        <v>39</v>
      </c>
      <c r="E252" s="360">
        <v>5</v>
      </c>
      <c r="F252" s="821"/>
      <c r="G252" s="600"/>
    </row>
    <row r="253" spans="2:7" s="124" customFormat="1" ht="25.5">
      <c r="B253" s="153"/>
      <c r="C253" s="31" t="s">
        <v>2841</v>
      </c>
      <c r="D253" s="359"/>
      <c r="E253" s="360"/>
      <c r="F253" s="821"/>
      <c r="G253" s="600"/>
    </row>
    <row r="254" spans="2:7" s="124" customFormat="1" ht="25.5">
      <c r="B254" s="153"/>
      <c r="C254" s="31" t="s">
        <v>2842</v>
      </c>
      <c r="D254" s="359"/>
      <c r="E254" s="360"/>
      <c r="F254" s="821"/>
      <c r="G254" s="600"/>
    </row>
    <row r="255" spans="2:7" s="124" customFormat="1">
      <c r="B255" s="153"/>
      <c r="C255" s="31" t="s">
        <v>2637</v>
      </c>
      <c r="D255" s="359" t="s">
        <v>15</v>
      </c>
      <c r="E255" s="360">
        <v>4</v>
      </c>
      <c r="F255" s="821"/>
      <c r="G255" s="600"/>
    </row>
    <row r="256" spans="2:7" s="124" customFormat="1">
      <c r="B256" s="153"/>
      <c r="C256" s="31" t="s">
        <v>2755</v>
      </c>
      <c r="D256" s="359" t="s">
        <v>15</v>
      </c>
      <c r="E256" s="360">
        <v>10</v>
      </c>
      <c r="F256" s="821"/>
      <c r="G256" s="600"/>
    </row>
    <row r="257" spans="2:7" s="124" customFormat="1">
      <c r="B257" s="153"/>
      <c r="C257" s="31" t="s">
        <v>2636</v>
      </c>
      <c r="D257" s="359" t="s">
        <v>15</v>
      </c>
      <c r="E257" s="360">
        <v>1</v>
      </c>
      <c r="F257" s="821"/>
      <c r="G257" s="600"/>
    </row>
    <row r="258" spans="2:7" s="124" customFormat="1" ht="25.5">
      <c r="B258" s="153"/>
      <c r="C258" s="31" t="s">
        <v>2843</v>
      </c>
      <c r="D258" s="359"/>
      <c r="E258" s="360"/>
      <c r="F258" s="821"/>
      <c r="G258" s="600"/>
    </row>
    <row r="259" spans="2:7" s="124" customFormat="1">
      <c r="B259" s="153"/>
      <c r="C259" s="31" t="s">
        <v>2755</v>
      </c>
      <c r="D259" s="359" t="s">
        <v>15</v>
      </c>
      <c r="E259" s="360">
        <v>1</v>
      </c>
      <c r="F259" s="821"/>
      <c r="G259" s="600"/>
    </row>
    <row r="260" spans="2:7" s="124" customFormat="1" ht="40.5" customHeight="1">
      <c r="B260" s="153"/>
      <c r="C260" s="31" t="s">
        <v>3650</v>
      </c>
      <c r="D260" s="359"/>
      <c r="E260" s="360"/>
      <c r="F260" s="821"/>
      <c r="G260" s="600"/>
    </row>
    <row r="261" spans="2:7" s="124" customFormat="1">
      <c r="B261" s="153"/>
      <c r="C261" s="31" t="s">
        <v>2844</v>
      </c>
      <c r="D261" s="359"/>
      <c r="E261" s="360"/>
      <c r="F261" s="821"/>
      <c r="G261" s="600"/>
    </row>
    <row r="262" spans="2:7" s="124" customFormat="1">
      <c r="B262" s="153"/>
      <c r="C262" s="31" t="s">
        <v>3651</v>
      </c>
      <c r="D262" s="359" t="s">
        <v>39</v>
      </c>
      <c r="E262" s="360">
        <v>20</v>
      </c>
      <c r="F262" s="821"/>
      <c r="G262" s="600"/>
    </row>
    <row r="263" spans="2:7" s="124" customFormat="1">
      <c r="B263" s="153"/>
      <c r="C263" s="31" t="s">
        <v>3652</v>
      </c>
      <c r="D263" s="359" t="s">
        <v>39</v>
      </c>
      <c r="E263" s="360">
        <v>32</v>
      </c>
      <c r="F263" s="821"/>
      <c r="G263" s="600"/>
    </row>
    <row r="264" spans="2:7" s="124" customFormat="1">
      <c r="B264" s="153"/>
      <c r="C264" s="31" t="s">
        <v>3653</v>
      </c>
      <c r="D264" s="359" t="s">
        <v>39</v>
      </c>
      <c r="E264" s="360">
        <v>55</v>
      </c>
      <c r="F264" s="821"/>
      <c r="G264" s="600"/>
    </row>
    <row r="265" spans="2:7" s="124" customFormat="1">
      <c r="B265" s="153"/>
      <c r="C265" s="31" t="s">
        <v>3654</v>
      </c>
      <c r="D265" s="359" t="s">
        <v>39</v>
      </c>
      <c r="E265" s="360">
        <v>4</v>
      </c>
      <c r="F265" s="821"/>
      <c r="G265" s="600"/>
    </row>
    <row r="266" spans="2:7" s="124" customFormat="1" ht="76.5">
      <c r="B266" s="153"/>
      <c r="C266" s="31" t="s">
        <v>2845</v>
      </c>
      <c r="D266" s="359"/>
      <c r="E266" s="360"/>
      <c r="F266" s="821"/>
      <c r="G266" s="600"/>
    </row>
    <row r="267" spans="2:7" s="124" customFormat="1">
      <c r="B267" s="153"/>
      <c r="C267" s="31" t="s">
        <v>3651</v>
      </c>
      <c r="D267" s="359" t="s">
        <v>39</v>
      </c>
      <c r="E267" s="360">
        <v>20</v>
      </c>
      <c r="F267" s="821"/>
      <c r="G267" s="600"/>
    </row>
    <row r="268" spans="2:7" s="124" customFormat="1">
      <c r="B268" s="153"/>
      <c r="C268" s="31" t="s">
        <v>3652</v>
      </c>
      <c r="D268" s="359" t="s">
        <v>39</v>
      </c>
      <c r="E268" s="360">
        <v>32</v>
      </c>
      <c r="F268" s="821"/>
      <c r="G268" s="600"/>
    </row>
    <row r="269" spans="2:7" s="124" customFormat="1">
      <c r="B269" s="153"/>
      <c r="C269" s="31" t="s">
        <v>3653</v>
      </c>
      <c r="D269" s="359" t="s">
        <v>39</v>
      </c>
      <c r="E269" s="360">
        <v>55</v>
      </c>
      <c r="F269" s="821"/>
      <c r="G269" s="600"/>
    </row>
    <row r="270" spans="2:7" s="124" customFormat="1">
      <c r="B270" s="153"/>
      <c r="C270" s="31" t="s">
        <v>3654</v>
      </c>
      <c r="D270" s="359" t="s">
        <v>39</v>
      </c>
      <c r="E270" s="360">
        <v>4</v>
      </c>
      <c r="F270" s="821"/>
      <c r="G270" s="600"/>
    </row>
    <row r="271" spans="2:7" s="124" customFormat="1" ht="38.25">
      <c r="B271" s="153"/>
      <c r="C271" s="31" t="s">
        <v>2846</v>
      </c>
      <c r="D271" s="359" t="s">
        <v>13</v>
      </c>
      <c r="E271" s="360">
        <v>14</v>
      </c>
      <c r="F271" s="821"/>
      <c r="G271" s="600"/>
    </row>
    <row r="272" spans="2:7" s="124" customFormat="1" ht="25.5">
      <c r="B272" s="153"/>
      <c r="C272" s="31" t="s">
        <v>2847</v>
      </c>
      <c r="D272" s="359" t="s">
        <v>15</v>
      </c>
      <c r="E272" s="360">
        <v>5</v>
      </c>
      <c r="F272" s="821"/>
      <c r="G272" s="600"/>
    </row>
    <row r="273" spans="2:7" s="124" customFormat="1">
      <c r="B273" s="153"/>
      <c r="C273" s="31" t="s">
        <v>2848</v>
      </c>
      <c r="D273" s="359"/>
      <c r="E273" s="360"/>
      <c r="F273" s="821"/>
      <c r="G273" s="600"/>
    </row>
    <row r="274" spans="2:7" s="124" customFormat="1">
      <c r="B274" s="403"/>
      <c r="C274" s="31" t="s">
        <v>2849</v>
      </c>
      <c r="D274" s="359"/>
      <c r="E274" s="360"/>
      <c r="F274" s="821"/>
      <c r="G274" s="600"/>
    </row>
    <row r="275" spans="2:7" s="124" customFormat="1">
      <c r="B275" s="403"/>
      <c r="C275" s="31" t="s">
        <v>2850</v>
      </c>
      <c r="D275" s="359"/>
      <c r="E275" s="360"/>
      <c r="F275" s="663"/>
      <c r="G275" s="593"/>
    </row>
    <row r="276" spans="2:7" s="124" customFormat="1">
      <c r="B276" s="403"/>
      <c r="C276" s="31" t="s">
        <v>2851</v>
      </c>
      <c r="D276" s="359"/>
      <c r="E276" s="360"/>
      <c r="F276" s="663"/>
      <c r="G276" s="593"/>
    </row>
    <row r="277" spans="2:7" s="124" customFormat="1" ht="25.5">
      <c r="B277" s="403"/>
      <c r="C277" s="31" t="s">
        <v>2852</v>
      </c>
      <c r="D277" s="359"/>
      <c r="E277" s="360"/>
      <c r="F277" s="663"/>
      <c r="G277" s="593"/>
    </row>
    <row r="278" spans="2:7" s="124" customFormat="1">
      <c r="B278" s="403"/>
      <c r="C278" s="31" t="s">
        <v>2853</v>
      </c>
      <c r="D278" s="359" t="s">
        <v>7</v>
      </c>
      <c r="E278" s="360">
        <v>1</v>
      </c>
      <c r="F278" s="663"/>
      <c r="G278" s="593"/>
    </row>
    <row r="279" spans="2:7" s="124" customFormat="1">
      <c r="B279" s="403"/>
      <c r="C279" s="362" t="s">
        <v>47</v>
      </c>
      <c r="D279" s="370" t="s">
        <v>7</v>
      </c>
      <c r="E279" s="371">
        <v>1</v>
      </c>
      <c r="F279" s="894"/>
      <c r="G279" s="742">
        <f>F279*E279</f>
        <v>0</v>
      </c>
    </row>
    <row r="280" spans="2:7" s="124" customFormat="1">
      <c r="B280" s="403"/>
      <c r="C280" s="36"/>
      <c r="D280" s="1"/>
      <c r="E280" s="1"/>
      <c r="F280" s="663"/>
      <c r="G280" s="593"/>
    </row>
    <row r="281" spans="2:7" s="124" customFormat="1" ht="89.25">
      <c r="B281" s="141">
        <v>30</v>
      </c>
      <c r="C281" s="31" t="s">
        <v>4680</v>
      </c>
      <c r="D281" s="1"/>
      <c r="E281" s="1"/>
      <c r="F281" s="663"/>
      <c r="G281" s="593"/>
    </row>
    <row r="282" spans="2:7" s="124" customFormat="1">
      <c r="B282" s="403"/>
      <c r="C282" s="361" t="s">
        <v>46</v>
      </c>
      <c r="D282" s="368" t="s">
        <v>204</v>
      </c>
      <c r="E282" s="369">
        <v>40</v>
      </c>
      <c r="F282" s="894"/>
      <c r="G282" s="741">
        <f>E282*F282</f>
        <v>0</v>
      </c>
    </row>
    <row r="283" spans="2:7" s="124" customFormat="1">
      <c r="B283" s="403"/>
      <c r="C283" s="362" t="s">
        <v>47</v>
      </c>
      <c r="D283" s="370" t="s">
        <v>204</v>
      </c>
      <c r="E283" s="371">
        <v>15</v>
      </c>
      <c r="F283" s="894"/>
      <c r="G283" s="742">
        <f>E283*F283</f>
        <v>0</v>
      </c>
    </row>
    <row r="284" spans="2:7" s="124" customFormat="1">
      <c r="B284" s="403"/>
      <c r="C284" s="36"/>
      <c r="D284" s="1"/>
      <c r="E284" s="1"/>
      <c r="F284" s="663"/>
      <c r="G284" s="593"/>
    </row>
    <row r="285" spans="2:7" s="124" customFormat="1" ht="63.75">
      <c r="B285" s="141">
        <v>31</v>
      </c>
      <c r="C285" s="31" t="s">
        <v>4919</v>
      </c>
      <c r="D285" s="372" t="s">
        <v>7</v>
      </c>
      <c r="E285" s="373">
        <v>12</v>
      </c>
      <c r="F285" s="894"/>
      <c r="G285" s="593"/>
    </row>
    <row r="286" spans="2:7" s="124" customFormat="1">
      <c r="B286" s="403"/>
      <c r="C286" s="361" t="s">
        <v>46</v>
      </c>
      <c r="D286" s="368"/>
      <c r="E286" s="369"/>
      <c r="F286" s="895"/>
      <c r="G286" s="741">
        <f>F285*E285*D11</f>
        <v>0</v>
      </c>
    </row>
    <row r="287" spans="2:7" s="124" customFormat="1">
      <c r="B287" s="403"/>
      <c r="C287" s="362" t="s">
        <v>47</v>
      </c>
      <c r="D287" s="370"/>
      <c r="E287" s="371"/>
      <c r="F287" s="896"/>
      <c r="G287" s="742">
        <f>F285*E285*D12</f>
        <v>0</v>
      </c>
    </row>
    <row r="288" spans="2:7" s="124" customFormat="1">
      <c r="B288" s="403"/>
      <c r="C288" s="36"/>
      <c r="D288" s="1"/>
      <c r="E288" s="1"/>
      <c r="F288" s="663"/>
      <c r="G288" s="593"/>
    </row>
    <row r="289" spans="2:7" s="124" customFormat="1" ht="63.75">
      <c r="B289" s="141">
        <v>32</v>
      </c>
      <c r="C289" s="31" t="s">
        <v>4920</v>
      </c>
      <c r="D289" s="1"/>
      <c r="E289" s="1"/>
      <c r="F289" s="663"/>
      <c r="G289" s="593"/>
    </row>
    <row r="290" spans="2:7" s="124" customFormat="1">
      <c r="B290" s="403"/>
      <c r="C290" s="361" t="s">
        <v>46</v>
      </c>
      <c r="D290" s="368" t="s">
        <v>7</v>
      </c>
      <c r="E290" s="369">
        <v>18</v>
      </c>
      <c r="F290" s="894"/>
      <c r="G290" s="741">
        <f>E290*F290</f>
        <v>0</v>
      </c>
    </row>
    <row r="291" spans="2:7" s="124" customFormat="1">
      <c r="B291" s="403"/>
      <c r="C291" s="362" t="s">
        <v>47</v>
      </c>
      <c r="D291" s="370" t="s">
        <v>7</v>
      </c>
      <c r="E291" s="371">
        <v>6</v>
      </c>
      <c r="F291" s="894"/>
      <c r="G291" s="742">
        <f>E291*F291</f>
        <v>0</v>
      </c>
    </row>
    <row r="293" spans="2:7" s="10" customFormat="1" ht="12.75">
      <c r="B293" s="364"/>
      <c r="C293" s="133"/>
      <c r="D293" s="107"/>
      <c r="E293" s="144"/>
      <c r="F293" s="156"/>
      <c r="G293" s="600"/>
    </row>
    <row r="294" spans="2:7" s="10" customFormat="1" ht="12.75">
      <c r="B294" s="364"/>
      <c r="C294" s="361" t="s">
        <v>46</v>
      </c>
      <c r="D294" s="246"/>
      <c r="E294" s="247"/>
      <c r="F294" s="816"/>
      <c r="G294" s="694">
        <f>SUM(G19+G23+G27+G31+G35+G39+G51+G62+G74+G80+G83+G87+G93+G97+G101+G105+G109+G119+G124+G129+G135+G142+G150+G156+G161+G167+G178+G186+G189+G282+G286+G290)</f>
        <v>0</v>
      </c>
    </row>
    <row r="295" spans="2:7" s="10" customFormat="1" ht="13.5" thickBot="1">
      <c r="B295" s="364"/>
      <c r="C295" s="362" t="s">
        <v>47</v>
      </c>
      <c r="D295" s="249"/>
      <c r="E295" s="250"/>
      <c r="F295" s="817"/>
      <c r="G295" s="695">
        <f>SUM(G20+G24+G28+G32+G36+G40+G65+G68+G71+G75+G84+G88+G94+G98+G102+G106+G110+G120+G125+G130+G136+G144+G152+G158+G172+G183+G279+G283+G287+G291)</f>
        <v>0</v>
      </c>
    </row>
    <row r="296" spans="2:7" s="3" customFormat="1" ht="17.25" thickBot="1">
      <c r="B296" s="365"/>
      <c r="C296" s="1050" t="s">
        <v>2854</v>
      </c>
      <c r="D296" s="1051"/>
      <c r="E296" s="1051"/>
      <c r="F296" s="1051"/>
      <c r="G296" s="601">
        <f>SUM(G294:G295)</f>
        <v>0</v>
      </c>
    </row>
  </sheetData>
  <sheetProtection algorithmName="SHA-512" hashValue="7czzyxegnDb48u8wokyu5zQqWnHF7LU/LmyRNHAEj38wW9uea8T2r7af0RIgDIz4ufFo/Wm78puiPsIEm32LfQ==" saltValue="dJFF8Si03QW6fv+cH7/PNA==" spinCount="100000" sheet="1" objects="1" scenarios="1"/>
  <mergeCells count="7">
    <mergeCell ref="C296:F296"/>
    <mergeCell ref="B4:G4"/>
    <mergeCell ref="B5:G5"/>
    <mergeCell ref="B6:G6"/>
    <mergeCell ref="B7:G7"/>
    <mergeCell ref="B8:G8"/>
    <mergeCell ref="B9:G9"/>
  </mergeCells>
  <pageMargins left="0.78740157480314965" right="0.39370078740157483" top="0.98425196850393704" bottom="0.98425196850393704" header="0.51181102362204722" footer="0.51181102362204722"/>
  <pageSetup paperSize="9" scale="68" firstPageNumber="0" orientation="portrait" r:id="rId1"/>
  <headerFooter alignWithMargins="0">
    <oddHeader>&amp;L&amp;"Calibri,Krepko"&amp;9&amp;UTehnološki park Velenje - TecHUB&amp;R&amp;9POPIS STROJNIH DEL
F/4.0 VODOVOD</oddHeader>
    <oddFooter>&amp;R&amp;P</oddFooter>
  </headerFooter>
  <colBreaks count="1" manualBreakCount="1">
    <brk id="8" max="1048575" man="1"/>
  </colBreaks>
  <ignoredErrors>
    <ignoredError sqref="G142 G150 G156:G157 G178 G167" formula="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DEFC9-044D-4641-8CF2-58909FD316B9}">
  <sheetPr>
    <tabColor theme="8" tint="0.39997558519241921"/>
  </sheetPr>
  <dimension ref="A1:H112"/>
  <sheetViews>
    <sheetView view="pageBreakPreview" topLeftCell="A86" zoomScaleNormal="100" zoomScaleSheetLayoutView="100" workbookViewId="0">
      <selection activeCell="E106" sqref="E106"/>
    </sheetView>
  </sheetViews>
  <sheetFormatPr defaultRowHeight="16.5"/>
  <cols>
    <col min="1" max="1" width="2" style="1" customWidth="1"/>
    <col min="2" max="2" width="6" style="357" customWidth="1"/>
    <col min="3" max="3" width="40.140625" style="36" customWidth="1"/>
    <col min="4" max="4" width="8.5703125" style="1" customWidth="1"/>
    <col min="5" max="5" width="11.5703125" style="1" customWidth="1"/>
    <col min="6" max="6" width="10.42578125" style="226" customWidth="1"/>
    <col min="7" max="7" width="15.42578125" style="593" customWidth="1"/>
    <col min="8" max="8" width="2.140625" style="124" customWidth="1"/>
    <col min="9" max="9" width="10.42578125" style="1" bestFit="1" customWidth="1"/>
    <col min="10" max="11" width="9.140625" style="1"/>
    <col min="12" max="12" width="7.140625" style="1" customWidth="1"/>
    <col min="13" max="257" width="9.140625" style="1"/>
    <col min="258" max="258" width="7.140625" style="1" customWidth="1"/>
    <col min="259" max="259" width="40.140625" style="1" customWidth="1"/>
    <col min="260" max="260" width="8.5703125" style="1" customWidth="1"/>
    <col min="261" max="261" width="11.5703125" style="1" customWidth="1"/>
    <col min="262" max="262" width="10.42578125" style="1" customWidth="1"/>
    <col min="263" max="263" width="11.85546875" style="1" customWidth="1"/>
    <col min="264" max="264" width="18.85546875" style="1" customWidth="1"/>
    <col min="265" max="267" width="9.140625" style="1"/>
    <col min="268" max="268" width="7.140625" style="1" customWidth="1"/>
    <col min="269" max="513" width="9.140625" style="1"/>
    <col min="514" max="514" width="7.140625" style="1" customWidth="1"/>
    <col min="515" max="515" width="40.140625" style="1" customWidth="1"/>
    <col min="516" max="516" width="8.5703125" style="1" customWidth="1"/>
    <col min="517" max="517" width="11.5703125" style="1" customWidth="1"/>
    <col min="518" max="518" width="10.42578125" style="1" customWidth="1"/>
    <col min="519" max="519" width="11.85546875" style="1" customWidth="1"/>
    <col min="520" max="520" width="18.85546875" style="1" customWidth="1"/>
    <col min="521" max="523" width="9.140625" style="1"/>
    <col min="524" max="524" width="7.140625" style="1" customWidth="1"/>
    <col min="525" max="769" width="9.140625" style="1"/>
    <col min="770" max="770" width="7.140625" style="1" customWidth="1"/>
    <col min="771" max="771" width="40.140625" style="1" customWidth="1"/>
    <col min="772" max="772" width="8.5703125" style="1" customWidth="1"/>
    <col min="773" max="773" width="11.5703125" style="1" customWidth="1"/>
    <col min="774" max="774" width="10.42578125" style="1" customWidth="1"/>
    <col min="775" max="775" width="11.85546875" style="1" customWidth="1"/>
    <col min="776" max="776" width="18.85546875" style="1" customWidth="1"/>
    <col min="777" max="779" width="9.140625" style="1"/>
    <col min="780" max="780" width="7.140625" style="1" customWidth="1"/>
    <col min="781" max="1025" width="9.140625" style="1"/>
    <col min="1026" max="1026" width="7.140625" style="1" customWidth="1"/>
    <col min="1027" max="1027" width="40.140625" style="1" customWidth="1"/>
    <col min="1028" max="1028" width="8.5703125" style="1" customWidth="1"/>
    <col min="1029" max="1029" width="11.5703125" style="1" customWidth="1"/>
    <col min="1030" max="1030" width="10.42578125" style="1" customWidth="1"/>
    <col min="1031" max="1031" width="11.85546875" style="1" customWidth="1"/>
    <col min="1032" max="1032" width="18.85546875" style="1" customWidth="1"/>
    <col min="1033" max="1035" width="9.140625" style="1"/>
    <col min="1036" max="1036" width="7.140625" style="1" customWidth="1"/>
    <col min="1037" max="1281" width="9.140625" style="1"/>
    <col min="1282" max="1282" width="7.140625" style="1" customWidth="1"/>
    <col min="1283" max="1283" width="40.140625" style="1" customWidth="1"/>
    <col min="1284" max="1284" width="8.5703125" style="1" customWidth="1"/>
    <col min="1285" max="1285" width="11.5703125" style="1" customWidth="1"/>
    <col min="1286" max="1286" width="10.42578125" style="1" customWidth="1"/>
    <col min="1287" max="1287" width="11.85546875" style="1" customWidth="1"/>
    <col min="1288" max="1288" width="18.85546875" style="1" customWidth="1"/>
    <col min="1289" max="1291" width="9.140625" style="1"/>
    <col min="1292" max="1292" width="7.140625" style="1" customWidth="1"/>
    <col min="1293" max="1537" width="9.140625" style="1"/>
    <col min="1538" max="1538" width="7.140625" style="1" customWidth="1"/>
    <col min="1539" max="1539" width="40.140625" style="1" customWidth="1"/>
    <col min="1540" max="1540" width="8.5703125" style="1" customWidth="1"/>
    <col min="1541" max="1541" width="11.5703125" style="1" customWidth="1"/>
    <col min="1542" max="1542" width="10.42578125" style="1" customWidth="1"/>
    <col min="1543" max="1543" width="11.85546875" style="1" customWidth="1"/>
    <col min="1544" max="1544" width="18.85546875" style="1" customWidth="1"/>
    <col min="1545" max="1547" width="9.140625" style="1"/>
    <col min="1548" max="1548" width="7.140625" style="1" customWidth="1"/>
    <col min="1549" max="1793" width="9.140625" style="1"/>
    <col min="1794" max="1794" width="7.140625" style="1" customWidth="1"/>
    <col min="1795" max="1795" width="40.140625" style="1" customWidth="1"/>
    <col min="1796" max="1796" width="8.5703125" style="1" customWidth="1"/>
    <col min="1797" max="1797" width="11.5703125" style="1" customWidth="1"/>
    <col min="1798" max="1798" width="10.42578125" style="1" customWidth="1"/>
    <col min="1799" max="1799" width="11.85546875" style="1" customWidth="1"/>
    <col min="1800" max="1800" width="18.85546875" style="1" customWidth="1"/>
    <col min="1801" max="1803" width="9.140625" style="1"/>
    <col min="1804" max="1804" width="7.140625" style="1" customWidth="1"/>
    <col min="1805" max="2049" width="9.140625" style="1"/>
    <col min="2050" max="2050" width="7.140625" style="1" customWidth="1"/>
    <col min="2051" max="2051" width="40.140625" style="1" customWidth="1"/>
    <col min="2052" max="2052" width="8.5703125" style="1" customWidth="1"/>
    <col min="2053" max="2053" width="11.5703125" style="1" customWidth="1"/>
    <col min="2054" max="2054" width="10.42578125" style="1" customWidth="1"/>
    <col min="2055" max="2055" width="11.85546875" style="1" customWidth="1"/>
    <col min="2056" max="2056" width="18.85546875" style="1" customWidth="1"/>
    <col min="2057" max="2059" width="9.140625" style="1"/>
    <col min="2060" max="2060" width="7.140625" style="1" customWidth="1"/>
    <col min="2061" max="2305" width="9.140625" style="1"/>
    <col min="2306" max="2306" width="7.140625" style="1" customWidth="1"/>
    <col min="2307" max="2307" width="40.140625" style="1" customWidth="1"/>
    <col min="2308" max="2308" width="8.5703125" style="1" customWidth="1"/>
    <col min="2309" max="2309" width="11.5703125" style="1" customWidth="1"/>
    <col min="2310" max="2310" width="10.42578125" style="1" customWidth="1"/>
    <col min="2311" max="2311" width="11.85546875" style="1" customWidth="1"/>
    <col min="2312" max="2312" width="18.85546875" style="1" customWidth="1"/>
    <col min="2313" max="2315" width="9.140625" style="1"/>
    <col min="2316" max="2316" width="7.140625" style="1" customWidth="1"/>
    <col min="2317" max="2561" width="9.140625" style="1"/>
    <col min="2562" max="2562" width="7.140625" style="1" customWidth="1"/>
    <col min="2563" max="2563" width="40.140625" style="1" customWidth="1"/>
    <col min="2564" max="2564" width="8.5703125" style="1" customWidth="1"/>
    <col min="2565" max="2565" width="11.5703125" style="1" customWidth="1"/>
    <col min="2566" max="2566" width="10.42578125" style="1" customWidth="1"/>
    <col min="2567" max="2567" width="11.85546875" style="1" customWidth="1"/>
    <col min="2568" max="2568" width="18.85546875" style="1" customWidth="1"/>
    <col min="2569" max="2571" width="9.140625" style="1"/>
    <col min="2572" max="2572" width="7.140625" style="1" customWidth="1"/>
    <col min="2573" max="2817" width="9.140625" style="1"/>
    <col min="2818" max="2818" width="7.140625" style="1" customWidth="1"/>
    <col min="2819" max="2819" width="40.140625" style="1" customWidth="1"/>
    <col min="2820" max="2820" width="8.5703125" style="1" customWidth="1"/>
    <col min="2821" max="2821" width="11.5703125" style="1" customWidth="1"/>
    <col min="2822" max="2822" width="10.42578125" style="1" customWidth="1"/>
    <col min="2823" max="2823" width="11.85546875" style="1" customWidth="1"/>
    <col min="2824" max="2824" width="18.85546875" style="1" customWidth="1"/>
    <col min="2825" max="2827" width="9.140625" style="1"/>
    <col min="2828" max="2828" width="7.140625" style="1" customWidth="1"/>
    <col min="2829" max="3073" width="9.140625" style="1"/>
    <col min="3074" max="3074" width="7.140625" style="1" customWidth="1"/>
    <col min="3075" max="3075" width="40.140625" style="1" customWidth="1"/>
    <col min="3076" max="3076" width="8.5703125" style="1" customWidth="1"/>
    <col min="3077" max="3077" width="11.5703125" style="1" customWidth="1"/>
    <col min="3078" max="3078" width="10.42578125" style="1" customWidth="1"/>
    <col min="3079" max="3079" width="11.85546875" style="1" customWidth="1"/>
    <col min="3080" max="3080" width="18.85546875" style="1" customWidth="1"/>
    <col min="3081" max="3083" width="9.140625" style="1"/>
    <col min="3084" max="3084" width="7.140625" style="1" customWidth="1"/>
    <col min="3085" max="3329" width="9.140625" style="1"/>
    <col min="3330" max="3330" width="7.140625" style="1" customWidth="1"/>
    <col min="3331" max="3331" width="40.140625" style="1" customWidth="1"/>
    <col min="3332" max="3332" width="8.5703125" style="1" customWidth="1"/>
    <col min="3333" max="3333" width="11.5703125" style="1" customWidth="1"/>
    <col min="3334" max="3334" width="10.42578125" style="1" customWidth="1"/>
    <col min="3335" max="3335" width="11.85546875" style="1" customWidth="1"/>
    <col min="3336" max="3336" width="18.85546875" style="1" customWidth="1"/>
    <col min="3337" max="3339" width="9.140625" style="1"/>
    <col min="3340" max="3340" width="7.140625" style="1" customWidth="1"/>
    <col min="3341" max="3585" width="9.140625" style="1"/>
    <col min="3586" max="3586" width="7.140625" style="1" customWidth="1"/>
    <col min="3587" max="3587" width="40.140625" style="1" customWidth="1"/>
    <col min="3588" max="3588" width="8.5703125" style="1" customWidth="1"/>
    <col min="3589" max="3589" width="11.5703125" style="1" customWidth="1"/>
    <col min="3590" max="3590" width="10.42578125" style="1" customWidth="1"/>
    <col min="3591" max="3591" width="11.85546875" style="1" customWidth="1"/>
    <col min="3592" max="3592" width="18.85546875" style="1" customWidth="1"/>
    <col min="3593" max="3595" width="9.140625" style="1"/>
    <col min="3596" max="3596" width="7.140625" style="1" customWidth="1"/>
    <col min="3597" max="3841" width="9.140625" style="1"/>
    <col min="3842" max="3842" width="7.140625" style="1" customWidth="1"/>
    <col min="3843" max="3843" width="40.140625" style="1" customWidth="1"/>
    <col min="3844" max="3844" width="8.5703125" style="1" customWidth="1"/>
    <col min="3845" max="3845" width="11.5703125" style="1" customWidth="1"/>
    <col min="3846" max="3846" width="10.42578125" style="1" customWidth="1"/>
    <col min="3847" max="3847" width="11.85546875" style="1" customWidth="1"/>
    <col min="3848" max="3848" width="18.85546875" style="1" customWidth="1"/>
    <col min="3849" max="3851" width="9.140625" style="1"/>
    <col min="3852" max="3852" width="7.140625" style="1" customWidth="1"/>
    <col min="3853" max="4097" width="9.140625" style="1"/>
    <col min="4098" max="4098" width="7.140625" style="1" customWidth="1"/>
    <col min="4099" max="4099" width="40.140625" style="1" customWidth="1"/>
    <col min="4100" max="4100" width="8.5703125" style="1" customWidth="1"/>
    <col min="4101" max="4101" width="11.5703125" style="1" customWidth="1"/>
    <col min="4102" max="4102" width="10.42578125" style="1" customWidth="1"/>
    <col min="4103" max="4103" width="11.85546875" style="1" customWidth="1"/>
    <col min="4104" max="4104" width="18.85546875" style="1" customWidth="1"/>
    <col min="4105" max="4107" width="9.140625" style="1"/>
    <col min="4108" max="4108" width="7.140625" style="1" customWidth="1"/>
    <col min="4109" max="4353" width="9.140625" style="1"/>
    <col min="4354" max="4354" width="7.140625" style="1" customWidth="1"/>
    <col min="4355" max="4355" width="40.140625" style="1" customWidth="1"/>
    <col min="4356" max="4356" width="8.5703125" style="1" customWidth="1"/>
    <col min="4357" max="4357" width="11.5703125" style="1" customWidth="1"/>
    <col min="4358" max="4358" width="10.42578125" style="1" customWidth="1"/>
    <col min="4359" max="4359" width="11.85546875" style="1" customWidth="1"/>
    <col min="4360" max="4360" width="18.85546875" style="1" customWidth="1"/>
    <col min="4361" max="4363" width="9.140625" style="1"/>
    <col min="4364" max="4364" width="7.140625" style="1" customWidth="1"/>
    <col min="4365" max="4609" width="9.140625" style="1"/>
    <col min="4610" max="4610" width="7.140625" style="1" customWidth="1"/>
    <col min="4611" max="4611" width="40.140625" style="1" customWidth="1"/>
    <col min="4612" max="4612" width="8.5703125" style="1" customWidth="1"/>
    <col min="4613" max="4613" width="11.5703125" style="1" customWidth="1"/>
    <col min="4614" max="4614" width="10.42578125" style="1" customWidth="1"/>
    <col min="4615" max="4615" width="11.85546875" style="1" customWidth="1"/>
    <col min="4616" max="4616" width="18.85546875" style="1" customWidth="1"/>
    <col min="4617" max="4619" width="9.140625" style="1"/>
    <col min="4620" max="4620" width="7.140625" style="1" customWidth="1"/>
    <col min="4621" max="4865" width="9.140625" style="1"/>
    <col min="4866" max="4866" width="7.140625" style="1" customWidth="1"/>
    <col min="4867" max="4867" width="40.140625" style="1" customWidth="1"/>
    <col min="4868" max="4868" width="8.5703125" style="1" customWidth="1"/>
    <col min="4869" max="4869" width="11.5703125" style="1" customWidth="1"/>
    <col min="4870" max="4870" width="10.42578125" style="1" customWidth="1"/>
    <col min="4871" max="4871" width="11.85546875" style="1" customWidth="1"/>
    <col min="4872" max="4872" width="18.85546875" style="1" customWidth="1"/>
    <col min="4873" max="4875" width="9.140625" style="1"/>
    <col min="4876" max="4876" width="7.140625" style="1" customWidth="1"/>
    <col min="4877" max="5121" width="9.140625" style="1"/>
    <col min="5122" max="5122" width="7.140625" style="1" customWidth="1"/>
    <col min="5123" max="5123" width="40.140625" style="1" customWidth="1"/>
    <col min="5124" max="5124" width="8.5703125" style="1" customWidth="1"/>
    <col min="5125" max="5125" width="11.5703125" style="1" customWidth="1"/>
    <col min="5126" max="5126" width="10.42578125" style="1" customWidth="1"/>
    <col min="5127" max="5127" width="11.85546875" style="1" customWidth="1"/>
    <col min="5128" max="5128" width="18.85546875" style="1" customWidth="1"/>
    <col min="5129" max="5131" width="9.140625" style="1"/>
    <col min="5132" max="5132" width="7.140625" style="1" customWidth="1"/>
    <col min="5133" max="5377" width="9.140625" style="1"/>
    <col min="5378" max="5378" width="7.140625" style="1" customWidth="1"/>
    <col min="5379" max="5379" width="40.140625" style="1" customWidth="1"/>
    <col min="5380" max="5380" width="8.5703125" style="1" customWidth="1"/>
    <col min="5381" max="5381" width="11.5703125" style="1" customWidth="1"/>
    <col min="5382" max="5382" width="10.42578125" style="1" customWidth="1"/>
    <col min="5383" max="5383" width="11.85546875" style="1" customWidth="1"/>
    <col min="5384" max="5384" width="18.85546875" style="1" customWidth="1"/>
    <col min="5385" max="5387" width="9.140625" style="1"/>
    <col min="5388" max="5388" width="7.140625" style="1" customWidth="1"/>
    <col min="5389" max="5633" width="9.140625" style="1"/>
    <col min="5634" max="5634" width="7.140625" style="1" customWidth="1"/>
    <col min="5635" max="5635" width="40.140625" style="1" customWidth="1"/>
    <col min="5636" max="5636" width="8.5703125" style="1" customWidth="1"/>
    <col min="5637" max="5637" width="11.5703125" style="1" customWidth="1"/>
    <col min="5638" max="5638" width="10.42578125" style="1" customWidth="1"/>
    <col min="5639" max="5639" width="11.85546875" style="1" customWidth="1"/>
    <col min="5640" max="5640" width="18.85546875" style="1" customWidth="1"/>
    <col min="5641" max="5643" width="9.140625" style="1"/>
    <col min="5644" max="5644" width="7.140625" style="1" customWidth="1"/>
    <col min="5645" max="5889" width="9.140625" style="1"/>
    <col min="5890" max="5890" width="7.140625" style="1" customWidth="1"/>
    <col min="5891" max="5891" width="40.140625" style="1" customWidth="1"/>
    <col min="5892" max="5892" width="8.5703125" style="1" customWidth="1"/>
    <col min="5893" max="5893" width="11.5703125" style="1" customWidth="1"/>
    <col min="5894" max="5894" width="10.42578125" style="1" customWidth="1"/>
    <col min="5895" max="5895" width="11.85546875" style="1" customWidth="1"/>
    <col min="5896" max="5896" width="18.85546875" style="1" customWidth="1"/>
    <col min="5897" max="5899" width="9.140625" style="1"/>
    <col min="5900" max="5900" width="7.140625" style="1" customWidth="1"/>
    <col min="5901" max="6145" width="9.140625" style="1"/>
    <col min="6146" max="6146" width="7.140625" style="1" customWidth="1"/>
    <col min="6147" max="6147" width="40.140625" style="1" customWidth="1"/>
    <col min="6148" max="6148" width="8.5703125" style="1" customWidth="1"/>
    <col min="6149" max="6149" width="11.5703125" style="1" customWidth="1"/>
    <col min="6150" max="6150" width="10.42578125" style="1" customWidth="1"/>
    <col min="6151" max="6151" width="11.85546875" style="1" customWidth="1"/>
    <col min="6152" max="6152" width="18.85546875" style="1" customWidth="1"/>
    <col min="6153" max="6155" width="9.140625" style="1"/>
    <col min="6156" max="6156" width="7.140625" style="1" customWidth="1"/>
    <col min="6157" max="6401" width="9.140625" style="1"/>
    <col min="6402" max="6402" width="7.140625" style="1" customWidth="1"/>
    <col min="6403" max="6403" width="40.140625" style="1" customWidth="1"/>
    <col min="6404" max="6404" width="8.5703125" style="1" customWidth="1"/>
    <col min="6405" max="6405" width="11.5703125" style="1" customWidth="1"/>
    <col min="6406" max="6406" width="10.42578125" style="1" customWidth="1"/>
    <col min="6407" max="6407" width="11.85546875" style="1" customWidth="1"/>
    <col min="6408" max="6408" width="18.85546875" style="1" customWidth="1"/>
    <col min="6409" max="6411" width="9.140625" style="1"/>
    <col min="6412" max="6412" width="7.140625" style="1" customWidth="1"/>
    <col min="6413" max="6657" width="9.140625" style="1"/>
    <col min="6658" max="6658" width="7.140625" style="1" customWidth="1"/>
    <col min="6659" max="6659" width="40.140625" style="1" customWidth="1"/>
    <col min="6660" max="6660" width="8.5703125" style="1" customWidth="1"/>
    <col min="6661" max="6661" width="11.5703125" style="1" customWidth="1"/>
    <col min="6662" max="6662" width="10.42578125" style="1" customWidth="1"/>
    <col min="6663" max="6663" width="11.85546875" style="1" customWidth="1"/>
    <col min="6664" max="6664" width="18.85546875" style="1" customWidth="1"/>
    <col min="6665" max="6667" width="9.140625" style="1"/>
    <col min="6668" max="6668" width="7.140625" style="1" customWidth="1"/>
    <col min="6669" max="6913" width="9.140625" style="1"/>
    <col min="6914" max="6914" width="7.140625" style="1" customWidth="1"/>
    <col min="6915" max="6915" width="40.140625" style="1" customWidth="1"/>
    <col min="6916" max="6916" width="8.5703125" style="1" customWidth="1"/>
    <col min="6917" max="6917" width="11.5703125" style="1" customWidth="1"/>
    <col min="6918" max="6918" width="10.42578125" style="1" customWidth="1"/>
    <col min="6919" max="6919" width="11.85546875" style="1" customWidth="1"/>
    <col min="6920" max="6920" width="18.85546875" style="1" customWidth="1"/>
    <col min="6921" max="6923" width="9.140625" style="1"/>
    <col min="6924" max="6924" width="7.140625" style="1" customWidth="1"/>
    <col min="6925" max="7169" width="9.140625" style="1"/>
    <col min="7170" max="7170" width="7.140625" style="1" customWidth="1"/>
    <col min="7171" max="7171" width="40.140625" style="1" customWidth="1"/>
    <col min="7172" max="7172" width="8.5703125" style="1" customWidth="1"/>
    <col min="7173" max="7173" width="11.5703125" style="1" customWidth="1"/>
    <col min="7174" max="7174" width="10.42578125" style="1" customWidth="1"/>
    <col min="7175" max="7175" width="11.85546875" style="1" customWidth="1"/>
    <col min="7176" max="7176" width="18.85546875" style="1" customWidth="1"/>
    <col min="7177" max="7179" width="9.140625" style="1"/>
    <col min="7180" max="7180" width="7.140625" style="1" customWidth="1"/>
    <col min="7181" max="7425" width="9.140625" style="1"/>
    <col min="7426" max="7426" width="7.140625" style="1" customWidth="1"/>
    <col min="7427" max="7427" width="40.140625" style="1" customWidth="1"/>
    <col min="7428" max="7428" width="8.5703125" style="1" customWidth="1"/>
    <col min="7429" max="7429" width="11.5703125" style="1" customWidth="1"/>
    <col min="7430" max="7430" width="10.42578125" style="1" customWidth="1"/>
    <col min="7431" max="7431" width="11.85546875" style="1" customWidth="1"/>
    <col min="7432" max="7432" width="18.85546875" style="1" customWidth="1"/>
    <col min="7433" max="7435" width="9.140625" style="1"/>
    <col min="7436" max="7436" width="7.140625" style="1" customWidth="1"/>
    <col min="7437" max="7681" width="9.140625" style="1"/>
    <col min="7682" max="7682" width="7.140625" style="1" customWidth="1"/>
    <col min="7683" max="7683" width="40.140625" style="1" customWidth="1"/>
    <col min="7684" max="7684" width="8.5703125" style="1" customWidth="1"/>
    <col min="7685" max="7685" width="11.5703125" style="1" customWidth="1"/>
    <col min="7686" max="7686" width="10.42578125" style="1" customWidth="1"/>
    <col min="7687" max="7687" width="11.85546875" style="1" customWidth="1"/>
    <col min="7688" max="7688" width="18.85546875" style="1" customWidth="1"/>
    <col min="7689" max="7691" width="9.140625" style="1"/>
    <col min="7692" max="7692" width="7.140625" style="1" customWidth="1"/>
    <col min="7693" max="7937" width="9.140625" style="1"/>
    <col min="7938" max="7938" width="7.140625" style="1" customWidth="1"/>
    <col min="7939" max="7939" width="40.140625" style="1" customWidth="1"/>
    <col min="7940" max="7940" width="8.5703125" style="1" customWidth="1"/>
    <col min="7941" max="7941" width="11.5703125" style="1" customWidth="1"/>
    <col min="7942" max="7942" width="10.42578125" style="1" customWidth="1"/>
    <col min="7943" max="7943" width="11.85546875" style="1" customWidth="1"/>
    <col min="7944" max="7944" width="18.85546875" style="1" customWidth="1"/>
    <col min="7945" max="7947" width="9.140625" style="1"/>
    <col min="7948" max="7948" width="7.140625" style="1" customWidth="1"/>
    <col min="7949" max="8193" width="9.140625" style="1"/>
    <col min="8194" max="8194" width="7.140625" style="1" customWidth="1"/>
    <col min="8195" max="8195" width="40.140625" style="1" customWidth="1"/>
    <col min="8196" max="8196" width="8.5703125" style="1" customWidth="1"/>
    <col min="8197" max="8197" width="11.5703125" style="1" customWidth="1"/>
    <col min="8198" max="8198" width="10.42578125" style="1" customWidth="1"/>
    <col min="8199" max="8199" width="11.85546875" style="1" customWidth="1"/>
    <col min="8200" max="8200" width="18.85546875" style="1" customWidth="1"/>
    <col min="8201" max="8203" width="9.140625" style="1"/>
    <col min="8204" max="8204" width="7.140625" style="1" customWidth="1"/>
    <col min="8205" max="8449" width="9.140625" style="1"/>
    <col min="8450" max="8450" width="7.140625" style="1" customWidth="1"/>
    <col min="8451" max="8451" width="40.140625" style="1" customWidth="1"/>
    <col min="8452" max="8452" width="8.5703125" style="1" customWidth="1"/>
    <col min="8453" max="8453" width="11.5703125" style="1" customWidth="1"/>
    <col min="8454" max="8454" width="10.42578125" style="1" customWidth="1"/>
    <col min="8455" max="8455" width="11.85546875" style="1" customWidth="1"/>
    <col min="8456" max="8456" width="18.85546875" style="1" customWidth="1"/>
    <col min="8457" max="8459" width="9.140625" style="1"/>
    <col min="8460" max="8460" width="7.140625" style="1" customWidth="1"/>
    <col min="8461" max="8705" width="9.140625" style="1"/>
    <col min="8706" max="8706" width="7.140625" style="1" customWidth="1"/>
    <col min="8707" max="8707" width="40.140625" style="1" customWidth="1"/>
    <col min="8708" max="8708" width="8.5703125" style="1" customWidth="1"/>
    <col min="8709" max="8709" width="11.5703125" style="1" customWidth="1"/>
    <col min="8710" max="8710" width="10.42578125" style="1" customWidth="1"/>
    <col min="8711" max="8711" width="11.85546875" style="1" customWidth="1"/>
    <col min="8712" max="8712" width="18.85546875" style="1" customWidth="1"/>
    <col min="8713" max="8715" width="9.140625" style="1"/>
    <col min="8716" max="8716" width="7.140625" style="1" customWidth="1"/>
    <col min="8717" max="8961" width="9.140625" style="1"/>
    <col min="8962" max="8962" width="7.140625" style="1" customWidth="1"/>
    <col min="8963" max="8963" width="40.140625" style="1" customWidth="1"/>
    <col min="8964" max="8964" width="8.5703125" style="1" customWidth="1"/>
    <col min="8965" max="8965" width="11.5703125" style="1" customWidth="1"/>
    <col min="8966" max="8966" width="10.42578125" style="1" customWidth="1"/>
    <col min="8967" max="8967" width="11.85546875" style="1" customWidth="1"/>
    <col min="8968" max="8968" width="18.85546875" style="1" customWidth="1"/>
    <col min="8969" max="8971" width="9.140625" style="1"/>
    <col min="8972" max="8972" width="7.140625" style="1" customWidth="1"/>
    <col min="8973" max="9217" width="9.140625" style="1"/>
    <col min="9218" max="9218" width="7.140625" style="1" customWidth="1"/>
    <col min="9219" max="9219" width="40.140625" style="1" customWidth="1"/>
    <col min="9220" max="9220" width="8.5703125" style="1" customWidth="1"/>
    <col min="9221" max="9221" width="11.5703125" style="1" customWidth="1"/>
    <col min="9222" max="9222" width="10.42578125" style="1" customWidth="1"/>
    <col min="9223" max="9223" width="11.85546875" style="1" customWidth="1"/>
    <col min="9224" max="9224" width="18.85546875" style="1" customWidth="1"/>
    <col min="9225" max="9227" width="9.140625" style="1"/>
    <col min="9228" max="9228" width="7.140625" style="1" customWidth="1"/>
    <col min="9229" max="9473" width="9.140625" style="1"/>
    <col min="9474" max="9474" width="7.140625" style="1" customWidth="1"/>
    <col min="9475" max="9475" width="40.140625" style="1" customWidth="1"/>
    <col min="9476" max="9476" width="8.5703125" style="1" customWidth="1"/>
    <col min="9477" max="9477" width="11.5703125" style="1" customWidth="1"/>
    <col min="9478" max="9478" width="10.42578125" style="1" customWidth="1"/>
    <col min="9479" max="9479" width="11.85546875" style="1" customWidth="1"/>
    <col min="9480" max="9480" width="18.85546875" style="1" customWidth="1"/>
    <col min="9481" max="9483" width="9.140625" style="1"/>
    <col min="9484" max="9484" width="7.140625" style="1" customWidth="1"/>
    <col min="9485" max="9729" width="9.140625" style="1"/>
    <col min="9730" max="9730" width="7.140625" style="1" customWidth="1"/>
    <col min="9731" max="9731" width="40.140625" style="1" customWidth="1"/>
    <col min="9732" max="9732" width="8.5703125" style="1" customWidth="1"/>
    <col min="9733" max="9733" width="11.5703125" style="1" customWidth="1"/>
    <col min="9734" max="9734" width="10.42578125" style="1" customWidth="1"/>
    <col min="9735" max="9735" width="11.85546875" style="1" customWidth="1"/>
    <col min="9736" max="9736" width="18.85546875" style="1" customWidth="1"/>
    <col min="9737" max="9739" width="9.140625" style="1"/>
    <col min="9740" max="9740" width="7.140625" style="1" customWidth="1"/>
    <col min="9741" max="9985" width="9.140625" style="1"/>
    <col min="9986" max="9986" width="7.140625" style="1" customWidth="1"/>
    <col min="9987" max="9987" width="40.140625" style="1" customWidth="1"/>
    <col min="9988" max="9988" width="8.5703125" style="1" customWidth="1"/>
    <col min="9989" max="9989" width="11.5703125" style="1" customWidth="1"/>
    <col min="9990" max="9990" width="10.42578125" style="1" customWidth="1"/>
    <col min="9991" max="9991" width="11.85546875" style="1" customWidth="1"/>
    <col min="9992" max="9992" width="18.85546875" style="1" customWidth="1"/>
    <col min="9993" max="9995" width="9.140625" style="1"/>
    <col min="9996" max="9996" width="7.140625" style="1" customWidth="1"/>
    <col min="9997" max="10241" width="9.140625" style="1"/>
    <col min="10242" max="10242" width="7.140625" style="1" customWidth="1"/>
    <col min="10243" max="10243" width="40.140625" style="1" customWidth="1"/>
    <col min="10244" max="10244" width="8.5703125" style="1" customWidth="1"/>
    <col min="10245" max="10245" width="11.5703125" style="1" customWidth="1"/>
    <col min="10246" max="10246" width="10.42578125" style="1" customWidth="1"/>
    <col min="10247" max="10247" width="11.85546875" style="1" customWidth="1"/>
    <col min="10248" max="10248" width="18.85546875" style="1" customWidth="1"/>
    <col min="10249" max="10251" width="9.140625" style="1"/>
    <col min="10252" max="10252" width="7.140625" style="1" customWidth="1"/>
    <col min="10253" max="10497" width="9.140625" style="1"/>
    <col min="10498" max="10498" width="7.140625" style="1" customWidth="1"/>
    <col min="10499" max="10499" width="40.140625" style="1" customWidth="1"/>
    <col min="10500" max="10500" width="8.5703125" style="1" customWidth="1"/>
    <col min="10501" max="10501" width="11.5703125" style="1" customWidth="1"/>
    <col min="10502" max="10502" width="10.42578125" style="1" customWidth="1"/>
    <col min="10503" max="10503" width="11.85546875" style="1" customWidth="1"/>
    <col min="10504" max="10504" width="18.85546875" style="1" customWidth="1"/>
    <col min="10505" max="10507" width="9.140625" style="1"/>
    <col min="10508" max="10508" width="7.140625" style="1" customWidth="1"/>
    <col min="10509" max="10753" width="9.140625" style="1"/>
    <col min="10754" max="10754" width="7.140625" style="1" customWidth="1"/>
    <col min="10755" max="10755" width="40.140625" style="1" customWidth="1"/>
    <col min="10756" max="10756" width="8.5703125" style="1" customWidth="1"/>
    <col min="10757" max="10757" width="11.5703125" style="1" customWidth="1"/>
    <col min="10758" max="10758" width="10.42578125" style="1" customWidth="1"/>
    <col min="10759" max="10759" width="11.85546875" style="1" customWidth="1"/>
    <col min="10760" max="10760" width="18.85546875" style="1" customWidth="1"/>
    <col min="10761" max="10763" width="9.140625" style="1"/>
    <col min="10764" max="10764" width="7.140625" style="1" customWidth="1"/>
    <col min="10765" max="11009" width="9.140625" style="1"/>
    <col min="11010" max="11010" width="7.140625" style="1" customWidth="1"/>
    <col min="11011" max="11011" width="40.140625" style="1" customWidth="1"/>
    <col min="11012" max="11012" width="8.5703125" style="1" customWidth="1"/>
    <col min="11013" max="11013" width="11.5703125" style="1" customWidth="1"/>
    <col min="11014" max="11014" width="10.42578125" style="1" customWidth="1"/>
    <col min="11015" max="11015" width="11.85546875" style="1" customWidth="1"/>
    <col min="11016" max="11016" width="18.85546875" style="1" customWidth="1"/>
    <col min="11017" max="11019" width="9.140625" style="1"/>
    <col min="11020" max="11020" width="7.140625" style="1" customWidth="1"/>
    <col min="11021" max="11265" width="9.140625" style="1"/>
    <col min="11266" max="11266" width="7.140625" style="1" customWidth="1"/>
    <col min="11267" max="11267" width="40.140625" style="1" customWidth="1"/>
    <col min="11268" max="11268" width="8.5703125" style="1" customWidth="1"/>
    <col min="11269" max="11269" width="11.5703125" style="1" customWidth="1"/>
    <col min="11270" max="11270" width="10.42578125" style="1" customWidth="1"/>
    <col min="11271" max="11271" width="11.85546875" style="1" customWidth="1"/>
    <col min="11272" max="11272" width="18.85546875" style="1" customWidth="1"/>
    <col min="11273" max="11275" width="9.140625" style="1"/>
    <col min="11276" max="11276" width="7.140625" style="1" customWidth="1"/>
    <col min="11277" max="11521" width="9.140625" style="1"/>
    <col min="11522" max="11522" width="7.140625" style="1" customWidth="1"/>
    <col min="11523" max="11523" width="40.140625" style="1" customWidth="1"/>
    <col min="11524" max="11524" width="8.5703125" style="1" customWidth="1"/>
    <col min="11525" max="11525" width="11.5703125" style="1" customWidth="1"/>
    <col min="11526" max="11526" width="10.42578125" style="1" customWidth="1"/>
    <col min="11527" max="11527" width="11.85546875" style="1" customWidth="1"/>
    <col min="11528" max="11528" width="18.85546875" style="1" customWidth="1"/>
    <col min="11529" max="11531" width="9.140625" style="1"/>
    <col min="11532" max="11532" width="7.140625" style="1" customWidth="1"/>
    <col min="11533" max="11777" width="9.140625" style="1"/>
    <col min="11778" max="11778" width="7.140625" style="1" customWidth="1"/>
    <col min="11779" max="11779" width="40.140625" style="1" customWidth="1"/>
    <col min="11780" max="11780" width="8.5703125" style="1" customWidth="1"/>
    <col min="11781" max="11781" width="11.5703125" style="1" customWidth="1"/>
    <col min="11782" max="11782" width="10.42578125" style="1" customWidth="1"/>
    <col min="11783" max="11783" width="11.85546875" style="1" customWidth="1"/>
    <col min="11784" max="11784" width="18.85546875" style="1" customWidth="1"/>
    <col min="11785" max="11787" width="9.140625" style="1"/>
    <col min="11788" max="11788" width="7.140625" style="1" customWidth="1"/>
    <col min="11789" max="12033" width="9.140625" style="1"/>
    <col min="12034" max="12034" width="7.140625" style="1" customWidth="1"/>
    <col min="12035" max="12035" width="40.140625" style="1" customWidth="1"/>
    <col min="12036" max="12036" width="8.5703125" style="1" customWidth="1"/>
    <col min="12037" max="12037" width="11.5703125" style="1" customWidth="1"/>
    <col min="12038" max="12038" width="10.42578125" style="1" customWidth="1"/>
    <col min="12039" max="12039" width="11.85546875" style="1" customWidth="1"/>
    <col min="12040" max="12040" width="18.85546875" style="1" customWidth="1"/>
    <col min="12041" max="12043" width="9.140625" style="1"/>
    <col min="12044" max="12044" width="7.140625" style="1" customWidth="1"/>
    <col min="12045" max="12289" width="9.140625" style="1"/>
    <col min="12290" max="12290" width="7.140625" style="1" customWidth="1"/>
    <col min="12291" max="12291" width="40.140625" style="1" customWidth="1"/>
    <col min="12292" max="12292" width="8.5703125" style="1" customWidth="1"/>
    <col min="12293" max="12293" width="11.5703125" style="1" customWidth="1"/>
    <col min="12294" max="12294" width="10.42578125" style="1" customWidth="1"/>
    <col min="12295" max="12295" width="11.85546875" style="1" customWidth="1"/>
    <col min="12296" max="12296" width="18.85546875" style="1" customWidth="1"/>
    <col min="12297" max="12299" width="9.140625" style="1"/>
    <col min="12300" max="12300" width="7.140625" style="1" customWidth="1"/>
    <col min="12301" max="12545" width="9.140625" style="1"/>
    <col min="12546" max="12546" width="7.140625" style="1" customWidth="1"/>
    <col min="12547" max="12547" width="40.140625" style="1" customWidth="1"/>
    <col min="12548" max="12548" width="8.5703125" style="1" customWidth="1"/>
    <col min="12549" max="12549" width="11.5703125" style="1" customWidth="1"/>
    <col min="12550" max="12550" width="10.42578125" style="1" customWidth="1"/>
    <col min="12551" max="12551" width="11.85546875" style="1" customWidth="1"/>
    <col min="12552" max="12552" width="18.85546875" style="1" customWidth="1"/>
    <col min="12553" max="12555" width="9.140625" style="1"/>
    <col min="12556" max="12556" width="7.140625" style="1" customWidth="1"/>
    <col min="12557" max="12801" width="9.140625" style="1"/>
    <col min="12802" max="12802" width="7.140625" style="1" customWidth="1"/>
    <col min="12803" max="12803" width="40.140625" style="1" customWidth="1"/>
    <col min="12804" max="12804" width="8.5703125" style="1" customWidth="1"/>
    <col min="12805" max="12805" width="11.5703125" style="1" customWidth="1"/>
    <col min="12806" max="12806" width="10.42578125" style="1" customWidth="1"/>
    <col min="12807" max="12807" width="11.85546875" style="1" customWidth="1"/>
    <col min="12808" max="12808" width="18.85546875" style="1" customWidth="1"/>
    <col min="12809" max="12811" width="9.140625" style="1"/>
    <col min="12812" max="12812" width="7.140625" style="1" customWidth="1"/>
    <col min="12813" max="13057" width="9.140625" style="1"/>
    <col min="13058" max="13058" width="7.140625" style="1" customWidth="1"/>
    <col min="13059" max="13059" width="40.140625" style="1" customWidth="1"/>
    <col min="13060" max="13060" width="8.5703125" style="1" customWidth="1"/>
    <col min="13061" max="13061" width="11.5703125" style="1" customWidth="1"/>
    <col min="13062" max="13062" width="10.42578125" style="1" customWidth="1"/>
    <col min="13063" max="13063" width="11.85546875" style="1" customWidth="1"/>
    <col min="13064" max="13064" width="18.85546875" style="1" customWidth="1"/>
    <col min="13065" max="13067" width="9.140625" style="1"/>
    <col min="13068" max="13068" width="7.140625" style="1" customWidth="1"/>
    <col min="13069" max="13313" width="9.140625" style="1"/>
    <col min="13314" max="13314" width="7.140625" style="1" customWidth="1"/>
    <col min="13315" max="13315" width="40.140625" style="1" customWidth="1"/>
    <col min="13316" max="13316" width="8.5703125" style="1" customWidth="1"/>
    <col min="13317" max="13317" width="11.5703125" style="1" customWidth="1"/>
    <col min="13318" max="13318" width="10.42578125" style="1" customWidth="1"/>
    <col min="13319" max="13319" width="11.85546875" style="1" customWidth="1"/>
    <col min="13320" max="13320" width="18.85546875" style="1" customWidth="1"/>
    <col min="13321" max="13323" width="9.140625" style="1"/>
    <col min="13324" max="13324" width="7.140625" style="1" customWidth="1"/>
    <col min="13325" max="13569" width="9.140625" style="1"/>
    <col min="13570" max="13570" width="7.140625" style="1" customWidth="1"/>
    <col min="13571" max="13571" width="40.140625" style="1" customWidth="1"/>
    <col min="13572" max="13572" width="8.5703125" style="1" customWidth="1"/>
    <col min="13573" max="13573" width="11.5703125" style="1" customWidth="1"/>
    <col min="13574" max="13574" width="10.42578125" style="1" customWidth="1"/>
    <col min="13575" max="13575" width="11.85546875" style="1" customWidth="1"/>
    <col min="13576" max="13576" width="18.85546875" style="1" customWidth="1"/>
    <col min="13577" max="13579" width="9.140625" style="1"/>
    <col min="13580" max="13580" width="7.140625" style="1" customWidth="1"/>
    <col min="13581" max="13825" width="9.140625" style="1"/>
    <col min="13826" max="13826" width="7.140625" style="1" customWidth="1"/>
    <col min="13827" max="13827" width="40.140625" style="1" customWidth="1"/>
    <col min="13828" max="13828" width="8.5703125" style="1" customWidth="1"/>
    <col min="13829" max="13829" width="11.5703125" style="1" customWidth="1"/>
    <col min="13830" max="13830" width="10.42578125" style="1" customWidth="1"/>
    <col min="13831" max="13831" width="11.85546875" style="1" customWidth="1"/>
    <col min="13832" max="13832" width="18.85546875" style="1" customWidth="1"/>
    <col min="13833" max="13835" width="9.140625" style="1"/>
    <col min="13836" max="13836" width="7.140625" style="1" customWidth="1"/>
    <col min="13837" max="14081" width="9.140625" style="1"/>
    <col min="14082" max="14082" width="7.140625" style="1" customWidth="1"/>
    <col min="14083" max="14083" width="40.140625" style="1" customWidth="1"/>
    <col min="14084" max="14084" width="8.5703125" style="1" customWidth="1"/>
    <col min="14085" max="14085" width="11.5703125" style="1" customWidth="1"/>
    <col min="14086" max="14086" width="10.42578125" style="1" customWidth="1"/>
    <col min="14087" max="14087" width="11.85546875" style="1" customWidth="1"/>
    <col min="14088" max="14088" width="18.85546875" style="1" customWidth="1"/>
    <col min="14089" max="14091" width="9.140625" style="1"/>
    <col min="14092" max="14092" width="7.140625" style="1" customWidth="1"/>
    <col min="14093" max="14337" width="9.140625" style="1"/>
    <col min="14338" max="14338" width="7.140625" style="1" customWidth="1"/>
    <col min="14339" max="14339" width="40.140625" style="1" customWidth="1"/>
    <col min="14340" max="14340" width="8.5703125" style="1" customWidth="1"/>
    <col min="14341" max="14341" width="11.5703125" style="1" customWidth="1"/>
    <col min="14342" max="14342" width="10.42578125" style="1" customWidth="1"/>
    <col min="14343" max="14343" width="11.85546875" style="1" customWidth="1"/>
    <col min="14344" max="14344" width="18.85546875" style="1" customWidth="1"/>
    <col min="14345" max="14347" width="9.140625" style="1"/>
    <col min="14348" max="14348" width="7.140625" style="1" customWidth="1"/>
    <col min="14349" max="14593" width="9.140625" style="1"/>
    <col min="14594" max="14594" width="7.140625" style="1" customWidth="1"/>
    <col min="14595" max="14595" width="40.140625" style="1" customWidth="1"/>
    <col min="14596" max="14596" width="8.5703125" style="1" customWidth="1"/>
    <col min="14597" max="14597" width="11.5703125" style="1" customWidth="1"/>
    <col min="14598" max="14598" width="10.42578125" style="1" customWidth="1"/>
    <col min="14599" max="14599" width="11.85546875" style="1" customWidth="1"/>
    <col min="14600" max="14600" width="18.85546875" style="1" customWidth="1"/>
    <col min="14601" max="14603" width="9.140625" style="1"/>
    <col min="14604" max="14604" width="7.140625" style="1" customWidth="1"/>
    <col min="14605" max="14849" width="9.140625" style="1"/>
    <col min="14850" max="14850" width="7.140625" style="1" customWidth="1"/>
    <col min="14851" max="14851" width="40.140625" style="1" customWidth="1"/>
    <col min="14852" max="14852" width="8.5703125" style="1" customWidth="1"/>
    <col min="14853" max="14853" width="11.5703125" style="1" customWidth="1"/>
    <col min="14854" max="14854" width="10.42578125" style="1" customWidth="1"/>
    <col min="14855" max="14855" width="11.85546875" style="1" customWidth="1"/>
    <col min="14856" max="14856" width="18.85546875" style="1" customWidth="1"/>
    <col min="14857" max="14859" width="9.140625" style="1"/>
    <col min="14860" max="14860" width="7.140625" style="1" customWidth="1"/>
    <col min="14861" max="15105" width="9.140625" style="1"/>
    <col min="15106" max="15106" width="7.140625" style="1" customWidth="1"/>
    <col min="15107" max="15107" width="40.140625" style="1" customWidth="1"/>
    <col min="15108" max="15108" width="8.5703125" style="1" customWidth="1"/>
    <col min="15109" max="15109" width="11.5703125" style="1" customWidth="1"/>
    <col min="15110" max="15110" width="10.42578125" style="1" customWidth="1"/>
    <col min="15111" max="15111" width="11.85546875" style="1" customWidth="1"/>
    <col min="15112" max="15112" width="18.85546875" style="1" customWidth="1"/>
    <col min="15113" max="15115" width="9.140625" style="1"/>
    <col min="15116" max="15116" width="7.140625" style="1" customWidth="1"/>
    <col min="15117" max="15361" width="9.140625" style="1"/>
    <col min="15362" max="15362" width="7.140625" style="1" customWidth="1"/>
    <col min="15363" max="15363" width="40.140625" style="1" customWidth="1"/>
    <col min="15364" max="15364" width="8.5703125" style="1" customWidth="1"/>
    <col min="15365" max="15365" width="11.5703125" style="1" customWidth="1"/>
    <col min="15366" max="15366" width="10.42578125" style="1" customWidth="1"/>
    <col min="15367" max="15367" width="11.85546875" style="1" customWidth="1"/>
    <col min="15368" max="15368" width="18.85546875" style="1" customWidth="1"/>
    <col min="15369" max="15371" width="9.140625" style="1"/>
    <col min="15372" max="15372" width="7.140625" style="1" customWidth="1"/>
    <col min="15373" max="15617" width="9.140625" style="1"/>
    <col min="15618" max="15618" width="7.140625" style="1" customWidth="1"/>
    <col min="15619" max="15619" width="40.140625" style="1" customWidth="1"/>
    <col min="15620" max="15620" width="8.5703125" style="1" customWidth="1"/>
    <col min="15621" max="15621" width="11.5703125" style="1" customWidth="1"/>
    <col min="15622" max="15622" width="10.42578125" style="1" customWidth="1"/>
    <col min="15623" max="15623" width="11.85546875" style="1" customWidth="1"/>
    <col min="15624" max="15624" width="18.85546875" style="1" customWidth="1"/>
    <col min="15625" max="15627" width="9.140625" style="1"/>
    <col min="15628" max="15628" width="7.140625" style="1" customWidth="1"/>
    <col min="15629" max="15873" width="9.140625" style="1"/>
    <col min="15874" max="15874" width="7.140625" style="1" customWidth="1"/>
    <col min="15875" max="15875" width="40.140625" style="1" customWidth="1"/>
    <col min="15876" max="15876" width="8.5703125" style="1" customWidth="1"/>
    <col min="15877" max="15877" width="11.5703125" style="1" customWidth="1"/>
    <col min="15878" max="15878" width="10.42578125" style="1" customWidth="1"/>
    <col min="15879" max="15879" width="11.85546875" style="1" customWidth="1"/>
    <col min="15880" max="15880" width="18.85546875" style="1" customWidth="1"/>
    <col min="15881" max="15883" width="9.140625" style="1"/>
    <col min="15884" max="15884" width="7.140625" style="1" customWidth="1"/>
    <col min="15885" max="16129" width="9.140625" style="1"/>
    <col min="16130" max="16130" width="7.140625" style="1" customWidth="1"/>
    <col min="16131" max="16131" width="40.140625" style="1" customWidth="1"/>
    <col min="16132" max="16132" width="8.5703125" style="1" customWidth="1"/>
    <col min="16133" max="16133" width="11.5703125" style="1" customWidth="1"/>
    <col min="16134" max="16134" width="10.42578125" style="1" customWidth="1"/>
    <col min="16135" max="16135" width="11.85546875" style="1" customWidth="1"/>
    <col min="16136" max="16136" width="18.85546875" style="1" customWidth="1"/>
    <col min="16137" max="16139" width="9.140625" style="1"/>
    <col min="16140" max="16140" width="7.140625" style="1" customWidth="1"/>
    <col min="16141" max="16384" width="9.140625" style="1"/>
  </cols>
  <sheetData>
    <row r="1" spans="1:7">
      <c r="B1" s="578" t="s">
        <v>2855</v>
      </c>
      <c r="C1" s="543" t="s">
        <v>2856</v>
      </c>
      <c r="D1" s="540"/>
      <c r="E1" s="540"/>
      <c r="F1" s="545"/>
    </row>
    <row r="2" spans="1:7">
      <c r="B2" s="355"/>
      <c r="C2" s="92"/>
    </row>
    <row r="3" spans="1:7">
      <c r="A3" s="2"/>
      <c r="B3" s="380" t="s">
        <v>3337</v>
      </c>
      <c r="C3" s="849"/>
      <c r="D3" s="10"/>
      <c r="E3" s="10"/>
      <c r="F3" s="54"/>
      <c r="G3" s="143"/>
    </row>
    <row r="4" spans="1:7" s="128" customFormat="1" ht="27.75" customHeight="1">
      <c r="B4" s="1042" t="s">
        <v>2713</v>
      </c>
      <c r="C4" s="1043"/>
      <c r="D4" s="1043"/>
      <c r="E4" s="1043"/>
      <c r="F4" s="1043"/>
      <c r="G4" s="1044"/>
    </row>
    <row r="5" spans="1:7" s="128" customFormat="1" ht="19.5" customHeight="1">
      <c r="B5" s="1052" t="s">
        <v>2714</v>
      </c>
      <c r="C5" s="1053"/>
      <c r="D5" s="1053"/>
      <c r="E5" s="1053"/>
      <c r="F5" s="1053"/>
      <c r="G5" s="1054"/>
    </row>
    <row r="6" spans="1:7" s="128" customFormat="1" ht="83.25" customHeight="1">
      <c r="A6" s="581"/>
      <c r="B6" s="1027" t="s">
        <v>3459</v>
      </c>
      <c r="C6" s="1027"/>
      <c r="D6" s="1027"/>
      <c r="E6" s="1027"/>
      <c r="F6" s="1027"/>
      <c r="G6" s="1027"/>
    </row>
    <row r="7" spans="1:7" s="128" customFormat="1" ht="114" customHeight="1">
      <c r="A7" s="581"/>
      <c r="B7" s="1053" t="s">
        <v>4667</v>
      </c>
      <c r="C7" s="1053"/>
      <c r="D7" s="1053"/>
      <c r="E7" s="1053"/>
      <c r="F7" s="1053"/>
      <c r="G7" s="1053"/>
    </row>
    <row r="8" spans="1:7" s="128" customFormat="1" ht="14.25" customHeight="1">
      <c r="B8" s="204"/>
      <c r="C8" s="256"/>
      <c r="D8" s="256"/>
      <c r="E8" s="256"/>
      <c r="F8" s="819"/>
      <c r="G8" s="692"/>
    </row>
    <row r="9" spans="1:7">
      <c r="B9" s="355"/>
      <c r="C9" s="541" t="s">
        <v>48</v>
      </c>
      <c r="D9" s="541">
        <f>'SKUPNA rekapitulacija'!C42</f>
        <v>0.81899999999999995</v>
      </c>
    </row>
    <row r="10" spans="1:7">
      <c r="B10" s="355"/>
      <c r="C10" s="542" t="s">
        <v>49</v>
      </c>
      <c r="D10" s="542">
        <f>'SKUPNA rekapitulacija'!C52</f>
        <v>0.18099999999999999</v>
      </c>
    </row>
    <row r="11" spans="1:7">
      <c r="B11" s="355"/>
      <c r="C11" s="92"/>
    </row>
    <row r="12" spans="1:7" s="3" customFormat="1" ht="17.25" thickBot="1">
      <c r="B12" s="356"/>
      <c r="C12" s="129" t="s">
        <v>2</v>
      </c>
      <c r="D12" s="5" t="s">
        <v>3</v>
      </c>
      <c r="E12" s="5" t="s">
        <v>4</v>
      </c>
      <c r="F12" s="228" t="s">
        <v>5</v>
      </c>
      <c r="G12" s="596" t="s">
        <v>6</v>
      </c>
    </row>
    <row r="13" spans="1:7" ht="17.25" thickTop="1"/>
    <row r="14" spans="1:7" s="124" customFormat="1" ht="71.25" customHeight="1">
      <c r="B14" s="141">
        <v>1</v>
      </c>
      <c r="C14" s="31" t="s">
        <v>2857</v>
      </c>
      <c r="D14" s="359"/>
      <c r="E14" s="360"/>
      <c r="F14" s="821"/>
      <c r="G14" s="600"/>
    </row>
    <row r="15" spans="1:7" s="124" customFormat="1">
      <c r="B15" s="403"/>
      <c r="C15" s="31" t="s">
        <v>2858</v>
      </c>
      <c r="D15" s="372" t="s">
        <v>39</v>
      </c>
      <c r="E15" s="373">
        <v>221</v>
      </c>
      <c r="F15" s="894"/>
      <c r="G15" s="744">
        <f t="shared" ref="G15:G17" si="0">E15*F15</f>
        <v>0</v>
      </c>
    </row>
    <row r="16" spans="1:7" s="124" customFormat="1">
      <c r="B16" s="403"/>
      <c r="C16" s="31" t="s">
        <v>2859</v>
      </c>
      <c r="D16" s="372" t="s">
        <v>39</v>
      </c>
      <c r="E16" s="373">
        <v>52</v>
      </c>
      <c r="F16" s="894"/>
      <c r="G16" s="744">
        <f t="shared" si="0"/>
        <v>0</v>
      </c>
    </row>
    <row r="17" spans="2:7" s="124" customFormat="1">
      <c r="B17" s="403"/>
      <c r="C17" s="31" t="s">
        <v>2860</v>
      </c>
      <c r="D17" s="372" t="s">
        <v>39</v>
      </c>
      <c r="E17" s="373">
        <v>191</v>
      </c>
      <c r="F17" s="894"/>
      <c r="G17" s="744">
        <f t="shared" si="0"/>
        <v>0</v>
      </c>
    </row>
    <row r="18" spans="2:7" s="124" customFormat="1">
      <c r="B18" s="403"/>
      <c r="C18" s="361" t="s">
        <v>46</v>
      </c>
      <c r="D18" s="368"/>
      <c r="E18" s="369"/>
      <c r="F18" s="895"/>
      <c r="G18" s="741">
        <f>SUM(G15:G17)</f>
        <v>0</v>
      </c>
    </row>
    <row r="19" spans="2:7" s="124" customFormat="1">
      <c r="B19" s="403"/>
      <c r="C19" s="31" t="s">
        <v>2858</v>
      </c>
      <c r="D19" s="372" t="s">
        <v>39</v>
      </c>
      <c r="E19" s="373">
        <v>98</v>
      </c>
      <c r="F19" s="894"/>
      <c r="G19" s="744">
        <f t="shared" ref="G19:G21" si="1">E19*F19</f>
        <v>0</v>
      </c>
    </row>
    <row r="20" spans="2:7" s="124" customFormat="1">
      <c r="B20" s="403"/>
      <c r="C20" s="31" t="s">
        <v>2859</v>
      </c>
      <c r="D20" s="372" t="s">
        <v>39</v>
      </c>
      <c r="E20" s="373">
        <v>12</v>
      </c>
      <c r="F20" s="894"/>
      <c r="G20" s="744">
        <f t="shared" si="1"/>
        <v>0</v>
      </c>
    </row>
    <row r="21" spans="2:7" s="124" customFormat="1">
      <c r="B21" s="403"/>
      <c r="C21" s="31" t="s">
        <v>2860</v>
      </c>
      <c r="D21" s="372" t="s">
        <v>39</v>
      </c>
      <c r="E21" s="373">
        <v>40</v>
      </c>
      <c r="F21" s="894"/>
      <c r="G21" s="744">
        <f t="shared" si="1"/>
        <v>0</v>
      </c>
    </row>
    <row r="22" spans="2:7" s="124" customFormat="1">
      <c r="B22" s="403"/>
      <c r="C22" s="362" t="s">
        <v>47</v>
      </c>
      <c r="D22" s="370"/>
      <c r="E22" s="371"/>
      <c r="F22" s="896"/>
      <c r="G22" s="742">
        <f>SUM(G19:G21)</f>
        <v>0</v>
      </c>
    </row>
    <row r="23" spans="2:7" s="124" customFormat="1">
      <c r="B23" s="403"/>
      <c r="C23" s="36"/>
      <c r="D23" s="1"/>
      <c r="E23" s="1"/>
      <c r="F23" s="663"/>
      <c r="G23" s="593"/>
    </row>
    <row r="24" spans="2:7" s="124" customFormat="1" ht="51">
      <c r="B24" s="141">
        <v>2</v>
      </c>
      <c r="C24" s="31" t="s">
        <v>2861</v>
      </c>
      <c r="D24" s="359"/>
      <c r="E24" s="360"/>
      <c r="F24" s="821"/>
      <c r="G24" s="600"/>
    </row>
    <row r="25" spans="2:7" s="124" customFormat="1">
      <c r="B25" s="403"/>
      <c r="C25" s="31" t="s">
        <v>2858</v>
      </c>
      <c r="D25" s="372" t="s">
        <v>39</v>
      </c>
      <c r="E25" s="373">
        <v>45</v>
      </c>
      <c r="F25" s="894"/>
      <c r="G25" s="744">
        <f t="shared" ref="G25:G27" si="2">E25*F25</f>
        <v>0</v>
      </c>
    </row>
    <row r="26" spans="2:7" s="124" customFormat="1">
      <c r="B26" s="403"/>
      <c r="C26" s="31" t="s">
        <v>2859</v>
      </c>
      <c r="D26" s="372" t="s">
        <v>39</v>
      </c>
      <c r="E26" s="373">
        <v>30</v>
      </c>
      <c r="F26" s="894"/>
      <c r="G26" s="744">
        <f t="shared" si="2"/>
        <v>0</v>
      </c>
    </row>
    <row r="27" spans="2:7" s="124" customFormat="1">
      <c r="B27" s="403"/>
      <c r="C27" s="31" t="s">
        <v>2860</v>
      </c>
      <c r="D27" s="372" t="s">
        <v>39</v>
      </c>
      <c r="E27" s="373">
        <v>80</v>
      </c>
      <c r="F27" s="894"/>
      <c r="G27" s="744">
        <f t="shared" si="2"/>
        <v>0</v>
      </c>
    </row>
    <row r="28" spans="2:7" s="124" customFormat="1">
      <c r="B28" s="403"/>
      <c r="C28" s="361" t="s">
        <v>46</v>
      </c>
      <c r="D28" s="368"/>
      <c r="E28" s="369"/>
      <c r="F28" s="895"/>
      <c r="G28" s="741">
        <f>SUM(G25:G27)</f>
        <v>0</v>
      </c>
    </row>
    <row r="29" spans="2:7" s="124" customFormat="1">
      <c r="B29" s="403"/>
      <c r="C29" s="31" t="s">
        <v>2858</v>
      </c>
      <c r="D29" s="372" t="s">
        <v>39</v>
      </c>
      <c r="E29" s="373">
        <v>29</v>
      </c>
      <c r="F29" s="894"/>
      <c r="G29" s="744">
        <f t="shared" ref="G29:G31" si="3">E29*F29</f>
        <v>0</v>
      </c>
    </row>
    <row r="30" spans="2:7" s="124" customFormat="1">
      <c r="B30" s="403"/>
      <c r="C30" s="31" t="s">
        <v>2859</v>
      </c>
      <c r="D30" s="372" t="s">
        <v>39</v>
      </c>
      <c r="E30" s="373">
        <v>8</v>
      </c>
      <c r="F30" s="894"/>
      <c r="G30" s="744">
        <f t="shared" si="3"/>
        <v>0</v>
      </c>
    </row>
    <row r="31" spans="2:7" s="124" customFormat="1">
      <c r="B31" s="403"/>
      <c r="C31" s="31" t="s">
        <v>2860</v>
      </c>
      <c r="D31" s="372" t="s">
        <v>39</v>
      </c>
      <c r="E31" s="373">
        <v>20</v>
      </c>
      <c r="F31" s="894"/>
      <c r="G31" s="744">
        <f t="shared" si="3"/>
        <v>0</v>
      </c>
    </row>
    <row r="32" spans="2:7" s="124" customFormat="1">
      <c r="B32" s="403"/>
      <c r="C32" s="362" t="s">
        <v>47</v>
      </c>
      <c r="D32" s="370"/>
      <c r="E32" s="371"/>
      <c r="F32" s="896"/>
      <c r="G32" s="742">
        <f>SUM(G29:G31)</f>
        <v>0</v>
      </c>
    </row>
    <row r="33" spans="2:7" s="124" customFormat="1">
      <c r="B33" s="403"/>
      <c r="C33" s="36"/>
      <c r="D33" s="1"/>
      <c r="E33" s="1"/>
      <c r="F33" s="663"/>
      <c r="G33" s="593"/>
    </row>
    <row r="34" spans="2:7" s="124" customFormat="1" ht="54" customHeight="1">
      <c r="B34" s="141">
        <v>3</v>
      </c>
      <c r="C34" s="31" t="s">
        <v>2862</v>
      </c>
      <c r="D34" s="359"/>
      <c r="E34" s="360"/>
      <c r="F34" s="821"/>
      <c r="G34" s="600"/>
    </row>
    <row r="35" spans="2:7" s="124" customFormat="1">
      <c r="B35" s="403"/>
      <c r="C35" s="31" t="s">
        <v>2863</v>
      </c>
      <c r="D35" s="372" t="s">
        <v>39</v>
      </c>
      <c r="E35" s="373">
        <v>278</v>
      </c>
      <c r="F35" s="894"/>
      <c r="G35" s="744">
        <f t="shared" ref="G35:G36" si="4">E35*F35</f>
        <v>0</v>
      </c>
    </row>
    <row r="36" spans="2:7" s="124" customFormat="1">
      <c r="B36" s="403"/>
      <c r="C36" s="31" t="s">
        <v>2858</v>
      </c>
      <c r="D36" s="372" t="s">
        <v>39</v>
      </c>
      <c r="E36" s="373">
        <v>193</v>
      </c>
      <c r="F36" s="894"/>
      <c r="G36" s="744">
        <f t="shared" si="4"/>
        <v>0</v>
      </c>
    </row>
    <row r="37" spans="2:7" s="124" customFormat="1">
      <c r="B37" s="403"/>
      <c r="C37" s="361" t="s">
        <v>46</v>
      </c>
      <c r="D37" s="368"/>
      <c r="E37" s="369"/>
      <c r="F37" s="895"/>
      <c r="G37" s="741">
        <f>SUM(G35:G36)</f>
        <v>0</v>
      </c>
    </row>
    <row r="38" spans="2:7" s="124" customFormat="1">
      <c r="B38" s="403"/>
      <c r="C38" s="31" t="s">
        <v>2863</v>
      </c>
      <c r="D38" s="372" t="s">
        <v>39</v>
      </c>
      <c r="E38" s="373">
        <v>45</v>
      </c>
      <c r="F38" s="894"/>
      <c r="G38" s="744">
        <f t="shared" ref="G38:G39" si="5">E38*F38</f>
        <v>0</v>
      </c>
    </row>
    <row r="39" spans="2:7" s="124" customFormat="1">
      <c r="B39" s="403"/>
      <c r="C39" s="31" t="s">
        <v>2858</v>
      </c>
      <c r="D39" s="372" t="s">
        <v>39</v>
      </c>
      <c r="E39" s="373">
        <v>32</v>
      </c>
      <c r="F39" s="894"/>
      <c r="G39" s="744">
        <f t="shared" si="5"/>
        <v>0</v>
      </c>
    </row>
    <row r="40" spans="2:7" s="124" customFormat="1">
      <c r="B40" s="403"/>
      <c r="C40" s="362" t="s">
        <v>47</v>
      </c>
      <c r="D40" s="370"/>
      <c r="E40" s="371"/>
      <c r="F40" s="896"/>
      <c r="G40" s="742">
        <f>SUM(G38:G39)</f>
        <v>0</v>
      </c>
    </row>
    <row r="41" spans="2:7" s="124" customFormat="1">
      <c r="B41" s="403"/>
      <c r="C41" s="36"/>
      <c r="D41" s="1"/>
      <c r="E41" s="1"/>
      <c r="F41" s="663"/>
      <c r="G41" s="593"/>
    </row>
    <row r="42" spans="2:7" s="124" customFormat="1" ht="51">
      <c r="B42" s="141">
        <v>4</v>
      </c>
      <c r="C42" s="31" t="s">
        <v>2864</v>
      </c>
      <c r="D42" s="359"/>
      <c r="E42" s="360"/>
      <c r="F42" s="821"/>
      <c r="G42" s="600"/>
    </row>
    <row r="43" spans="2:7" s="124" customFormat="1">
      <c r="B43" s="403"/>
      <c r="C43" s="361" t="s">
        <v>46</v>
      </c>
      <c r="D43" s="368" t="s">
        <v>7</v>
      </c>
      <c r="E43" s="369">
        <v>8</v>
      </c>
      <c r="F43" s="894"/>
      <c r="G43" s="741">
        <f>E43*F43</f>
        <v>0</v>
      </c>
    </row>
    <row r="44" spans="2:7" s="124" customFormat="1">
      <c r="B44" s="403"/>
      <c r="C44" s="362" t="s">
        <v>47</v>
      </c>
      <c r="D44" s="370" t="s">
        <v>7</v>
      </c>
      <c r="E44" s="371">
        <v>3</v>
      </c>
      <c r="F44" s="894"/>
      <c r="G44" s="742">
        <f>E44*F44</f>
        <v>0</v>
      </c>
    </row>
    <row r="45" spans="2:7" s="124" customFormat="1">
      <c r="B45" s="403"/>
      <c r="C45" s="36"/>
      <c r="D45" s="1"/>
      <c r="E45" s="1"/>
      <c r="F45" s="663"/>
      <c r="G45" s="593"/>
    </row>
    <row r="46" spans="2:7" s="124" customFormat="1" ht="25.5">
      <c r="B46" s="141">
        <v>5</v>
      </c>
      <c r="C46" s="31" t="s">
        <v>3655</v>
      </c>
      <c r="D46" s="359"/>
      <c r="E46" s="360"/>
      <c r="F46" s="821"/>
      <c r="G46" s="600"/>
    </row>
    <row r="47" spans="2:7" s="124" customFormat="1">
      <c r="B47" s="153"/>
      <c r="C47" s="361" t="s">
        <v>46</v>
      </c>
      <c r="D47" s="368" t="s">
        <v>7</v>
      </c>
      <c r="E47" s="369">
        <v>5</v>
      </c>
      <c r="F47" s="894"/>
      <c r="G47" s="741">
        <f>E47*F47</f>
        <v>0</v>
      </c>
    </row>
    <row r="48" spans="2:7" s="124" customFormat="1">
      <c r="B48" s="403"/>
      <c r="C48" s="362" t="s">
        <v>47</v>
      </c>
      <c r="D48" s="370" t="s">
        <v>7</v>
      </c>
      <c r="E48" s="371">
        <v>2</v>
      </c>
      <c r="F48" s="894"/>
      <c r="G48" s="742">
        <f>E48*F48</f>
        <v>0</v>
      </c>
    </row>
    <row r="49" spans="2:7" s="124" customFormat="1">
      <c r="B49" s="403"/>
      <c r="C49" s="36"/>
      <c r="D49" s="1"/>
      <c r="E49" s="1"/>
      <c r="F49" s="663"/>
      <c r="G49" s="593"/>
    </row>
    <row r="50" spans="2:7" s="124" customFormat="1" ht="66.75" customHeight="1">
      <c r="B50" s="141">
        <v>6</v>
      </c>
      <c r="C50" s="31" t="s">
        <v>3656</v>
      </c>
      <c r="D50" s="359"/>
      <c r="E50" s="360"/>
      <c r="F50" s="821"/>
      <c r="G50" s="600"/>
    </row>
    <row r="51" spans="2:7" s="124" customFormat="1">
      <c r="B51" s="403"/>
      <c r="C51" s="361" t="s">
        <v>46</v>
      </c>
      <c r="D51" s="368" t="s">
        <v>39</v>
      </c>
      <c r="E51" s="369">
        <v>55</v>
      </c>
      <c r="F51" s="894"/>
      <c r="G51" s="741">
        <f>E51*F51</f>
        <v>0</v>
      </c>
    </row>
    <row r="52" spans="2:7" s="124" customFormat="1">
      <c r="B52" s="403"/>
      <c r="C52" s="362" t="s">
        <v>47</v>
      </c>
      <c r="D52" s="370" t="s">
        <v>39</v>
      </c>
      <c r="E52" s="371">
        <v>22</v>
      </c>
      <c r="F52" s="894"/>
      <c r="G52" s="742">
        <f>E52*F52</f>
        <v>0</v>
      </c>
    </row>
    <row r="53" spans="2:7" s="124" customFormat="1">
      <c r="B53" s="403"/>
      <c r="C53" s="36"/>
      <c r="D53" s="1"/>
      <c r="E53" s="1"/>
      <c r="F53" s="663"/>
      <c r="G53" s="593"/>
    </row>
    <row r="54" spans="2:7" s="124" customFormat="1" ht="78.75" customHeight="1">
      <c r="B54" s="141">
        <v>7</v>
      </c>
      <c r="C54" s="31" t="s">
        <v>3657</v>
      </c>
      <c r="D54" s="359"/>
      <c r="E54" s="360"/>
      <c r="F54" s="821"/>
      <c r="G54" s="600"/>
    </row>
    <row r="55" spans="2:7" s="124" customFormat="1">
      <c r="B55" s="403"/>
      <c r="C55" s="361" t="s">
        <v>46</v>
      </c>
      <c r="D55" s="368" t="s">
        <v>7</v>
      </c>
      <c r="E55" s="369">
        <v>5</v>
      </c>
      <c r="F55" s="894"/>
      <c r="G55" s="741">
        <f>E55*F55</f>
        <v>0</v>
      </c>
    </row>
    <row r="56" spans="2:7" s="124" customFormat="1">
      <c r="B56" s="403"/>
      <c r="C56" s="36"/>
      <c r="D56" s="1"/>
      <c r="E56" s="1"/>
      <c r="F56" s="663"/>
      <c r="G56" s="593"/>
    </row>
    <row r="57" spans="2:7" s="124" customFormat="1">
      <c r="B57" s="403"/>
      <c r="C57" s="36" t="s">
        <v>2865</v>
      </c>
      <c r="D57" s="1"/>
      <c r="E57" s="1"/>
      <c r="F57" s="663"/>
      <c r="G57" s="593"/>
    </row>
    <row r="58" spans="2:7" s="124" customFormat="1">
      <c r="B58" s="403"/>
      <c r="C58" s="36"/>
      <c r="D58" s="1"/>
      <c r="E58" s="1"/>
      <c r="F58" s="663"/>
      <c r="G58" s="593"/>
    </row>
    <row r="59" spans="2:7" s="124" customFormat="1" ht="42" customHeight="1">
      <c r="B59" s="141">
        <v>8</v>
      </c>
      <c r="C59" s="31" t="s">
        <v>2866</v>
      </c>
      <c r="D59" s="359"/>
      <c r="E59" s="360"/>
      <c r="F59" s="821"/>
      <c r="G59" s="600"/>
    </row>
    <row r="60" spans="2:7" s="124" customFormat="1">
      <c r="B60" s="403"/>
      <c r="C60" s="362" t="s">
        <v>47</v>
      </c>
      <c r="D60" s="370" t="s">
        <v>7</v>
      </c>
      <c r="E60" s="371">
        <v>2</v>
      </c>
      <c r="F60" s="894"/>
      <c r="G60" s="742">
        <f>E60*F60</f>
        <v>0</v>
      </c>
    </row>
    <row r="61" spans="2:7" s="124" customFormat="1">
      <c r="B61" s="403"/>
      <c r="C61" s="36"/>
      <c r="D61" s="1"/>
      <c r="E61" s="1"/>
      <c r="F61" s="663"/>
      <c r="G61" s="593"/>
    </row>
    <row r="62" spans="2:7" s="124" customFormat="1" ht="63.75">
      <c r="B62" s="141">
        <v>9</v>
      </c>
      <c r="C62" s="31" t="s">
        <v>2867</v>
      </c>
      <c r="D62" s="1"/>
      <c r="E62" s="1"/>
      <c r="F62" s="663"/>
      <c r="G62" s="593"/>
    </row>
    <row r="63" spans="2:7" s="124" customFormat="1">
      <c r="B63" s="153"/>
      <c r="C63" s="31" t="s">
        <v>2868</v>
      </c>
      <c r="D63" s="372" t="s">
        <v>39</v>
      </c>
      <c r="E63" s="373">
        <v>22</v>
      </c>
      <c r="F63" s="894"/>
      <c r="G63" s="744">
        <f>E63*F63</f>
        <v>0</v>
      </c>
    </row>
    <row r="64" spans="2:7" s="124" customFormat="1">
      <c r="B64" s="403"/>
      <c r="C64" s="362" t="s">
        <v>47</v>
      </c>
      <c r="D64" s="370"/>
      <c r="E64" s="371"/>
      <c r="F64" s="896"/>
      <c r="G64" s="742">
        <f>G63</f>
        <v>0</v>
      </c>
    </row>
    <row r="65" spans="2:7" s="124" customFormat="1">
      <c r="B65" s="403"/>
      <c r="C65" s="36"/>
      <c r="D65" s="1"/>
      <c r="E65" s="1"/>
      <c r="F65" s="663"/>
      <c r="G65" s="593"/>
    </row>
    <row r="66" spans="2:7" s="124" customFormat="1" ht="28.5" customHeight="1">
      <c r="B66" s="153">
        <v>10</v>
      </c>
      <c r="C66" s="31" t="s">
        <v>3658</v>
      </c>
      <c r="D66" s="359"/>
      <c r="E66" s="360"/>
      <c r="F66" s="821"/>
      <c r="G66" s="600"/>
    </row>
    <row r="67" spans="2:7" s="124" customFormat="1">
      <c r="B67" s="403"/>
      <c r="C67" s="362" t="s">
        <v>47</v>
      </c>
      <c r="D67" s="370" t="s">
        <v>7</v>
      </c>
      <c r="E67" s="371">
        <v>4</v>
      </c>
      <c r="F67" s="894"/>
      <c r="G67" s="742">
        <f>E67*F67</f>
        <v>0</v>
      </c>
    </row>
    <row r="68" spans="2:7" s="124" customFormat="1">
      <c r="B68" s="403"/>
      <c r="C68" s="36"/>
      <c r="D68" s="1"/>
      <c r="E68" s="1"/>
      <c r="F68" s="663"/>
      <c r="G68" s="593"/>
    </row>
    <row r="69" spans="2:7" s="124" customFormat="1" ht="51">
      <c r="B69" s="141">
        <v>11</v>
      </c>
      <c r="C69" s="31" t="s">
        <v>3659</v>
      </c>
      <c r="D69" s="359"/>
      <c r="E69" s="360"/>
      <c r="F69" s="821"/>
      <c r="G69" s="600"/>
    </row>
    <row r="70" spans="2:7" s="124" customFormat="1">
      <c r="B70" s="403"/>
      <c r="C70" s="362" t="s">
        <v>47</v>
      </c>
      <c r="D70" s="370" t="s">
        <v>7</v>
      </c>
      <c r="E70" s="371">
        <v>1</v>
      </c>
      <c r="F70" s="894"/>
      <c r="G70" s="742">
        <f>E70*F70</f>
        <v>0</v>
      </c>
    </row>
    <row r="71" spans="2:7" s="124" customFormat="1">
      <c r="B71" s="403"/>
      <c r="C71" s="36"/>
      <c r="D71" s="1"/>
      <c r="E71" s="1"/>
      <c r="F71" s="663"/>
      <c r="G71" s="593"/>
    </row>
    <row r="72" spans="2:7" s="124" customFormat="1" ht="25.5">
      <c r="B72" s="141">
        <v>12</v>
      </c>
      <c r="C72" s="31" t="s">
        <v>2869</v>
      </c>
      <c r="D72" s="359"/>
      <c r="E72" s="360"/>
      <c r="F72" s="821"/>
      <c r="G72" s="600"/>
    </row>
    <row r="73" spans="2:7" s="124" customFormat="1" ht="25.5">
      <c r="B73" s="403"/>
      <c r="C73" s="31" t="s">
        <v>2870</v>
      </c>
      <c r="D73" s="372" t="s">
        <v>15</v>
      </c>
      <c r="E73" s="373">
        <v>1</v>
      </c>
      <c r="F73" s="663"/>
      <c r="G73" s="593"/>
    </row>
    <row r="74" spans="2:7" s="124" customFormat="1" ht="25.5">
      <c r="B74" s="403"/>
      <c r="C74" s="31" t="s">
        <v>2871</v>
      </c>
      <c r="D74" s="372" t="s">
        <v>15</v>
      </c>
      <c r="E74" s="373">
        <v>1</v>
      </c>
      <c r="F74" s="663"/>
      <c r="G74" s="593"/>
    </row>
    <row r="75" spans="2:7" s="124" customFormat="1">
      <c r="B75" s="403"/>
      <c r="C75" s="31" t="s">
        <v>2872</v>
      </c>
      <c r="D75" s="372" t="s">
        <v>15</v>
      </c>
      <c r="E75" s="373">
        <v>1</v>
      </c>
      <c r="F75" s="663"/>
      <c r="G75" s="593"/>
    </row>
    <row r="76" spans="2:7" s="124" customFormat="1">
      <c r="B76" s="403"/>
      <c r="C76" s="31" t="s">
        <v>2688</v>
      </c>
      <c r="D76" s="372" t="s">
        <v>15</v>
      </c>
      <c r="E76" s="373">
        <v>1</v>
      </c>
      <c r="F76" s="663"/>
      <c r="G76" s="593"/>
    </row>
    <row r="77" spans="2:7" s="124" customFormat="1">
      <c r="B77" s="403"/>
      <c r="C77" s="31" t="s">
        <v>2873</v>
      </c>
      <c r="D77" s="372" t="s">
        <v>15</v>
      </c>
      <c r="E77" s="373">
        <v>1</v>
      </c>
      <c r="F77" s="663"/>
      <c r="G77" s="593"/>
    </row>
    <row r="78" spans="2:7" s="124" customFormat="1" ht="51">
      <c r="B78" s="403"/>
      <c r="C78" s="31" t="s">
        <v>2874</v>
      </c>
      <c r="D78" s="372" t="s">
        <v>15</v>
      </c>
      <c r="E78" s="373">
        <v>4</v>
      </c>
      <c r="F78" s="663"/>
      <c r="G78" s="593"/>
    </row>
    <row r="79" spans="2:7" s="124" customFormat="1">
      <c r="B79" s="403"/>
      <c r="C79" s="31" t="s">
        <v>2875</v>
      </c>
      <c r="D79" s="372" t="s">
        <v>15</v>
      </c>
      <c r="E79" s="373">
        <v>4</v>
      </c>
      <c r="F79" s="663"/>
      <c r="G79" s="593"/>
    </row>
    <row r="80" spans="2:7" s="124" customFormat="1" ht="25.5">
      <c r="B80" s="403"/>
      <c r="C80" s="31" t="s">
        <v>2876</v>
      </c>
      <c r="D80" s="372" t="s">
        <v>15</v>
      </c>
      <c r="E80" s="373">
        <v>1</v>
      </c>
      <c r="F80" s="663"/>
      <c r="G80" s="593"/>
    </row>
    <row r="81" spans="2:7" s="124" customFormat="1">
      <c r="B81" s="403"/>
      <c r="C81" s="31" t="s">
        <v>2877</v>
      </c>
      <c r="D81" s="372" t="s">
        <v>15</v>
      </c>
      <c r="E81" s="373">
        <v>1</v>
      </c>
      <c r="F81" s="663"/>
      <c r="G81" s="593"/>
    </row>
    <row r="82" spans="2:7" s="124" customFormat="1" ht="331.5">
      <c r="B82" s="403"/>
      <c r="C82" s="31" t="s">
        <v>2878</v>
      </c>
      <c r="D82" s="372"/>
      <c r="E82" s="373"/>
      <c r="F82" s="663"/>
      <c r="G82" s="593"/>
    </row>
    <row r="83" spans="2:7" s="124" customFormat="1">
      <c r="B83" s="403"/>
      <c r="C83" s="31" t="s">
        <v>2879</v>
      </c>
      <c r="D83" s="372" t="s">
        <v>15</v>
      </c>
      <c r="E83" s="373">
        <v>1</v>
      </c>
      <c r="F83" s="663"/>
      <c r="G83" s="593"/>
    </row>
    <row r="84" spans="2:7" s="124" customFormat="1" ht="242.25">
      <c r="B84" s="403"/>
      <c r="C84" s="31" t="s">
        <v>2880</v>
      </c>
      <c r="D84" s="372"/>
      <c r="E84" s="373"/>
      <c r="F84" s="663"/>
      <c r="G84" s="593"/>
    </row>
    <row r="85" spans="2:7" s="124" customFormat="1">
      <c r="B85" s="403"/>
      <c r="C85" s="31" t="s">
        <v>2881</v>
      </c>
      <c r="D85" s="372" t="s">
        <v>15</v>
      </c>
      <c r="E85" s="373">
        <v>1</v>
      </c>
      <c r="F85" s="663"/>
      <c r="G85" s="593"/>
    </row>
    <row r="86" spans="2:7" s="124" customFormat="1" ht="63.75">
      <c r="B86" s="403"/>
      <c r="C86" s="31" t="s">
        <v>2882</v>
      </c>
      <c r="D86" s="372"/>
      <c r="E86" s="373"/>
      <c r="F86" s="663"/>
      <c r="G86" s="593"/>
    </row>
    <row r="87" spans="2:7" s="124" customFormat="1">
      <c r="B87" s="403"/>
      <c r="C87" s="31" t="s">
        <v>2883</v>
      </c>
      <c r="D87" s="372" t="s">
        <v>15</v>
      </c>
      <c r="E87" s="373">
        <v>1</v>
      </c>
      <c r="F87" s="663"/>
      <c r="G87" s="593"/>
    </row>
    <row r="88" spans="2:7" s="124" customFormat="1" ht="63.75">
      <c r="B88" s="403"/>
      <c r="C88" s="31" t="s">
        <v>2884</v>
      </c>
      <c r="D88" s="372"/>
      <c r="E88" s="373"/>
      <c r="F88" s="663"/>
      <c r="G88" s="593"/>
    </row>
    <row r="89" spans="2:7" s="124" customFormat="1">
      <c r="B89" s="403"/>
      <c r="C89" s="31" t="s">
        <v>2885</v>
      </c>
      <c r="D89" s="372" t="s">
        <v>15</v>
      </c>
      <c r="E89" s="373">
        <v>1</v>
      </c>
      <c r="F89" s="663"/>
      <c r="G89" s="593"/>
    </row>
    <row r="90" spans="2:7" s="124" customFormat="1" ht="38.25">
      <c r="B90" s="403"/>
      <c r="C90" s="31" t="s">
        <v>2886</v>
      </c>
      <c r="D90" s="372"/>
      <c r="E90" s="373"/>
      <c r="F90" s="663"/>
      <c r="G90" s="593"/>
    </row>
    <row r="91" spans="2:7" s="124" customFormat="1">
      <c r="B91" s="403"/>
      <c r="C91" s="31" t="s">
        <v>2887</v>
      </c>
      <c r="D91" s="372" t="s">
        <v>15</v>
      </c>
      <c r="E91" s="373">
        <v>1</v>
      </c>
      <c r="F91" s="663"/>
      <c r="G91" s="593"/>
    </row>
    <row r="92" spans="2:7" s="124" customFormat="1" ht="38.25">
      <c r="B92" s="403"/>
      <c r="C92" s="31" t="s">
        <v>2251</v>
      </c>
      <c r="D92" s="372"/>
      <c r="E92" s="373"/>
      <c r="F92" s="663"/>
      <c r="G92" s="593"/>
    </row>
    <row r="93" spans="2:7" s="124" customFormat="1">
      <c r="B93" s="403"/>
      <c r="C93" s="31" t="s">
        <v>2888</v>
      </c>
      <c r="D93" s="372" t="s">
        <v>15</v>
      </c>
      <c r="E93" s="373">
        <v>1</v>
      </c>
      <c r="F93" s="663"/>
      <c r="G93" s="593"/>
    </row>
    <row r="94" spans="2:7" s="124" customFormat="1" ht="25.5">
      <c r="B94" s="403"/>
      <c r="C94" s="31" t="s">
        <v>2252</v>
      </c>
      <c r="D94" s="372"/>
      <c r="E94" s="1"/>
      <c r="F94" s="663"/>
      <c r="G94" s="593"/>
    </row>
    <row r="95" spans="2:7" s="124" customFormat="1">
      <c r="B95" s="403"/>
      <c r="C95" s="362" t="s">
        <v>47</v>
      </c>
      <c r="D95" s="370" t="s">
        <v>7</v>
      </c>
      <c r="E95" s="371">
        <v>1</v>
      </c>
      <c r="F95" s="894"/>
      <c r="G95" s="742">
        <f>E95*F95</f>
        <v>0</v>
      </c>
    </row>
    <row r="96" spans="2:7" s="124" customFormat="1">
      <c r="B96" s="403"/>
      <c r="C96" s="36"/>
      <c r="D96" s="1"/>
      <c r="E96" s="1"/>
      <c r="F96" s="663"/>
      <c r="G96" s="593"/>
    </row>
    <row r="97" spans="2:7" s="124" customFormat="1" ht="92.25" customHeight="1">
      <c r="B97" s="141">
        <v>13</v>
      </c>
      <c r="C97" s="31" t="s">
        <v>4680</v>
      </c>
      <c r="D97" s="359"/>
      <c r="E97" s="360"/>
      <c r="F97" s="821"/>
      <c r="G97" s="600"/>
    </row>
    <row r="98" spans="2:7" s="124" customFormat="1">
      <c r="B98" s="403"/>
      <c r="C98" s="361" t="s">
        <v>46</v>
      </c>
      <c r="D98" s="368" t="s">
        <v>204</v>
      </c>
      <c r="E98" s="369">
        <v>45</v>
      </c>
      <c r="F98" s="894"/>
      <c r="G98" s="741">
        <f>E98*F98</f>
        <v>0</v>
      </c>
    </row>
    <row r="99" spans="2:7" s="124" customFormat="1">
      <c r="B99" s="403"/>
      <c r="C99" s="362" t="s">
        <v>47</v>
      </c>
      <c r="D99" s="370" t="s">
        <v>204</v>
      </c>
      <c r="E99" s="371">
        <v>20</v>
      </c>
      <c r="F99" s="894"/>
      <c r="G99" s="742">
        <f>E99*F99</f>
        <v>0</v>
      </c>
    </row>
    <row r="100" spans="2:7" s="124" customFormat="1">
      <c r="B100" s="403"/>
      <c r="C100" s="36"/>
      <c r="D100" s="1"/>
      <c r="E100" s="1"/>
      <c r="F100" s="663"/>
      <c r="G100" s="593"/>
    </row>
    <row r="101" spans="2:7" s="124" customFormat="1" ht="43.5" customHeight="1">
      <c r="B101" s="141">
        <v>14</v>
      </c>
      <c r="C101" s="31" t="s">
        <v>3660</v>
      </c>
      <c r="D101" s="359"/>
      <c r="E101" s="360"/>
      <c r="F101" s="821"/>
      <c r="G101" s="600"/>
    </row>
    <row r="102" spans="2:7" s="124" customFormat="1">
      <c r="B102" s="403"/>
      <c r="C102" s="361" t="s">
        <v>46</v>
      </c>
      <c r="D102" s="368" t="s">
        <v>7</v>
      </c>
      <c r="E102" s="369">
        <v>1</v>
      </c>
      <c r="F102" s="894"/>
      <c r="G102" s="741">
        <f>E102*F102</f>
        <v>0</v>
      </c>
    </row>
    <row r="103" spans="2:7" s="124" customFormat="1">
      <c r="B103" s="403"/>
      <c r="C103" s="362" t="s">
        <v>47</v>
      </c>
      <c r="D103" s="370" t="s">
        <v>7</v>
      </c>
      <c r="E103" s="371">
        <v>3</v>
      </c>
      <c r="F103" s="894"/>
      <c r="G103" s="742">
        <f>E103*F103</f>
        <v>0</v>
      </c>
    </row>
    <row r="104" spans="2:7" s="124" customFormat="1">
      <c r="B104" s="403"/>
      <c r="C104" s="36"/>
      <c r="D104" s="1"/>
      <c r="E104" s="1"/>
      <c r="F104" s="663"/>
      <c r="G104" s="593"/>
    </row>
    <row r="105" spans="2:7" s="124" customFormat="1" ht="63.75">
      <c r="B105" s="141">
        <v>15</v>
      </c>
      <c r="C105" s="31" t="s">
        <v>4921</v>
      </c>
      <c r="D105" s="1"/>
      <c r="E105" s="1"/>
      <c r="F105" s="663"/>
      <c r="G105" s="593"/>
    </row>
    <row r="106" spans="2:7" s="124" customFormat="1">
      <c r="B106" s="403"/>
      <c r="C106" s="361" t="s">
        <v>46</v>
      </c>
      <c r="D106" s="368" t="s">
        <v>7</v>
      </c>
      <c r="E106" s="369">
        <v>14</v>
      </c>
      <c r="F106" s="894"/>
      <c r="G106" s="741">
        <f>E106*F106</f>
        <v>0</v>
      </c>
    </row>
    <row r="107" spans="2:7" s="124" customFormat="1">
      <c r="B107" s="403"/>
      <c r="C107" s="362" t="s">
        <v>47</v>
      </c>
      <c r="D107" s="370" t="s">
        <v>7</v>
      </c>
      <c r="E107" s="371">
        <v>6</v>
      </c>
      <c r="F107" s="894"/>
      <c r="G107" s="742">
        <f>E107*F107</f>
        <v>0</v>
      </c>
    </row>
    <row r="108" spans="2:7">
      <c r="B108" s="403"/>
    </row>
    <row r="109" spans="2:7" s="10" customFormat="1" ht="12.75">
      <c r="B109" s="141"/>
      <c r="C109" s="133"/>
      <c r="D109" s="107"/>
      <c r="E109" s="144"/>
      <c r="F109" s="156"/>
      <c r="G109" s="600"/>
    </row>
    <row r="110" spans="2:7" s="10" customFormat="1" ht="12.75">
      <c r="B110" s="141"/>
      <c r="C110" s="361" t="s">
        <v>46</v>
      </c>
      <c r="D110" s="246"/>
      <c r="E110" s="247"/>
      <c r="F110" s="816"/>
      <c r="G110" s="694">
        <f>SUM(G18+G28+G37+G43+G47+G51+G55+G98+G102+G106)</f>
        <v>0</v>
      </c>
    </row>
    <row r="111" spans="2:7" s="10" customFormat="1" ht="13.5" thickBot="1">
      <c r="B111" s="364"/>
      <c r="C111" s="362" t="s">
        <v>47</v>
      </c>
      <c r="D111" s="249"/>
      <c r="E111" s="250"/>
      <c r="F111" s="817"/>
      <c r="G111" s="695">
        <f>SUM(G22+G32+G40+G44+G48+G52+G60+G64+G67+G70+G95+G99+G103+G107)</f>
        <v>0</v>
      </c>
    </row>
    <row r="112" spans="2:7" s="3" customFormat="1" ht="17.25" thickBot="1">
      <c r="B112" s="365"/>
      <c r="C112" s="1050" t="s">
        <v>2889</v>
      </c>
      <c r="D112" s="1051"/>
      <c r="E112" s="1051"/>
      <c r="F112" s="1051"/>
      <c r="G112" s="601">
        <f>SUM(G110:G111)</f>
        <v>0</v>
      </c>
    </row>
  </sheetData>
  <sheetProtection algorithmName="SHA-512" hashValue="DMh3WUViiwfY+XbTkRfEH9z9x/D1LU8jzTJ/S2+nitEVVUNJ4ztzdEeHR29A3SV2MmyvcSWdWeiT908ZYAk9Hg==" saltValue="u8nQHDRL+LDZ8i80PMAyrg==" spinCount="100000" sheet="1" objects="1" scenarios="1"/>
  <mergeCells count="5">
    <mergeCell ref="B4:G4"/>
    <mergeCell ref="B5:G5"/>
    <mergeCell ref="C112:F112"/>
    <mergeCell ref="B6:G6"/>
    <mergeCell ref="B7:G7"/>
  </mergeCells>
  <pageMargins left="0.78740157480314965" right="0.39370078740157483" top="0.98425196850393704" bottom="0.98425196850393704" header="0.51181102362204722" footer="0.51181102362204722"/>
  <pageSetup paperSize="9" scale="68" firstPageNumber="0" orientation="portrait" r:id="rId1"/>
  <headerFooter alignWithMargins="0">
    <oddHeader>&amp;L&amp;"Calibri,Krepko"&amp;9&amp;UTehnološki park Velenje - TecHUB&amp;R&amp;9POPIS STROJNIH DEL
F/5.0 KANALIZACIJA</oddHeader>
    <oddFooter>&amp;R&amp;P</oddFooter>
  </headerFooter>
  <colBreaks count="1" manualBreakCount="1">
    <brk id="8" max="1048575" man="1"/>
  </colBreaks>
  <ignoredErrors>
    <ignoredError sqref="G18 G28 G37"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E7CFE-675C-41AC-8538-7A7E7C047115}">
  <sheetPr>
    <tabColor theme="3" tint="0.59999389629810485"/>
  </sheetPr>
  <dimension ref="A1:I70"/>
  <sheetViews>
    <sheetView view="pageBreakPreview" topLeftCell="A52" zoomScaleNormal="100" zoomScaleSheetLayoutView="100" workbookViewId="0">
      <selection activeCell="A62" sqref="A62:I62"/>
    </sheetView>
  </sheetViews>
  <sheetFormatPr defaultColWidth="8.85546875" defaultRowHeight="16.5"/>
  <cols>
    <col min="1" max="1" width="12.42578125" style="843" customWidth="1"/>
    <col min="2" max="2" width="14" style="843" customWidth="1"/>
    <col min="3" max="3" width="9" style="843" customWidth="1"/>
    <col min="4" max="4" width="9.140625" style="843"/>
    <col min="5" max="5" width="6.85546875" style="843" customWidth="1"/>
    <col min="6" max="6" width="9.140625" style="843"/>
    <col min="7" max="8" width="6.42578125" style="843" customWidth="1"/>
    <col min="9" max="9" width="14.140625" style="843" customWidth="1"/>
    <col min="10" max="16384" width="8.85546875" style="841"/>
  </cols>
  <sheetData>
    <row r="1" spans="1:9" ht="18">
      <c r="A1" s="838" t="s">
        <v>3288</v>
      </c>
      <c r="B1" s="839"/>
      <c r="C1" s="839"/>
      <c r="D1" s="839"/>
      <c r="E1" s="839"/>
      <c r="F1" s="839"/>
      <c r="G1" s="840"/>
      <c r="H1" s="840"/>
      <c r="I1" s="840"/>
    </row>
    <row r="2" spans="1:9">
      <c r="A2" s="842"/>
      <c r="B2" s="842"/>
      <c r="C2" s="842"/>
      <c r="D2" s="842"/>
      <c r="E2" s="842"/>
      <c r="F2" s="842"/>
    </row>
    <row r="3" spans="1:9" s="844" customFormat="1" ht="109.7" customHeight="1">
      <c r="A3" s="1015" t="s">
        <v>4860</v>
      </c>
      <c r="B3" s="1016"/>
      <c r="C3" s="1016"/>
      <c r="D3" s="1016"/>
      <c r="E3" s="1016"/>
      <c r="F3" s="1016"/>
      <c r="G3" s="1016"/>
      <c r="H3" s="1016"/>
      <c r="I3" s="1016"/>
    </row>
    <row r="4" spans="1:9" s="844" customFormat="1" ht="15.75" customHeight="1">
      <c r="A4" s="1011" t="s">
        <v>3289</v>
      </c>
      <c r="B4" s="1011"/>
      <c r="C4" s="1011"/>
      <c r="D4" s="1011"/>
      <c r="E4" s="1011"/>
      <c r="F4" s="1011"/>
      <c r="G4" s="1011"/>
      <c r="H4" s="1011"/>
      <c r="I4" s="1011"/>
    </row>
    <row r="5" spans="1:9" s="844" customFormat="1" ht="65.25" customHeight="1">
      <c r="A5" s="1012" t="s">
        <v>3290</v>
      </c>
      <c r="B5" s="1012"/>
      <c r="C5" s="1012"/>
      <c r="D5" s="1012"/>
      <c r="E5" s="1012"/>
      <c r="F5" s="1012"/>
      <c r="G5" s="1012"/>
      <c r="H5" s="1012"/>
      <c r="I5" s="1012"/>
    </row>
    <row r="6" spans="1:9" s="844" customFormat="1" ht="17.25" customHeight="1">
      <c r="A6" s="1011" t="s">
        <v>3291</v>
      </c>
      <c r="B6" s="1011"/>
      <c r="C6" s="1011"/>
      <c r="D6" s="1011"/>
      <c r="E6" s="1011"/>
      <c r="F6" s="1011"/>
      <c r="G6" s="1011"/>
      <c r="H6" s="1011"/>
      <c r="I6" s="1011"/>
    </row>
    <row r="7" spans="1:9" s="844" customFormat="1" ht="33.75" customHeight="1">
      <c r="A7" s="1012" t="s">
        <v>3292</v>
      </c>
      <c r="B7" s="1012"/>
      <c r="C7" s="1012"/>
      <c r="D7" s="1012"/>
      <c r="E7" s="1012"/>
      <c r="F7" s="1012"/>
      <c r="G7" s="1012"/>
      <c r="H7" s="1012"/>
      <c r="I7" s="1012"/>
    </row>
    <row r="8" spans="1:9" s="844" customFormat="1" ht="13.35" customHeight="1">
      <c r="A8" s="1012" t="s">
        <v>4852</v>
      </c>
      <c r="B8" s="1012"/>
      <c r="C8" s="1012"/>
      <c r="D8" s="1012"/>
      <c r="E8" s="1012"/>
      <c r="F8" s="1012"/>
      <c r="G8" s="1012"/>
      <c r="H8" s="1012"/>
      <c r="I8" s="1012"/>
    </row>
    <row r="9" spans="1:9" s="844" customFormat="1" ht="13.7" customHeight="1">
      <c r="A9" s="1012" t="s">
        <v>3293</v>
      </c>
      <c r="B9" s="1012"/>
      <c r="C9" s="1012"/>
      <c r="D9" s="1012"/>
      <c r="E9" s="1012"/>
      <c r="F9" s="1012"/>
      <c r="G9" s="1012"/>
      <c r="H9" s="1012"/>
      <c r="I9" s="1012"/>
    </row>
    <row r="10" spans="1:9" s="844" customFormat="1" ht="12.6" customHeight="1">
      <c r="A10" s="1012" t="s">
        <v>3294</v>
      </c>
      <c r="B10" s="1012"/>
      <c r="C10" s="1012"/>
      <c r="D10" s="1012"/>
      <c r="E10" s="1012"/>
      <c r="F10" s="1012"/>
      <c r="G10" s="1012"/>
      <c r="H10" s="1012"/>
      <c r="I10" s="1012"/>
    </row>
    <row r="11" spans="1:9" s="844" customFormat="1" ht="27" customHeight="1">
      <c r="A11" s="1012" t="s">
        <v>3295</v>
      </c>
      <c r="B11" s="1012"/>
      <c r="C11" s="1012"/>
      <c r="D11" s="1012"/>
      <c r="E11" s="1012"/>
      <c r="F11" s="1012"/>
      <c r="G11" s="1012"/>
      <c r="H11" s="1012"/>
      <c r="I11" s="1012"/>
    </row>
    <row r="12" spans="1:9" s="844" customFormat="1" ht="30" customHeight="1">
      <c r="A12" s="1012" t="s">
        <v>3296</v>
      </c>
      <c r="B12" s="1012"/>
      <c r="C12" s="1012"/>
      <c r="D12" s="1012"/>
      <c r="E12" s="1012"/>
      <c r="F12" s="1012"/>
      <c r="G12" s="1012"/>
      <c r="H12" s="1012"/>
      <c r="I12" s="1012"/>
    </row>
    <row r="13" spans="1:9" s="844" customFormat="1" ht="16.5" customHeight="1">
      <c r="A13" s="1012" t="s">
        <v>3297</v>
      </c>
      <c r="B13" s="1012"/>
      <c r="C13" s="1012"/>
      <c r="D13" s="1012"/>
      <c r="E13" s="1012"/>
      <c r="F13" s="1012"/>
      <c r="G13" s="1012"/>
      <c r="H13" s="1012"/>
      <c r="I13" s="1012"/>
    </row>
    <row r="14" spans="1:9" s="844" customFormat="1" ht="12" customHeight="1">
      <c r="A14" s="1012" t="s">
        <v>3298</v>
      </c>
      <c r="B14" s="1012"/>
      <c r="C14" s="1012"/>
      <c r="D14" s="1012"/>
      <c r="E14" s="1012"/>
      <c r="F14" s="1012"/>
      <c r="G14" s="1012"/>
      <c r="H14" s="1012"/>
      <c r="I14" s="1012"/>
    </row>
    <row r="15" spans="1:9" s="844" customFormat="1" ht="13.5" customHeight="1">
      <c r="A15" s="1012" t="s">
        <v>3299</v>
      </c>
      <c r="B15" s="1012"/>
      <c r="C15" s="1012"/>
      <c r="D15" s="1012"/>
      <c r="E15" s="1012"/>
      <c r="F15" s="1012"/>
      <c r="G15" s="1012"/>
      <c r="H15" s="1012"/>
      <c r="I15" s="1012"/>
    </row>
    <row r="16" spans="1:9" s="844" customFormat="1" ht="17.25" customHeight="1">
      <c r="A16" s="1012" t="s">
        <v>3300</v>
      </c>
      <c r="B16" s="1012"/>
      <c r="C16" s="1012"/>
      <c r="D16" s="1012"/>
      <c r="E16" s="1012"/>
      <c r="F16" s="1012"/>
      <c r="G16" s="1012"/>
      <c r="H16" s="1012"/>
      <c r="I16" s="1012"/>
    </row>
    <row r="17" spans="1:9" s="844" customFormat="1" ht="15" customHeight="1">
      <c r="A17" s="1012" t="s">
        <v>3301</v>
      </c>
      <c r="B17" s="1012"/>
      <c r="C17" s="1012"/>
      <c r="D17" s="1012"/>
      <c r="E17" s="1012"/>
      <c r="F17" s="1012"/>
      <c r="G17" s="1012"/>
      <c r="H17" s="1012"/>
      <c r="I17" s="1012"/>
    </row>
    <row r="18" spans="1:9" s="844" customFormat="1" ht="18.75" customHeight="1">
      <c r="A18" s="1012" t="s">
        <v>3302</v>
      </c>
      <c r="B18" s="1012"/>
      <c r="C18" s="1012"/>
      <c r="D18" s="1012"/>
      <c r="E18" s="1012"/>
      <c r="F18" s="1012"/>
      <c r="G18" s="1012"/>
      <c r="H18" s="1012"/>
      <c r="I18" s="1012"/>
    </row>
    <row r="19" spans="1:9" s="844" customFormat="1" ht="27.75" customHeight="1">
      <c r="A19" s="1012" t="s">
        <v>3303</v>
      </c>
      <c r="B19" s="1012"/>
      <c r="C19" s="1012"/>
      <c r="D19" s="1012"/>
      <c r="E19" s="1012"/>
      <c r="F19" s="1012"/>
      <c r="G19" s="1012"/>
      <c r="H19" s="1012"/>
      <c r="I19" s="1012"/>
    </row>
    <row r="20" spans="1:9" s="844" customFormat="1" ht="26.25" customHeight="1">
      <c r="A20" s="1012" t="s">
        <v>3304</v>
      </c>
      <c r="B20" s="1012"/>
      <c r="C20" s="1012"/>
      <c r="D20" s="1012"/>
      <c r="E20" s="1012"/>
      <c r="F20" s="1012"/>
      <c r="G20" s="1012"/>
      <c r="H20" s="1012"/>
      <c r="I20" s="1012"/>
    </row>
    <row r="21" spans="1:9" s="844" customFormat="1" ht="39.75" customHeight="1">
      <c r="A21" s="1012" t="s">
        <v>3305</v>
      </c>
      <c r="B21" s="1012"/>
      <c r="C21" s="1012"/>
      <c r="D21" s="1012"/>
      <c r="E21" s="1012"/>
      <c r="F21" s="1012"/>
      <c r="G21" s="1012"/>
      <c r="H21" s="1012"/>
      <c r="I21" s="1012"/>
    </row>
    <row r="22" spans="1:9" s="844" customFormat="1" ht="15" customHeight="1">
      <c r="A22" s="1012" t="s">
        <v>3306</v>
      </c>
      <c r="B22" s="1012"/>
      <c r="C22" s="1012"/>
      <c r="D22" s="1012"/>
      <c r="E22" s="1012"/>
      <c r="F22" s="1012"/>
      <c r="G22" s="1012"/>
      <c r="H22" s="1012"/>
      <c r="I22" s="1012"/>
    </row>
    <row r="23" spans="1:9" s="844" customFormat="1" ht="15.75" customHeight="1">
      <c r="A23" s="1012" t="s">
        <v>3307</v>
      </c>
      <c r="B23" s="1012"/>
      <c r="C23" s="1012"/>
      <c r="D23" s="1012"/>
      <c r="E23" s="1012"/>
      <c r="F23" s="1012"/>
      <c r="G23" s="1012"/>
      <c r="H23" s="1012"/>
      <c r="I23" s="1012"/>
    </row>
    <row r="24" spans="1:9" s="844" customFormat="1" ht="42.75" customHeight="1">
      <c r="A24" s="1012" t="s">
        <v>3308</v>
      </c>
      <c r="B24" s="1012"/>
      <c r="C24" s="1012"/>
      <c r="D24" s="1012"/>
      <c r="E24" s="1012"/>
      <c r="F24" s="1012"/>
      <c r="G24" s="1012"/>
      <c r="H24" s="1012"/>
      <c r="I24" s="1012"/>
    </row>
    <row r="25" spans="1:9" s="844" customFormat="1" ht="15.75" customHeight="1">
      <c r="A25" s="1012" t="s">
        <v>3309</v>
      </c>
      <c r="B25" s="1012"/>
      <c r="C25" s="1012"/>
      <c r="D25" s="1012"/>
      <c r="E25" s="1012"/>
      <c r="F25" s="1012"/>
      <c r="G25" s="1012"/>
      <c r="H25" s="1012"/>
      <c r="I25" s="1012"/>
    </row>
    <row r="26" spans="1:9" s="844" customFormat="1" ht="33.75" customHeight="1">
      <c r="A26" s="1012" t="s">
        <v>3310</v>
      </c>
      <c r="B26" s="1012"/>
      <c r="C26" s="1012"/>
      <c r="D26" s="1012"/>
      <c r="E26" s="1012"/>
      <c r="F26" s="1012"/>
      <c r="G26" s="1012"/>
      <c r="H26" s="1012"/>
      <c r="I26" s="1012"/>
    </row>
    <row r="27" spans="1:9" s="844" customFormat="1" ht="15.75" customHeight="1">
      <c r="A27" s="1012" t="s">
        <v>3311</v>
      </c>
      <c r="B27" s="1012"/>
      <c r="C27" s="1012"/>
      <c r="D27" s="1012"/>
      <c r="E27" s="1012"/>
      <c r="F27" s="1012"/>
      <c r="G27" s="1012"/>
      <c r="H27" s="1012"/>
      <c r="I27" s="1012"/>
    </row>
    <row r="28" spans="1:9" s="844" customFormat="1" ht="15" customHeight="1">
      <c r="A28" s="1012" t="s">
        <v>3312</v>
      </c>
      <c r="B28" s="1012"/>
      <c r="C28" s="1012"/>
      <c r="D28" s="1012"/>
      <c r="E28" s="1012"/>
      <c r="F28" s="1012"/>
      <c r="G28" s="1012"/>
      <c r="H28" s="1012"/>
      <c r="I28" s="1012"/>
    </row>
    <row r="29" spans="1:9" s="844" customFormat="1" ht="38.25" customHeight="1">
      <c r="A29" s="1012" t="s">
        <v>3313</v>
      </c>
      <c r="B29" s="1012"/>
      <c r="C29" s="1012"/>
      <c r="D29" s="1012"/>
      <c r="E29" s="1012"/>
      <c r="F29" s="1012"/>
      <c r="G29" s="1012"/>
      <c r="H29" s="1012"/>
      <c r="I29" s="1012"/>
    </row>
    <row r="30" spans="1:9" s="844" customFormat="1" ht="27.75" customHeight="1">
      <c r="A30" s="1012" t="s">
        <v>3314</v>
      </c>
      <c r="B30" s="1012"/>
      <c r="C30" s="1012"/>
      <c r="D30" s="1012"/>
      <c r="E30" s="1012"/>
      <c r="F30" s="1012"/>
      <c r="G30" s="1012"/>
      <c r="H30" s="1012"/>
      <c r="I30" s="1012"/>
    </row>
    <row r="31" spans="1:9" s="844" customFormat="1" ht="27.75" customHeight="1">
      <c r="A31" s="1012" t="s">
        <v>3315</v>
      </c>
      <c r="B31" s="1012"/>
      <c r="C31" s="1012"/>
      <c r="D31" s="1012"/>
      <c r="E31" s="1012"/>
      <c r="F31" s="1012"/>
      <c r="G31" s="1012"/>
      <c r="H31" s="1012"/>
      <c r="I31" s="1012"/>
    </row>
    <row r="32" spans="1:9" s="844" customFormat="1" ht="24.75" customHeight="1">
      <c r="A32" s="1012" t="s">
        <v>3316</v>
      </c>
      <c r="B32" s="1012"/>
      <c r="C32" s="1012"/>
      <c r="D32" s="1012"/>
      <c r="E32" s="1012"/>
      <c r="F32" s="1012"/>
      <c r="G32" s="1012"/>
      <c r="H32" s="1012"/>
      <c r="I32" s="1012"/>
    </row>
    <row r="33" spans="1:9" s="844" customFormat="1" ht="26.25" customHeight="1">
      <c r="A33" s="1012" t="s">
        <v>4753</v>
      </c>
      <c r="B33" s="1012"/>
      <c r="C33" s="1012"/>
      <c r="D33" s="1012"/>
      <c r="E33" s="1012"/>
      <c r="F33" s="1012"/>
      <c r="G33" s="1012"/>
      <c r="H33" s="1012"/>
      <c r="I33" s="1012"/>
    </row>
    <row r="34" spans="1:9" s="844" customFormat="1" ht="26.25" customHeight="1">
      <c r="A34" s="1012" t="s">
        <v>4861</v>
      </c>
      <c r="B34" s="1012"/>
      <c r="C34" s="1012"/>
      <c r="D34" s="1012"/>
      <c r="E34" s="1012"/>
      <c r="F34" s="1012"/>
      <c r="G34" s="1012"/>
      <c r="H34" s="1012"/>
      <c r="I34" s="1012"/>
    </row>
    <row r="35" spans="1:9" s="844" customFormat="1" ht="37.5" customHeight="1">
      <c r="A35" s="1012" t="s">
        <v>3317</v>
      </c>
      <c r="B35" s="1012"/>
      <c r="C35" s="1012"/>
      <c r="D35" s="1012"/>
      <c r="E35" s="1012"/>
      <c r="F35" s="1012"/>
      <c r="G35" s="1012"/>
      <c r="H35" s="1012"/>
      <c r="I35" s="1012"/>
    </row>
    <row r="36" spans="1:9" s="844" customFormat="1" ht="26.25" customHeight="1">
      <c r="A36" s="1012" t="s">
        <v>3318</v>
      </c>
      <c r="B36" s="1012"/>
      <c r="C36" s="1012"/>
      <c r="D36" s="1012"/>
      <c r="E36" s="1012"/>
      <c r="F36" s="1012"/>
      <c r="G36" s="1012"/>
      <c r="H36" s="1012"/>
      <c r="I36" s="1012"/>
    </row>
    <row r="37" spans="1:9" s="844" customFormat="1" ht="66.75" customHeight="1">
      <c r="A37" s="1012" t="s">
        <v>3319</v>
      </c>
      <c r="B37" s="1012"/>
      <c r="C37" s="1012"/>
      <c r="D37" s="1012"/>
      <c r="E37" s="1012"/>
      <c r="F37" s="1012"/>
      <c r="G37" s="1012"/>
      <c r="H37" s="1012"/>
      <c r="I37" s="1012"/>
    </row>
    <row r="38" spans="1:9" s="844" customFormat="1" ht="29.25" customHeight="1">
      <c r="A38" s="1012" t="s">
        <v>3320</v>
      </c>
      <c r="B38" s="1012"/>
      <c r="C38" s="1012"/>
      <c r="D38" s="1012"/>
      <c r="E38" s="1012"/>
      <c r="F38" s="1012"/>
      <c r="G38" s="1012"/>
      <c r="H38" s="1012"/>
      <c r="I38" s="1012"/>
    </row>
    <row r="39" spans="1:9" s="844" customFormat="1" ht="78.75" customHeight="1">
      <c r="A39" s="1014" t="s">
        <v>3321</v>
      </c>
      <c r="B39" s="1014"/>
      <c r="C39" s="1014"/>
      <c r="D39" s="1014"/>
      <c r="E39" s="1014"/>
      <c r="F39" s="1014"/>
      <c r="G39" s="1014"/>
      <c r="H39" s="1014"/>
      <c r="I39" s="1014"/>
    </row>
    <row r="40" spans="1:9" s="844" customFormat="1" ht="38.25" customHeight="1">
      <c r="A40" s="1014" t="s">
        <v>3322</v>
      </c>
      <c r="B40" s="1014"/>
      <c r="C40" s="1014"/>
      <c r="D40" s="1014"/>
      <c r="E40" s="1014"/>
      <c r="F40" s="1014"/>
      <c r="G40" s="1014"/>
      <c r="H40" s="1014"/>
      <c r="I40" s="1014"/>
    </row>
    <row r="41" spans="1:9" s="844" customFormat="1" ht="30" customHeight="1">
      <c r="A41" s="1014" t="s">
        <v>3323</v>
      </c>
      <c r="B41" s="1014"/>
      <c r="C41" s="1014"/>
      <c r="D41" s="1014"/>
      <c r="E41" s="1014"/>
      <c r="F41" s="1014"/>
      <c r="G41" s="1014"/>
      <c r="H41" s="1014"/>
      <c r="I41" s="1014"/>
    </row>
    <row r="42" spans="1:9" s="844" customFormat="1" ht="53.25" customHeight="1">
      <c r="A42" s="1014" t="s">
        <v>4754</v>
      </c>
      <c r="B42" s="1014"/>
      <c r="C42" s="1014"/>
      <c r="D42" s="1014"/>
      <c r="E42" s="1014"/>
      <c r="F42" s="1014"/>
      <c r="G42" s="1014"/>
      <c r="H42" s="1014"/>
      <c r="I42" s="1014"/>
    </row>
    <row r="43" spans="1:9" s="844" customFormat="1" ht="54" customHeight="1">
      <c r="A43" s="1014" t="s">
        <v>3324</v>
      </c>
      <c r="B43" s="1014"/>
      <c r="C43" s="1014"/>
      <c r="D43" s="1014"/>
      <c r="E43" s="1014"/>
      <c r="F43" s="1014"/>
      <c r="G43" s="1014"/>
      <c r="H43" s="1014"/>
      <c r="I43" s="1014"/>
    </row>
    <row r="44" spans="1:9" s="844" customFormat="1" ht="30" customHeight="1">
      <c r="A44" s="1014" t="s">
        <v>3325</v>
      </c>
      <c r="B44" s="1014"/>
      <c r="C44" s="1014"/>
      <c r="D44" s="1014"/>
      <c r="E44" s="1014"/>
      <c r="F44" s="1014"/>
      <c r="G44" s="1014"/>
      <c r="H44" s="1014"/>
      <c r="I44" s="1014"/>
    </row>
    <row r="45" spans="1:9" s="844" customFormat="1" ht="30" customHeight="1">
      <c r="A45" s="1014" t="s">
        <v>4755</v>
      </c>
      <c r="B45" s="1014"/>
      <c r="C45" s="1014"/>
      <c r="D45" s="1014"/>
      <c r="E45" s="1014"/>
      <c r="F45" s="1014"/>
      <c r="G45" s="1014"/>
      <c r="H45" s="1014"/>
      <c r="I45" s="1014"/>
    </row>
    <row r="46" spans="1:9" s="844" customFormat="1">
      <c r="A46" s="1011" t="s">
        <v>4762</v>
      </c>
      <c r="B46" s="1011"/>
      <c r="C46" s="1011"/>
      <c r="D46" s="1011"/>
      <c r="E46" s="1011"/>
      <c r="F46" s="1011"/>
      <c r="G46" s="1011"/>
      <c r="H46" s="1011"/>
      <c r="I46" s="1011"/>
    </row>
    <row r="47" spans="1:9" s="844" customFormat="1" ht="267" customHeight="1">
      <c r="A47" s="1014" t="s">
        <v>4763</v>
      </c>
      <c r="B47" s="1014"/>
      <c r="C47" s="1014"/>
      <c r="D47" s="1014"/>
      <c r="E47" s="1014"/>
      <c r="F47" s="1014"/>
      <c r="G47" s="1014"/>
      <c r="H47" s="1014"/>
      <c r="I47" s="1014"/>
    </row>
    <row r="48" spans="1:9" s="844" customFormat="1" ht="18.75" customHeight="1">
      <c r="A48" s="1015" t="s">
        <v>4764</v>
      </c>
      <c r="B48" s="1014"/>
      <c r="C48" s="1014"/>
      <c r="D48" s="1014"/>
      <c r="E48" s="1014"/>
      <c r="F48" s="1014"/>
      <c r="G48" s="1014"/>
      <c r="H48" s="1014"/>
      <c r="I48" s="1014"/>
    </row>
    <row r="49" spans="1:9" s="844" customFormat="1" ht="249" customHeight="1">
      <c r="A49" s="1014" t="s">
        <v>4765</v>
      </c>
      <c r="B49" s="1015"/>
      <c r="C49" s="1015"/>
      <c r="D49" s="1015"/>
      <c r="E49" s="1015"/>
      <c r="F49" s="1015"/>
      <c r="G49" s="1015"/>
      <c r="H49" s="1015"/>
      <c r="I49" s="1015"/>
    </row>
    <row r="50" spans="1:9" s="844" customFormat="1">
      <c r="A50" s="1011" t="s">
        <v>4759</v>
      </c>
      <c r="B50" s="1011"/>
      <c r="C50" s="1011"/>
      <c r="D50" s="1011"/>
      <c r="E50" s="1011"/>
      <c r="F50" s="1011"/>
      <c r="G50" s="1011"/>
      <c r="H50" s="1011"/>
      <c r="I50" s="1011"/>
    </row>
    <row r="51" spans="1:9" s="844" customFormat="1" ht="30" customHeight="1">
      <c r="A51" s="1014" t="s">
        <v>4760</v>
      </c>
      <c r="B51" s="1014"/>
      <c r="C51" s="1014"/>
      <c r="D51" s="1014"/>
      <c r="E51" s="1014"/>
      <c r="F51" s="1014"/>
      <c r="G51" s="1014"/>
      <c r="H51" s="1014"/>
      <c r="I51" s="1014"/>
    </row>
    <row r="52" spans="1:9" s="844" customFormat="1" ht="43.5" customHeight="1">
      <c r="A52" s="1014" t="s">
        <v>4761</v>
      </c>
      <c r="B52" s="1014"/>
      <c r="C52" s="1014"/>
      <c r="D52" s="1014"/>
      <c r="E52" s="1014"/>
      <c r="F52" s="1014"/>
      <c r="G52" s="1014"/>
      <c r="H52" s="1014"/>
      <c r="I52" s="1014"/>
    </row>
    <row r="53" spans="1:9" s="844" customFormat="1">
      <c r="A53" s="1011" t="s">
        <v>3326</v>
      </c>
      <c r="B53" s="1011"/>
      <c r="C53" s="1011"/>
      <c r="D53" s="1011"/>
      <c r="E53" s="1011"/>
      <c r="F53" s="1011"/>
      <c r="G53" s="1011"/>
      <c r="H53" s="1011"/>
      <c r="I53" s="1011"/>
    </row>
    <row r="54" spans="1:9" s="844" customFormat="1" ht="27" customHeight="1">
      <c r="A54" s="1014" t="s">
        <v>3327</v>
      </c>
      <c r="B54" s="1014"/>
      <c r="C54" s="1014"/>
      <c r="D54" s="1014"/>
      <c r="E54" s="1014"/>
      <c r="F54" s="1014"/>
      <c r="G54" s="1014"/>
      <c r="H54" s="1014"/>
      <c r="I54" s="1014"/>
    </row>
    <row r="55" spans="1:9" s="844" customFormat="1" ht="81" customHeight="1">
      <c r="A55" s="1014" t="s">
        <v>3328</v>
      </c>
      <c r="B55" s="1014"/>
      <c r="C55" s="1014"/>
      <c r="D55" s="1014"/>
      <c r="E55" s="1014"/>
      <c r="F55" s="1014"/>
      <c r="G55" s="1014"/>
      <c r="H55" s="1014"/>
      <c r="I55" s="1014"/>
    </row>
    <row r="56" spans="1:9" s="844" customFormat="1" ht="27" customHeight="1">
      <c r="A56" s="1013" t="s">
        <v>3331</v>
      </c>
      <c r="B56" s="1013"/>
      <c r="C56" s="1013"/>
      <c r="D56" s="1013"/>
      <c r="E56" s="1013"/>
      <c r="F56" s="1013"/>
      <c r="G56" s="1013"/>
      <c r="H56" s="1013"/>
      <c r="I56" s="1013"/>
    </row>
    <row r="57" spans="1:9" s="844" customFormat="1" ht="16.5" customHeight="1">
      <c r="A57" s="1013" t="s">
        <v>3332</v>
      </c>
      <c r="B57" s="1013"/>
      <c r="C57" s="1013"/>
      <c r="D57" s="1013"/>
      <c r="E57" s="1013"/>
      <c r="F57" s="1013"/>
      <c r="G57" s="1013"/>
      <c r="H57" s="1013"/>
      <c r="I57" s="1013"/>
    </row>
    <row r="58" spans="1:9" s="844" customFormat="1">
      <c r="A58" s="1013"/>
      <c r="B58" s="1013"/>
      <c r="C58" s="1013"/>
      <c r="D58" s="1013"/>
      <c r="E58" s="1013"/>
      <c r="F58" s="1013"/>
      <c r="G58" s="1013"/>
      <c r="H58" s="1013"/>
      <c r="I58" s="1013"/>
    </row>
    <row r="59" spans="1:9" s="844" customFormat="1">
      <c r="A59" s="1013"/>
      <c r="B59" s="1013"/>
      <c r="C59" s="1013"/>
      <c r="D59" s="1013"/>
      <c r="E59" s="1013"/>
      <c r="F59" s="1013"/>
      <c r="G59" s="1013"/>
      <c r="H59" s="1013"/>
      <c r="I59" s="1013"/>
    </row>
    <row r="60" spans="1:9" s="844" customFormat="1" ht="16.5" customHeight="1">
      <c r="A60" s="1013" t="s">
        <v>3333</v>
      </c>
      <c r="B60" s="1013"/>
      <c r="C60" s="1013"/>
      <c r="D60" s="1013"/>
      <c r="E60" s="1013"/>
      <c r="F60" s="1013"/>
      <c r="G60" s="1013"/>
      <c r="H60" s="1013"/>
      <c r="I60" s="1013"/>
    </row>
    <row r="61" spans="1:9" s="844" customFormat="1" ht="14.25" customHeight="1">
      <c r="A61" s="1013"/>
      <c r="B61" s="1013"/>
      <c r="C61" s="1013"/>
      <c r="D61" s="1013"/>
      <c r="E61" s="1013"/>
      <c r="F61" s="1013"/>
      <c r="G61" s="1013"/>
      <c r="H61" s="1013"/>
      <c r="I61" s="1013"/>
    </row>
    <row r="62" spans="1:9" s="844" customFormat="1">
      <c r="A62" s="1011" t="s">
        <v>4756</v>
      </c>
      <c r="B62" s="1011"/>
      <c r="C62" s="1011"/>
      <c r="D62" s="1011"/>
      <c r="E62" s="1011"/>
      <c r="F62" s="1011"/>
      <c r="G62" s="1011"/>
      <c r="H62" s="1011"/>
      <c r="I62" s="1011"/>
    </row>
    <row r="63" spans="1:9" s="844" customFormat="1" ht="14.25" customHeight="1">
      <c r="A63" s="1012" t="s">
        <v>3329</v>
      </c>
      <c r="B63" s="1012"/>
      <c r="C63" s="1012"/>
      <c r="D63" s="1012"/>
      <c r="E63" s="1012"/>
      <c r="F63" s="1012"/>
      <c r="G63" s="1012"/>
      <c r="H63" s="1012"/>
      <c r="I63" s="1012"/>
    </row>
    <row r="64" spans="1:9" s="844" customFormat="1" ht="43.5" customHeight="1">
      <c r="A64" s="1012" t="s">
        <v>3330</v>
      </c>
      <c r="B64" s="1012"/>
      <c r="C64" s="1012"/>
      <c r="D64" s="1012"/>
      <c r="E64" s="1012"/>
      <c r="F64" s="1012"/>
      <c r="G64" s="1012"/>
      <c r="H64" s="1012"/>
      <c r="I64" s="1012"/>
    </row>
    <row r="65" spans="1:9" s="845" customFormat="1" ht="43.5" customHeight="1">
      <c r="A65" s="1012" t="s">
        <v>4757</v>
      </c>
      <c r="B65" s="1012"/>
      <c r="C65" s="1012"/>
      <c r="D65" s="1012"/>
      <c r="E65" s="1012"/>
      <c r="F65" s="1012"/>
      <c r="G65" s="1012"/>
      <c r="H65" s="1012"/>
      <c r="I65" s="1012"/>
    </row>
    <row r="66" spans="1:9" s="844" customFormat="1" ht="20.25" customHeight="1">
      <c r="A66" s="1011" t="s">
        <v>3334</v>
      </c>
      <c r="B66" s="1011"/>
      <c r="C66" s="1011"/>
      <c r="D66" s="1011"/>
      <c r="E66" s="1011"/>
      <c r="F66" s="1011"/>
      <c r="G66" s="1011"/>
      <c r="H66" s="1011"/>
      <c r="I66" s="1011"/>
    </row>
    <row r="67" spans="1:9" s="844" customFormat="1" ht="53.25" customHeight="1">
      <c r="A67" s="1012" t="s">
        <v>3335</v>
      </c>
      <c r="B67" s="1012"/>
      <c r="C67" s="1012"/>
      <c r="D67" s="1012"/>
      <c r="E67" s="1012"/>
      <c r="F67" s="1012"/>
      <c r="G67" s="1012"/>
      <c r="H67" s="1012"/>
      <c r="I67" s="1012"/>
    </row>
    <row r="68" spans="1:9" s="844" customFormat="1" ht="27" customHeight="1">
      <c r="A68" s="1012" t="s">
        <v>4758</v>
      </c>
      <c r="B68" s="1012"/>
      <c r="C68" s="1012"/>
      <c r="D68" s="1012"/>
      <c r="E68" s="1012"/>
      <c r="F68" s="1012"/>
      <c r="G68" s="1012"/>
      <c r="H68" s="1012"/>
      <c r="I68" s="1012"/>
    </row>
    <row r="69" spans="1:9" s="844" customFormat="1" ht="20.25" customHeight="1">
      <c r="A69" s="1011" t="s">
        <v>3336</v>
      </c>
      <c r="B69" s="1011"/>
      <c r="C69" s="1011"/>
      <c r="D69" s="1011"/>
      <c r="E69" s="1011"/>
      <c r="F69" s="1011"/>
      <c r="G69" s="1011"/>
      <c r="H69" s="1011"/>
      <c r="I69" s="1011"/>
    </row>
    <row r="70" spans="1:9" s="844" customFormat="1" ht="28.5" customHeight="1">
      <c r="A70" s="1012" t="s">
        <v>4853</v>
      </c>
      <c r="B70" s="1012"/>
      <c r="C70" s="1012"/>
      <c r="D70" s="1012"/>
      <c r="E70" s="1012"/>
      <c r="F70" s="1012"/>
      <c r="G70" s="1012"/>
      <c r="H70" s="1012"/>
      <c r="I70" s="1012"/>
    </row>
  </sheetData>
  <sheetProtection algorithmName="SHA-512" hashValue="Z/xg/aMjtoCP3BKlbO0JprdXaCguIZG1JLF59mV+gdKHD4F3KgVX2YBRvP8sCE5PFo5PtSzGAhV25HeU8BeNZQ==" saltValue="PNMLk4WUzAn704XB3ZHWUg==" spinCount="100000" sheet="1" objects="1" scenarios="1"/>
  <mergeCells count="65">
    <mergeCell ref="A8:I8"/>
    <mergeCell ref="A9:I9"/>
    <mergeCell ref="A10:I10"/>
    <mergeCell ref="A11:I11"/>
    <mergeCell ref="A3:I3"/>
    <mergeCell ref="A4:I4"/>
    <mergeCell ref="A5:I5"/>
    <mergeCell ref="A6:I6"/>
    <mergeCell ref="A7:I7"/>
    <mergeCell ref="A12:I12"/>
    <mergeCell ref="A13:I13"/>
    <mergeCell ref="A14:I14"/>
    <mergeCell ref="A15:I15"/>
    <mergeCell ref="A16:I16"/>
    <mergeCell ref="A17:I17"/>
    <mergeCell ref="A18:I18"/>
    <mergeCell ref="A19:I19"/>
    <mergeCell ref="A20:I20"/>
    <mergeCell ref="A21:I21"/>
    <mergeCell ref="A22:I22"/>
    <mergeCell ref="A23:I23"/>
    <mergeCell ref="A24:I24"/>
    <mergeCell ref="A25:I25"/>
    <mergeCell ref="A26:I26"/>
    <mergeCell ref="A27:I27"/>
    <mergeCell ref="A28:I28"/>
    <mergeCell ref="A29:I29"/>
    <mergeCell ref="A30:I30"/>
    <mergeCell ref="A31:I31"/>
    <mergeCell ref="A32:I32"/>
    <mergeCell ref="A33:I33"/>
    <mergeCell ref="A34:I34"/>
    <mergeCell ref="A35:I35"/>
    <mergeCell ref="A36:I36"/>
    <mergeCell ref="A37:I37"/>
    <mergeCell ref="A38:I38"/>
    <mergeCell ref="A39:I39"/>
    <mergeCell ref="A40:I40"/>
    <mergeCell ref="A41:I41"/>
    <mergeCell ref="A54:I54"/>
    <mergeCell ref="A55:I55"/>
    <mergeCell ref="A56:I56"/>
    <mergeCell ref="A42:I42"/>
    <mergeCell ref="A43:I43"/>
    <mergeCell ref="A44:I44"/>
    <mergeCell ref="A45:I45"/>
    <mergeCell ref="A53:I53"/>
    <mergeCell ref="A50:I50"/>
    <mergeCell ref="A51:I51"/>
    <mergeCell ref="A52:I52"/>
    <mergeCell ref="A47:I47"/>
    <mergeCell ref="A46:I46"/>
    <mergeCell ref="A48:I48"/>
    <mergeCell ref="A49:I49"/>
    <mergeCell ref="A69:I69"/>
    <mergeCell ref="A70:I70"/>
    <mergeCell ref="A57:I59"/>
    <mergeCell ref="A60:I61"/>
    <mergeCell ref="A66:I66"/>
    <mergeCell ref="A67:I67"/>
    <mergeCell ref="A68:I68"/>
    <mergeCell ref="A63:I63"/>
    <mergeCell ref="A64:I64"/>
    <mergeCell ref="A62:I62"/>
    <mergeCell ref="A65:I65"/>
  </mergeCells>
  <pageMargins left="0.7" right="0.7" top="0.75" bottom="0.75" header="0.3" footer="0.3"/>
  <pageSetup paperSize="9" scale="82" orientation="portrait" r:id="rId1"/>
  <headerFooter>
    <oddHeader>&amp;LTehnološki park Velenje - TecHUB&amp;RSPLOŠNA  DOLOČILA ZA VSE VRSTE DEL</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1A3E1-2E30-4EF3-B824-B5E752149094}">
  <sheetPr>
    <tabColor theme="8" tint="0.39997558519241921"/>
  </sheetPr>
  <dimension ref="A1:K607"/>
  <sheetViews>
    <sheetView view="pageBreakPreview" topLeftCell="A508" zoomScaleNormal="100" zoomScaleSheetLayoutView="100" workbookViewId="0">
      <selection activeCell="F512" sqref="F512"/>
    </sheetView>
  </sheetViews>
  <sheetFormatPr defaultRowHeight="16.5"/>
  <cols>
    <col min="1" max="1" width="2" style="1" customWidth="1"/>
    <col min="2" max="2" width="6" style="357" customWidth="1"/>
    <col min="3" max="3" width="40.140625" style="36" customWidth="1"/>
    <col min="4" max="4" width="8.5703125" style="1" customWidth="1"/>
    <col min="5" max="5" width="11.5703125" style="1" customWidth="1"/>
    <col min="6" max="6" width="10.42578125" style="226" customWidth="1"/>
    <col min="7" max="7" width="15.42578125" style="593" customWidth="1"/>
    <col min="8" max="8" width="2.140625" style="124" customWidth="1"/>
    <col min="9" max="9" width="10.42578125" style="1" bestFit="1" customWidth="1"/>
    <col min="10" max="11" width="9.140625" style="1"/>
    <col min="12" max="12" width="7.140625" style="1" customWidth="1"/>
    <col min="13" max="257" width="9.140625" style="1"/>
    <col min="258" max="258" width="7.140625" style="1" customWidth="1"/>
    <col min="259" max="259" width="40.140625" style="1" customWidth="1"/>
    <col min="260" max="260" width="8.5703125" style="1" customWidth="1"/>
    <col min="261" max="261" width="11.5703125" style="1" customWidth="1"/>
    <col min="262" max="262" width="10.42578125" style="1" customWidth="1"/>
    <col min="263" max="263" width="11.85546875" style="1" customWidth="1"/>
    <col min="264" max="264" width="18.85546875" style="1" customWidth="1"/>
    <col min="265" max="267" width="9.140625" style="1"/>
    <col min="268" max="268" width="7.140625" style="1" customWidth="1"/>
    <col min="269" max="513" width="9.140625" style="1"/>
    <col min="514" max="514" width="7.140625" style="1" customWidth="1"/>
    <col min="515" max="515" width="40.140625" style="1" customWidth="1"/>
    <col min="516" max="516" width="8.5703125" style="1" customWidth="1"/>
    <col min="517" max="517" width="11.5703125" style="1" customWidth="1"/>
    <col min="518" max="518" width="10.42578125" style="1" customWidth="1"/>
    <col min="519" max="519" width="11.85546875" style="1" customWidth="1"/>
    <col min="520" max="520" width="18.85546875" style="1" customWidth="1"/>
    <col min="521" max="523" width="9.140625" style="1"/>
    <col min="524" max="524" width="7.140625" style="1" customWidth="1"/>
    <col min="525" max="769" width="9.140625" style="1"/>
    <col min="770" max="770" width="7.140625" style="1" customWidth="1"/>
    <col min="771" max="771" width="40.140625" style="1" customWidth="1"/>
    <col min="772" max="772" width="8.5703125" style="1" customWidth="1"/>
    <col min="773" max="773" width="11.5703125" style="1" customWidth="1"/>
    <col min="774" max="774" width="10.42578125" style="1" customWidth="1"/>
    <col min="775" max="775" width="11.85546875" style="1" customWidth="1"/>
    <col min="776" max="776" width="18.85546875" style="1" customWidth="1"/>
    <col min="777" max="779" width="9.140625" style="1"/>
    <col min="780" max="780" width="7.140625" style="1" customWidth="1"/>
    <col min="781" max="1025" width="9.140625" style="1"/>
    <col min="1026" max="1026" width="7.140625" style="1" customWidth="1"/>
    <col min="1027" max="1027" width="40.140625" style="1" customWidth="1"/>
    <col min="1028" max="1028" width="8.5703125" style="1" customWidth="1"/>
    <col min="1029" max="1029" width="11.5703125" style="1" customWidth="1"/>
    <col min="1030" max="1030" width="10.42578125" style="1" customWidth="1"/>
    <col min="1031" max="1031" width="11.85546875" style="1" customWidth="1"/>
    <col min="1032" max="1032" width="18.85546875" style="1" customWidth="1"/>
    <col min="1033" max="1035" width="9.140625" style="1"/>
    <col min="1036" max="1036" width="7.140625" style="1" customWidth="1"/>
    <col min="1037" max="1281" width="9.140625" style="1"/>
    <col min="1282" max="1282" width="7.140625" style="1" customWidth="1"/>
    <col min="1283" max="1283" width="40.140625" style="1" customWidth="1"/>
    <col min="1284" max="1284" width="8.5703125" style="1" customWidth="1"/>
    <col min="1285" max="1285" width="11.5703125" style="1" customWidth="1"/>
    <col min="1286" max="1286" width="10.42578125" style="1" customWidth="1"/>
    <col min="1287" max="1287" width="11.85546875" style="1" customWidth="1"/>
    <col min="1288" max="1288" width="18.85546875" style="1" customWidth="1"/>
    <col min="1289" max="1291" width="9.140625" style="1"/>
    <col min="1292" max="1292" width="7.140625" style="1" customWidth="1"/>
    <col min="1293" max="1537" width="9.140625" style="1"/>
    <col min="1538" max="1538" width="7.140625" style="1" customWidth="1"/>
    <col min="1539" max="1539" width="40.140625" style="1" customWidth="1"/>
    <col min="1540" max="1540" width="8.5703125" style="1" customWidth="1"/>
    <col min="1541" max="1541" width="11.5703125" style="1" customWidth="1"/>
    <col min="1542" max="1542" width="10.42578125" style="1" customWidth="1"/>
    <col min="1543" max="1543" width="11.85546875" style="1" customWidth="1"/>
    <col min="1544" max="1544" width="18.85546875" style="1" customWidth="1"/>
    <col min="1545" max="1547" width="9.140625" style="1"/>
    <col min="1548" max="1548" width="7.140625" style="1" customWidth="1"/>
    <col min="1549" max="1793" width="9.140625" style="1"/>
    <col min="1794" max="1794" width="7.140625" style="1" customWidth="1"/>
    <col min="1795" max="1795" width="40.140625" style="1" customWidth="1"/>
    <col min="1796" max="1796" width="8.5703125" style="1" customWidth="1"/>
    <col min="1797" max="1797" width="11.5703125" style="1" customWidth="1"/>
    <col min="1798" max="1798" width="10.42578125" style="1" customWidth="1"/>
    <col min="1799" max="1799" width="11.85546875" style="1" customWidth="1"/>
    <col min="1800" max="1800" width="18.85546875" style="1" customWidth="1"/>
    <col min="1801" max="1803" width="9.140625" style="1"/>
    <col min="1804" max="1804" width="7.140625" style="1" customWidth="1"/>
    <col min="1805" max="2049" width="9.140625" style="1"/>
    <col min="2050" max="2050" width="7.140625" style="1" customWidth="1"/>
    <col min="2051" max="2051" width="40.140625" style="1" customWidth="1"/>
    <col min="2052" max="2052" width="8.5703125" style="1" customWidth="1"/>
    <col min="2053" max="2053" width="11.5703125" style="1" customWidth="1"/>
    <col min="2054" max="2054" width="10.42578125" style="1" customWidth="1"/>
    <col min="2055" max="2055" width="11.85546875" style="1" customWidth="1"/>
    <col min="2056" max="2056" width="18.85546875" style="1" customWidth="1"/>
    <col min="2057" max="2059" width="9.140625" style="1"/>
    <col min="2060" max="2060" width="7.140625" style="1" customWidth="1"/>
    <col min="2061" max="2305" width="9.140625" style="1"/>
    <col min="2306" max="2306" width="7.140625" style="1" customWidth="1"/>
    <col min="2307" max="2307" width="40.140625" style="1" customWidth="1"/>
    <col min="2308" max="2308" width="8.5703125" style="1" customWidth="1"/>
    <col min="2309" max="2309" width="11.5703125" style="1" customWidth="1"/>
    <col min="2310" max="2310" width="10.42578125" style="1" customWidth="1"/>
    <col min="2311" max="2311" width="11.85546875" style="1" customWidth="1"/>
    <col min="2312" max="2312" width="18.85546875" style="1" customWidth="1"/>
    <col min="2313" max="2315" width="9.140625" style="1"/>
    <col min="2316" max="2316" width="7.140625" style="1" customWidth="1"/>
    <col min="2317" max="2561" width="9.140625" style="1"/>
    <col min="2562" max="2562" width="7.140625" style="1" customWidth="1"/>
    <col min="2563" max="2563" width="40.140625" style="1" customWidth="1"/>
    <col min="2564" max="2564" width="8.5703125" style="1" customWidth="1"/>
    <col min="2565" max="2565" width="11.5703125" style="1" customWidth="1"/>
    <col min="2566" max="2566" width="10.42578125" style="1" customWidth="1"/>
    <col min="2567" max="2567" width="11.85546875" style="1" customWidth="1"/>
    <col min="2568" max="2568" width="18.85546875" style="1" customWidth="1"/>
    <col min="2569" max="2571" width="9.140625" style="1"/>
    <col min="2572" max="2572" width="7.140625" style="1" customWidth="1"/>
    <col min="2573" max="2817" width="9.140625" style="1"/>
    <col min="2818" max="2818" width="7.140625" style="1" customWidth="1"/>
    <col min="2819" max="2819" width="40.140625" style="1" customWidth="1"/>
    <col min="2820" max="2820" width="8.5703125" style="1" customWidth="1"/>
    <col min="2821" max="2821" width="11.5703125" style="1" customWidth="1"/>
    <col min="2822" max="2822" width="10.42578125" style="1" customWidth="1"/>
    <col min="2823" max="2823" width="11.85546875" style="1" customWidth="1"/>
    <col min="2824" max="2824" width="18.85546875" style="1" customWidth="1"/>
    <col min="2825" max="2827" width="9.140625" style="1"/>
    <col min="2828" max="2828" width="7.140625" style="1" customWidth="1"/>
    <col min="2829" max="3073" width="9.140625" style="1"/>
    <col min="3074" max="3074" width="7.140625" style="1" customWidth="1"/>
    <col min="3075" max="3075" width="40.140625" style="1" customWidth="1"/>
    <col min="3076" max="3076" width="8.5703125" style="1" customWidth="1"/>
    <col min="3077" max="3077" width="11.5703125" style="1" customWidth="1"/>
    <col min="3078" max="3078" width="10.42578125" style="1" customWidth="1"/>
    <col min="3079" max="3079" width="11.85546875" style="1" customWidth="1"/>
    <col min="3080" max="3080" width="18.85546875" style="1" customWidth="1"/>
    <col min="3081" max="3083" width="9.140625" style="1"/>
    <col min="3084" max="3084" width="7.140625" style="1" customWidth="1"/>
    <col min="3085" max="3329" width="9.140625" style="1"/>
    <col min="3330" max="3330" width="7.140625" style="1" customWidth="1"/>
    <col min="3331" max="3331" width="40.140625" style="1" customWidth="1"/>
    <col min="3332" max="3332" width="8.5703125" style="1" customWidth="1"/>
    <col min="3333" max="3333" width="11.5703125" style="1" customWidth="1"/>
    <col min="3334" max="3334" width="10.42578125" style="1" customWidth="1"/>
    <col min="3335" max="3335" width="11.85546875" style="1" customWidth="1"/>
    <col min="3336" max="3336" width="18.85546875" style="1" customWidth="1"/>
    <col min="3337" max="3339" width="9.140625" style="1"/>
    <col min="3340" max="3340" width="7.140625" style="1" customWidth="1"/>
    <col min="3341" max="3585" width="9.140625" style="1"/>
    <col min="3586" max="3586" width="7.140625" style="1" customWidth="1"/>
    <col min="3587" max="3587" width="40.140625" style="1" customWidth="1"/>
    <col min="3588" max="3588" width="8.5703125" style="1" customWidth="1"/>
    <col min="3589" max="3589" width="11.5703125" style="1" customWidth="1"/>
    <col min="3590" max="3590" width="10.42578125" style="1" customWidth="1"/>
    <col min="3591" max="3591" width="11.85546875" style="1" customWidth="1"/>
    <col min="3592" max="3592" width="18.85546875" style="1" customWidth="1"/>
    <col min="3593" max="3595" width="9.140625" style="1"/>
    <col min="3596" max="3596" width="7.140625" style="1" customWidth="1"/>
    <col min="3597" max="3841" width="9.140625" style="1"/>
    <col min="3842" max="3842" width="7.140625" style="1" customWidth="1"/>
    <col min="3843" max="3843" width="40.140625" style="1" customWidth="1"/>
    <col min="3844" max="3844" width="8.5703125" style="1" customWidth="1"/>
    <col min="3845" max="3845" width="11.5703125" style="1" customWidth="1"/>
    <col min="3846" max="3846" width="10.42578125" style="1" customWidth="1"/>
    <col min="3847" max="3847" width="11.85546875" style="1" customWidth="1"/>
    <col min="3848" max="3848" width="18.85546875" style="1" customWidth="1"/>
    <col min="3849" max="3851" width="9.140625" style="1"/>
    <col min="3852" max="3852" width="7.140625" style="1" customWidth="1"/>
    <col min="3853" max="4097" width="9.140625" style="1"/>
    <col min="4098" max="4098" width="7.140625" style="1" customWidth="1"/>
    <col min="4099" max="4099" width="40.140625" style="1" customWidth="1"/>
    <col min="4100" max="4100" width="8.5703125" style="1" customWidth="1"/>
    <col min="4101" max="4101" width="11.5703125" style="1" customWidth="1"/>
    <col min="4102" max="4102" width="10.42578125" style="1" customWidth="1"/>
    <col min="4103" max="4103" width="11.85546875" style="1" customWidth="1"/>
    <col min="4104" max="4104" width="18.85546875" style="1" customWidth="1"/>
    <col min="4105" max="4107" width="9.140625" style="1"/>
    <col min="4108" max="4108" width="7.140625" style="1" customWidth="1"/>
    <col min="4109" max="4353" width="9.140625" style="1"/>
    <col min="4354" max="4354" width="7.140625" style="1" customWidth="1"/>
    <col min="4355" max="4355" width="40.140625" style="1" customWidth="1"/>
    <col min="4356" max="4356" width="8.5703125" style="1" customWidth="1"/>
    <col min="4357" max="4357" width="11.5703125" style="1" customWidth="1"/>
    <col min="4358" max="4358" width="10.42578125" style="1" customWidth="1"/>
    <col min="4359" max="4359" width="11.85546875" style="1" customWidth="1"/>
    <col min="4360" max="4360" width="18.85546875" style="1" customWidth="1"/>
    <col min="4361" max="4363" width="9.140625" style="1"/>
    <col min="4364" max="4364" width="7.140625" style="1" customWidth="1"/>
    <col min="4365" max="4609" width="9.140625" style="1"/>
    <col min="4610" max="4610" width="7.140625" style="1" customWidth="1"/>
    <col min="4611" max="4611" width="40.140625" style="1" customWidth="1"/>
    <col min="4612" max="4612" width="8.5703125" style="1" customWidth="1"/>
    <col min="4613" max="4613" width="11.5703125" style="1" customWidth="1"/>
    <col min="4614" max="4614" width="10.42578125" style="1" customWidth="1"/>
    <col min="4615" max="4615" width="11.85546875" style="1" customWidth="1"/>
    <col min="4616" max="4616" width="18.85546875" style="1" customWidth="1"/>
    <col min="4617" max="4619" width="9.140625" style="1"/>
    <col min="4620" max="4620" width="7.140625" style="1" customWidth="1"/>
    <col min="4621" max="4865" width="9.140625" style="1"/>
    <col min="4866" max="4866" width="7.140625" style="1" customWidth="1"/>
    <col min="4867" max="4867" width="40.140625" style="1" customWidth="1"/>
    <col min="4868" max="4868" width="8.5703125" style="1" customWidth="1"/>
    <col min="4869" max="4869" width="11.5703125" style="1" customWidth="1"/>
    <col min="4870" max="4870" width="10.42578125" style="1" customWidth="1"/>
    <col min="4871" max="4871" width="11.85546875" style="1" customWidth="1"/>
    <col min="4872" max="4872" width="18.85546875" style="1" customWidth="1"/>
    <col min="4873" max="4875" width="9.140625" style="1"/>
    <col min="4876" max="4876" width="7.140625" style="1" customWidth="1"/>
    <col min="4877" max="5121" width="9.140625" style="1"/>
    <col min="5122" max="5122" width="7.140625" style="1" customWidth="1"/>
    <col min="5123" max="5123" width="40.140625" style="1" customWidth="1"/>
    <col min="5124" max="5124" width="8.5703125" style="1" customWidth="1"/>
    <col min="5125" max="5125" width="11.5703125" style="1" customWidth="1"/>
    <col min="5126" max="5126" width="10.42578125" style="1" customWidth="1"/>
    <col min="5127" max="5127" width="11.85546875" style="1" customWidth="1"/>
    <col min="5128" max="5128" width="18.85546875" style="1" customWidth="1"/>
    <col min="5129" max="5131" width="9.140625" style="1"/>
    <col min="5132" max="5132" width="7.140625" style="1" customWidth="1"/>
    <col min="5133" max="5377" width="9.140625" style="1"/>
    <col min="5378" max="5378" width="7.140625" style="1" customWidth="1"/>
    <col min="5379" max="5379" width="40.140625" style="1" customWidth="1"/>
    <col min="5380" max="5380" width="8.5703125" style="1" customWidth="1"/>
    <col min="5381" max="5381" width="11.5703125" style="1" customWidth="1"/>
    <col min="5382" max="5382" width="10.42578125" style="1" customWidth="1"/>
    <col min="5383" max="5383" width="11.85546875" style="1" customWidth="1"/>
    <col min="5384" max="5384" width="18.85546875" style="1" customWidth="1"/>
    <col min="5385" max="5387" width="9.140625" style="1"/>
    <col min="5388" max="5388" width="7.140625" style="1" customWidth="1"/>
    <col min="5389" max="5633" width="9.140625" style="1"/>
    <col min="5634" max="5634" width="7.140625" style="1" customWidth="1"/>
    <col min="5635" max="5635" width="40.140625" style="1" customWidth="1"/>
    <col min="5636" max="5636" width="8.5703125" style="1" customWidth="1"/>
    <col min="5637" max="5637" width="11.5703125" style="1" customWidth="1"/>
    <col min="5638" max="5638" width="10.42578125" style="1" customWidth="1"/>
    <col min="5639" max="5639" width="11.85546875" style="1" customWidth="1"/>
    <col min="5640" max="5640" width="18.85546875" style="1" customWidth="1"/>
    <col min="5641" max="5643" width="9.140625" style="1"/>
    <col min="5644" max="5644" width="7.140625" style="1" customWidth="1"/>
    <col min="5645" max="5889" width="9.140625" style="1"/>
    <col min="5890" max="5890" width="7.140625" style="1" customWidth="1"/>
    <col min="5891" max="5891" width="40.140625" style="1" customWidth="1"/>
    <col min="5892" max="5892" width="8.5703125" style="1" customWidth="1"/>
    <col min="5893" max="5893" width="11.5703125" style="1" customWidth="1"/>
    <col min="5894" max="5894" width="10.42578125" style="1" customWidth="1"/>
    <col min="5895" max="5895" width="11.85546875" style="1" customWidth="1"/>
    <col min="5896" max="5896" width="18.85546875" style="1" customWidth="1"/>
    <col min="5897" max="5899" width="9.140625" style="1"/>
    <col min="5900" max="5900" width="7.140625" style="1" customWidth="1"/>
    <col min="5901" max="6145" width="9.140625" style="1"/>
    <col min="6146" max="6146" width="7.140625" style="1" customWidth="1"/>
    <col min="6147" max="6147" width="40.140625" style="1" customWidth="1"/>
    <col min="6148" max="6148" width="8.5703125" style="1" customWidth="1"/>
    <col min="6149" max="6149" width="11.5703125" style="1" customWidth="1"/>
    <col min="6150" max="6150" width="10.42578125" style="1" customWidth="1"/>
    <col min="6151" max="6151" width="11.85546875" style="1" customWidth="1"/>
    <col min="6152" max="6152" width="18.85546875" style="1" customWidth="1"/>
    <col min="6153" max="6155" width="9.140625" style="1"/>
    <col min="6156" max="6156" width="7.140625" style="1" customWidth="1"/>
    <col min="6157" max="6401" width="9.140625" style="1"/>
    <col min="6402" max="6402" width="7.140625" style="1" customWidth="1"/>
    <col min="6403" max="6403" width="40.140625" style="1" customWidth="1"/>
    <col min="6404" max="6404" width="8.5703125" style="1" customWidth="1"/>
    <col min="6405" max="6405" width="11.5703125" style="1" customWidth="1"/>
    <col min="6406" max="6406" width="10.42578125" style="1" customWidth="1"/>
    <col min="6407" max="6407" width="11.85546875" style="1" customWidth="1"/>
    <col min="6408" max="6408" width="18.85546875" style="1" customWidth="1"/>
    <col min="6409" max="6411" width="9.140625" style="1"/>
    <col min="6412" max="6412" width="7.140625" style="1" customWidth="1"/>
    <col min="6413" max="6657" width="9.140625" style="1"/>
    <col min="6658" max="6658" width="7.140625" style="1" customWidth="1"/>
    <col min="6659" max="6659" width="40.140625" style="1" customWidth="1"/>
    <col min="6660" max="6660" width="8.5703125" style="1" customWidth="1"/>
    <col min="6661" max="6661" width="11.5703125" style="1" customWidth="1"/>
    <col min="6662" max="6662" width="10.42578125" style="1" customWidth="1"/>
    <col min="6663" max="6663" width="11.85546875" style="1" customWidth="1"/>
    <col min="6664" max="6664" width="18.85546875" style="1" customWidth="1"/>
    <col min="6665" max="6667" width="9.140625" style="1"/>
    <col min="6668" max="6668" width="7.140625" style="1" customWidth="1"/>
    <col min="6669" max="6913" width="9.140625" style="1"/>
    <col min="6914" max="6914" width="7.140625" style="1" customWidth="1"/>
    <col min="6915" max="6915" width="40.140625" style="1" customWidth="1"/>
    <col min="6916" max="6916" width="8.5703125" style="1" customWidth="1"/>
    <col min="6917" max="6917" width="11.5703125" style="1" customWidth="1"/>
    <col min="6918" max="6918" width="10.42578125" style="1" customWidth="1"/>
    <col min="6919" max="6919" width="11.85546875" style="1" customWidth="1"/>
    <col min="6920" max="6920" width="18.85546875" style="1" customWidth="1"/>
    <col min="6921" max="6923" width="9.140625" style="1"/>
    <col min="6924" max="6924" width="7.140625" style="1" customWidth="1"/>
    <col min="6925" max="7169" width="9.140625" style="1"/>
    <col min="7170" max="7170" width="7.140625" style="1" customWidth="1"/>
    <col min="7171" max="7171" width="40.140625" style="1" customWidth="1"/>
    <col min="7172" max="7172" width="8.5703125" style="1" customWidth="1"/>
    <col min="7173" max="7173" width="11.5703125" style="1" customWidth="1"/>
    <col min="7174" max="7174" width="10.42578125" style="1" customWidth="1"/>
    <col min="7175" max="7175" width="11.85546875" style="1" customWidth="1"/>
    <col min="7176" max="7176" width="18.85546875" style="1" customWidth="1"/>
    <col min="7177" max="7179" width="9.140625" style="1"/>
    <col min="7180" max="7180" width="7.140625" style="1" customWidth="1"/>
    <col min="7181" max="7425" width="9.140625" style="1"/>
    <col min="7426" max="7426" width="7.140625" style="1" customWidth="1"/>
    <col min="7427" max="7427" width="40.140625" style="1" customWidth="1"/>
    <col min="7428" max="7428" width="8.5703125" style="1" customWidth="1"/>
    <col min="7429" max="7429" width="11.5703125" style="1" customWidth="1"/>
    <col min="7430" max="7430" width="10.42578125" style="1" customWidth="1"/>
    <col min="7431" max="7431" width="11.85546875" style="1" customWidth="1"/>
    <col min="7432" max="7432" width="18.85546875" style="1" customWidth="1"/>
    <col min="7433" max="7435" width="9.140625" style="1"/>
    <col min="7436" max="7436" width="7.140625" style="1" customWidth="1"/>
    <col min="7437" max="7681" width="9.140625" style="1"/>
    <col min="7682" max="7682" width="7.140625" style="1" customWidth="1"/>
    <col min="7683" max="7683" width="40.140625" style="1" customWidth="1"/>
    <col min="7684" max="7684" width="8.5703125" style="1" customWidth="1"/>
    <col min="7685" max="7685" width="11.5703125" style="1" customWidth="1"/>
    <col min="7686" max="7686" width="10.42578125" style="1" customWidth="1"/>
    <col min="7687" max="7687" width="11.85546875" style="1" customWidth="1"/>
    <col min="7688" max="7688" width="18.85546875" style="1" customWidth="1"/>
    <col min="7689" max="7691" width="9.140625" style="1"/>
    <col min="7692" max="7692" width="7.140625" style="1" customWidth="1"/>
    <col min="7693" max="7937" width="9.140625" style="1"/>
    <col min="7938" max="7938" width="7.140625" style="1" customWidth="1"/>
    <col min="7939" max="7939" width="40.140625" style="1" customWidth="1"/>
    <col min="7940" max="7940" width="8.5703125" style="1" customWidth="1"/>
    <col min="7941" max="7941" width="11.5703125" style="1" customWidth="1"/>
    <col min="7942" max="7942" width="10.42578125" style="1" customWidth="1"/>
    <col min="7943" max="7943" width="11.85546875" style="1" customWidth="1"/>
    <col min="7944" max="7944" width="18.85546875" style="1" customWidth="1"/>
    <col min="7945" max="7947" width="9.140625" style="1"/>
    <col min="7948" max="7948" width="7.140625" style="1" customWidth="1"/>
    <col min="7949" max="8193" width="9.140625" style="1"/>
    <col min="8194" max="8194" width="7.140625" style="1" customWidth="1"/>
    <col min="8195" max="8195" width="40.140625" style="1" customWidth="1"/>
    <col min="8196" max="8196" width="8.5703125" style="1" customWidth="1"/>
    <col min="8197" max="8197" width="11.5703125" style="1" customWidth="1"/>
    <col min="8198" max="8198" width="10.42578125" style="1" customWidth="1"/>
    <col min="8199" max="8199" width="11.85546875" style="1" customWidth="1"/>
    <col min="8200" max="8200" width="18.85546875" style="1" customWidth="1"/>
    <col min="8201" max="8203" width="9.140625" style="1"/>
    <col min="8204" max="8204" width="7.140625" style="1" customWidth="1"/>
    <col min="8205" max="8449" width="9.140625" style="1"/>
    <col min="8450" max="8450" width="7.140625" style="1" customWidth="1"/>
    <col min="8451" max="8451" width="40.140625" style="1" customWidth="1"/>
    <col min="8452" max="8452" width="8.5703125" style="1" customWidth="1"/>
    <col min="8453" max="8453" width="11.5703125" style="1" customWidth="1"/>
    <col min="8454" max="8454" width="10.42578125" style="1" customWidth="1"/>
    <col min="8455" max="8455" width="11.85546875" style="1" customWidth="1"/>
    <col min="8456" max="8456" width="18.85546875" style="1" customWidth="1"/>
    <col min="8457" max="8459" width="9.140625" style="1"/>
    <col min="8460" max="8460" width="7.140625" style="1" customWidth="1"/>
    <col min="8461" max="8705" width="9.140625" style="1"/>
    <col min="8706" max="8706" width="7.140625" style="1" customWidth="1"/>
    <col min="8707" max="8707" width="40.140625" style="1" customWidth="1"/>
    <col min="8708" max="8708" width="8.5703125" style="1" customWidth="1"/>
    <col min="8709" max="8709" width="11.5703125" style="1" customWidth="1"/>
    <col min="8710" max="8710" width="10.42578125" style="1" customWidth="1"/>
    <col min="8711" max="8711" width="11.85546875" style="1" customWidth="1"/>
    <col min="8712" max="8712" width="18.85546875" style="1" customWidth="1"/>
    <col min="8713" max="8715" width="9.140625" style="1"/>
    <col min="8716" max="8716" width="7.140625" style="1" customWidth="1"/>
    <col min="8717" max="8961" width="9.140625" style="1"/>
    <col min="8962" max="8962" width="7.140625" style="1" customWidth="1"/>
    <col min="8963" max="8963" width="40.140625" style="1" customWidth="1"/>
    <col min="8964" max="8964" width="8.5703125" style="1" customWidth="1"/>
    <col min="8965" max="8965" width="11.5703125" style="1" customWidth="1"/>
    <col min="8966" max="8966" width="10.42578125" style="1" customWidth="1"/>
    <col min="8967" max="8967" width="11.85546875" style="1" customWidth="1"/>
    <col min="8968" max="8968" width="18.85546875" style="1" customWidth="1"/>
    <col min="8969" max="8971" width="9.140625" style="1"/>
    <col min="8972" max="8972" width="7.140625" style="1" customWidth="1"/>
    <col min="8973" max="9217" width="9.140625" style="1"/>
    <col min="9218" max="9218" width="7.140625" style="1" customWidth="1"/>
    <col min="9219" max="9219" width="40.140625" style="1" customWidth="1"/>
    <col min="9220" max="9220" width="8.5703125" style="1" customWidth="1"/>
    <col min="9221" max="9221" width="11.5703125" style="1" customWidth="1"/>
    <col min="9222" max="9222" width="10.42578125" style="1" customWidth="1"/>
    <col min="9223" max="9223" width="11.85546875" style="1" customWidth="1"/>
    <col min="9224" max="9224" width="18.85546875" style="1" customWidth="1"/>
    <col min="9225" max="9227" width="9.140625" style="1"/>
    <col min="9228" max="9228" width="7.140625" style="1" customWidth="1"/>
    <col min="9229" max="9473" width="9.140625" style="1"/>
    <col min="9474" max="9474" width="7.140625" style="1" customWidth="1"/>
    <col min="9475" max="9475" width="40.140625" style="1" customWidth="1"/>
    <col min="9476" max="9476" width="8.5703125" style="1" customWidth="1"/>
    <col min="9477" max="9477" width="11.5703125" style="1" customWidth="1"/>
    <col min="9478" max="9478" width="10.42578125" style="1" customWidth="1"/>
    <col min="9479" max="9479" width="11.85546875" style="1" customWidth="1"/>
    <col min="9480" max="9480" width="18.85546875" style="1" customWidth="1"/>
    <col min="9481" max="9483" width="9.140625" style="1"/>
    <col min="9484" max="9484" width="7.140625" style="1" customWidth="1"/>
    <col min="9485" max="9729" width="9.140625" style="1"/>
    <col min="9730" max="9730" width="7.140625" style="1" customWidth="1"/>
    <col min="9731" max="9731" width="40.140625" style="1" customWidth="1"/>
    <col min="9732" max="9732" width="8.5703125" style="1" customWidth="1"/>
    <col min="9733" max="9733" width="11.5703125" style="1" customWidth="1"/>
    <col min="9734" max="9734" width="10.42578125" style="1" customWidth="1"/>
    <col min="9735" max="9735" width="11.85546875" style="1" customWidth="1"/>
    <col min="9736" max="9736" width="18.85546875" style="1" customWidth="1"/>
    <col min="9737" max="9739" width="9.140625" style="1"/>
    <col min="9740" max="9740" width="7.140625" style="1" customWidth="1"/>
    <col min="9741" max="9985" width="9.140625" style="1"/>
    <col min="9986" max="9986" width="7.140625" style="1" customWidth="1"/>
    <col min="9987" max="9987" width="40.140625" style="1" customWidth="1"/>
    <col min="9988" max="9988" width="8.5703125" style="1" customWidth="1"/>
    <col min="9989" max="9989" width="11.5703125" style="1" customWidth="1"/>
    <col min="9990" max="9990" width="10.42578125" style="1" customWidth="1"/>
    <col min="9991" max="9991" width="11.85546875" style="1" customWidth="1"/>
    <col min="9992" max="9992" width="18.85546875" style="1" customWidth="1"/>
    <col min="9993" max="9995" width="9.140625" style="1"/>
    <col min="9996" max="9996" width="7.140625" style="1" customWidth="1"/>
    <col min="9997" max="10241" width="9.140625" style="1"/>
    <col min="10242" max="10242" width="7.140625" style="1" customWidth="1"/>
    <col min="10243" max="10243" width="40.140625" style="1" customWidth="1"/>
    <col min="10244" max="10244" width="8.5703125" style="1" customWidth="1"/>
    <col min="10245" max="10245" width="11.5703125" style="1" customWidth="1"/>
    <col min="10246" max="10246" width="10.42578125" style="1" customWidth="1"/>
    <col min="10247" max="10247" width="11.85546875" style="1" customWidth="1"/>
    <col min="10248" max="10248" width="18.85546875" style="1" customWidth="1"/>
    <col min="10249" max="10251" width="9.140625" style="1"/>
    <col min="10252" max="10252" width="7.140625" style="1" customWidth="1"/>
    <col min="10253" max="10497" width="9.140625" style="1"/>
    <col min="10498" max="10498" width="7.140625" style="1" customWidth="1"/>
    <col min="10499" max="10499" width="40.140625" style="1" customWidth="1"/>
    <col min="10500" max="10500" width="8.5703125" style="1" customWidth="1"/>
    <col min="10501" max="10501" width="11.5703125" style="1" customWidth="1"/>
    <col min="10502" max="10502" width="10.42578125" style="1" customWidth="1"/>
    <col min="10503" max="10503" width="11.85546875" style="1" customWidth="1"/>
    <col min="10504" max="10504" width="18.85546875" style="1" customWidth="1"/>
    <col min="10505" max="10507" width="9.140625" style="1"/>
    <col min="10508" max="10508" width="7.140625" style="1" customWidth="1"/>
    <col min="10509" max="10753" width="9.140625" style="1"/>
    <col min="10754" max="10754" width="7.140625" style="1" customWidth="1"/>
    <col min="10755" max="10755" width="40.140625" style="1" customWidth="1"/>
    <col min="10756" max="10756" width="8.5703125" style="1" customWidth="1"/>
    <col min="10757" max="10757" width="11.5703125" style="1" customWidth="1"/>
    <col min="10758" max="10758" width="10.42578125" style="1" customWidth="1"/>
    <col min="10759" max="10759" width="11.85546875" style="1" customWidth="1"/>
    <col min="10760" max="10760" width="18.85546875" style="1" customWidth="1"/>
    <col min="10761" max="10763" width="9.140625" style="1"/>
    <col min="10764" max="10764" width="7.140625" style="1" customWidth="1"/>
    <col min="10765" max="11009" width="9.140625" style="1"/>
    <col min="11010" max="11010" width="7.140625" style="1" customWidth="1"/>
    <col min="11011" max="11011" width="40.140625" style="1" customWidth="1"/>
    <col min="11012" max="11012" width="8.5703125" style="1" customWidth="1"/>
    <col min="11013" max="11013" width="11.5703125" style="1" customWidth="1"/>
    <col min="11014" max="11014" width="10.42578125" style="1" customWidth="1"/>
    <col min="11015" max="11015" width="11.85546875" style="1" customWidth="1"/>
    <col min="11016" max="11016" width="18.85546875" style="1" customWidth="1"/>
    <col min="11017" max="11019" width="9.140625" style="1"/>
    <col min="11020" max="11020" width="7.140625" style="1" customWidth="1"/>
    <col min="11021" max="11265" width="9.140625" style="1"/>
    <col min="11266" max="11266" width="7.140625" style="1" customWidth="1"/>
    <col min="11267" max="11267" width="40.140625" style="1" customWidth="1"/>
    <col min="11268" max="11268" width="8.5703125" style="1" customWidth="1"/>
    <col min="11269" max="11269" width="11.5703125" style="1" customWidth="1"/>
    <col min="11270" max="11270" width="10.42578125" style="1" customWidth="1"/>
    <col min="11271" max="11271" width="11.85546875" style="1" customWidth="1"/>
    <col min="11272" max="11272" width="18.85546875" style="1" customWidth="1"/>
    <col min="11273" max="11275" width="9.140625" style="1"/>
    <col min="11276" max="11276" width="7.140625" style="1" customWidth="1"/>
    <col min="11277" max="11521" width="9.140625" style="1"/>
    <col min="11522" max="11522" width="7.140625" style="1" customWidth="1"/>
    <col min="11523" max="11523" width="40.140625" style="1" customWidth="1"/>
    <col min="11524" max="11524" width="8.5703125" style="1" customWidth="1"/>
    <col min="11525" max="11525" width="11.5703125" style="1" customWidth="1"/>
    <col min="11526" max="11526" width="10.42578125" style="1" customWidth="1"/>
    <col min="11527" max="11527" width="11.85546875" style="1" customWidth="1"/>
    <col min="11528" max="11528" width="18.85546875" style="1" customWidth="1"/>
    <col min="11529" max="11531" width="9.140625" style="1"/>
    <col min="11532" max="11532" width="7.140625" style="1" customWidth="1"/>
    <col min="11533" max="11777" width="9.140625" style="1"/>
    <col min="11778" max="11778" width="7.140625" style="1" customWidth="1"/>
    <col min="11779" max="11779" width="40.140625" style="1" customWidth="1"/>
    <col min="11780" max="11780" width="8.5703125" style="1" customWidth="1"/>
    <col min="11781" max="11781" width="11.5703125" style="1" customWidth="1"/>
    <col min="11782" max="11782" width="10.42578125" style="1" customWidth="1"/>
    <col min="11783" max="11783" width="11.85546875" style="1" customWidth="1"/>
    <col min="11784" max="11784" width="18.85546875" style="1" customWidth="1"/>
    <col min="11785" max="11787" width="9.140625" style="1"/>
    <col min="11788" max="11788" width="7.140625" style="1" customWidth="1"/>
    <col min="11789" max="12033" width="9.140625" style="1"/>
    <col min="12034" max="12034" width="7.140625" style="1" customWidth="1"/>
    <col min="12035" max="12035" width="40.140625" style="1" customWidth="1"/>
    <col min="12036" max="12036" width="8.5703125" style="1" customWidth="1"/>
    <col min="12037" max="12037" width="11.5703125" style="1" customWidth="1"/>
    <col min="12038" max="12038" width="10.42578125" style="1" customWidth="1"/>
    <col min="12039" max="12039" width="11.85546875" style="1" customWidth="1"/>
    <col min="12040" max="12040" width="18.85546875" style="1" customWidth="1"/>
    <col min="12041" max="12043" width="9.140625" style="1"/>
    <col min="12044" max="12044" width="7.140625" style="1" customWidth="1"/>
    <col min="12045" max="12289" width="9.140625" style="1"/>
    <col min="12290" max="12290" width="7.140625" style="1" customWidth="1"/>
    <col min="12291" max="12291" width="40.140625" style="1" customWidth="1"/>
    <col min="12292" max="12292" width="8.5703125" style="1" customWidth="1"/>
    <col min="12293" max="12293" width="11.5703125" style="1" customWidth="1"/>
    <col min="12294" max="12294" width="10.42578125" style="1" customWidth="1"/>
    <col min="12295" max="12295" width="11.85546875" style="1" customWidth="1"/>
    <col min="12296" max="12296" width="18.85546875" style="1" customWidth="1"/>
    <col min="12297" max="12299" width="9.140625" style="1"/>
    <col min="12300" max="12300" width="7.140625" style="1" customWidth="1"/>
    <col min="12301" max="12545" width="9.140625" style="1"/>
    <col min="12546" max="12546" width="7.140625" style="1" customWidth="1"/>
    <col min="12547" max="12547" width="40.140625" style="1" customWidth="1"/>
    <col min="12548" max="12548" width="8.5703125" style="1" customWidth="1"/>
    <col min="12549" max="12549" width="11.5703125" style="1" customWidth="1"/>
    <col min="12550" max="12550" width="10.42578125" style="1" customWidth="1"/>
    <col min="12551" max="12551" width="11.85546875" style="1" customWidth="1"/>
    <col min="12552" max="12552" width="18.85546875" style="1" customWidth="1"/>
    <col min="12553" max="12555" width="9.140625" style="1"/>
    <col min="12556" max="12556" width="7.140625" style="1" customWidth="1"/>
    <col min="12557" max="12801" width="9.140625" style="1"/>
    <col min="12802" max="12802" width="7.140625" style="1" customWidth="1"/>
    <col min="12803" max="12803" width="40.140625" style="1" customWidth="1"/>
    <col min="12804" max="12804" width="8.5703125" style="1" customWidth="1"/>
    <col min="12805" max="12805" width="11.5703125" style="1" customWidth="1"/>
    <col min="12806" max="12806" width="10.42578125" style="1" customWidth="1"/>
    <col min="12807" max="12807" width="11.85546875" style="1" customWidth="1"/>
    <col min="12808" max="12808" width="18.85546875" style="1" customWidth="1"/>
    <col min="12809" max="12811" width="9.140625" style="1"/>
    <col min="12812" max="12812" width="7.140625" style="1" customWidth="1"/>
    <col min="12813" max="13057" width="9.140625" style="1"/>
    <col min="13058" max="13058" width="7.140625" style="1" customWidth="1"/>
    <col min="13059" max="13059" width="40.140625" style="1" customWidth="1"/>
    <col min="13060" max="13060" width="8.5703125" style="1" customWidth="1"/>
    <col min="13061" max="13061" width="11.5703125" style="1" customWidth="1"/>
    <col min="13062" max="13062" width="10.42578125" style="1" customWidth="1"/>
    <col min="13063" max="13063" width="11.85546875" style="1" customWidth="1"/>
    <col min="13064" max="13064" width="18.85546875" style="1" customWidth="1"/>
    <col min="13065" max="13067" width="9.140625" style="1"/>
    <col min="13068" max="13068" width="7.140625" style="1" customWidth="1"/>
    <col min="13069" max="13313" width="9.140625" style="1"/>
    <col min="13314" max="13314" width="7.140625" style="1" customWidth="1"/>
    <col min="13315" max="13315" width="40.140625" style="1" customWidth="1"/>
    <col min="13316" max="13316" width="8.5703125" style="1" customWidth="1"/>
    <col min="13317" max="13317" width="11.5703125" style="1" customWidth="1"/>
    <col min="13318" max="13318" width="10.42578125" style="1" customWidth="1"/>
    <col min="13319" max="13319" width="11.85546875" style="1" customWidth="1"/>
    <col min="13320" max="13320" width="18.85546875" style="1" customWidth="1"/>
    <col min="13321" max="13323" width="9.140625" style="1"/>
    <col min="13324" max="13324" width="7.140625" style="1" customWidth="1"/>
    <col min="13325" max="13569" width="9.140625" style="1"/>
    <col min="13570" max="13570" width="7.140625" style="1" customWidth="1"/>
    <col min="13571" max="13571" width="40.140625" style="1" customWidth="1"/>
    <col min="13572" max="13572" width="8.5703125" style="1" customWidth="1"/>
    <col min="13573" max="13573" width="11.5703125" style="1" customWidth="1"/>
    <col min="13574" max="13574" width="10.42578125" style="1" customWidth="1"/>
    <col min="13575" max="13575" width="11.85546875" style="1" customWidth="1"/>
    <col min="13576" max="13576" width="18.85546875" style="1" customWidth="1"/>
    <col min="13577" max="13579" width="9.140625" style="1"/>
    <col min="13580" max="13580" width="7.140625" style="1" customWidth="1"/>
    <col min="13581" max="13825" width="9.140625" style="1"/>
    <col min="13826" max="13826" width="7.140625" style="1" customWidth="1"/>
    <col min="13827" max="13827" width="40.140625" style="1" customWidth="1"/>
    <col min="13828" max="13828" width="8.5703125" style="1" customWidth="1"/>
    <col min="13829" max="13829" width="11.5703125" style="1" customWidth="1"/>
    <col min="13830" max="13830" width="10.42578125" style="1" customWidth="1"/>
    <col min="13831" max="13831" width="11.85546875" style="1" customWidth="1"/>
    <col min="13832" max="13832" width="18.85546875" style="1" customWidth="1"/>
    <col min="13833" max="13835" width="9.140625" style="1"/>
    <col min="13836" max="13836" width="7.140625" style="1" customWidth="1"/>
    <col min="13837" max="14081" width="9.140625" style="1"/>
    <col min="14082" max="14082" width="7.140625" style="1" customWidth="1"/>
    <col min="14083" max="14083" width="40.140625" style="1" customWidth="1"/>
    <col min="14084" max="14084" width="8.5703125" style="1" customWidth="1"/>
    <col min="14085" max="14085" width="11.5703125" style="1" customWidth="1"/>
    <col min="14086" max="14086" width="10.42578125" style="1" customWidth="1"/>
    <col min="14087" max="14087" width="11.85546875" style="1" customWidth="1"/>
    <col min="14088" max="14088" width="18.85546875" style="1" customWidth="1"/>
    <col min="14089" max="14091" width="9.140625" style="1"/>
    <col min="14092" max="14092" width="7.140625" style="1" customWidth="1"/>
    <col min="14093" max="14337" width="9.140625" style="1"/>
    <col min="14338" max="14338" width="7.140625" style="1" customWidth="1"/>
    <col min="14339" max="14339" width="40.140625" style="1" customWidth="1"/>
    <col min="14340" max="14340" width="8.5703125" style="1" customWidth="1"/>
    <col min="14341" max="14341" width="11.5703125" style="1" customWidth="1"/>
    <col min="14342" max="14342" width="10.42578125" style="1" customWidth="1"/>
    <col min="14343" max="14343" width="11.85546875" style="1" customWidth="1"/>
    <col min="14344" max="14344" width="18.85546875" style="1" customWidth="1"/>
    <col min="14345" max="14347" width="9.140625" style="1"/>
    <col min="14348" max="14348" width="7.140625" style="1" customWidth="1"/>
    <col min="14349" max="14593" width="9.140625" style="1"/>
    <col min="14594" max="14594" width="7.140625" style="1" customWidth="1"/>
    <col min="14595" max="14595" width="40.140625" style="1" customWidth="1"/>
    <col min="14596" max="14596" width="8.5703125" style="1" customWidth="1"/>
    <col min="14597" max="14597" width="11.5703125" style="1" customWidth="1"/>
    <col min="14598" max="14598" width="10.42578125" style="1" customWidth="1"/>
    <col min="14599" max="14599" width="11.85546875" style="1" customWidth="1"/>
    <col min="14600" max="14600" width="18.85546875" style="1" customWidth="1"/>
    <col min="14601" max="14603" width="9.140625" style="1"/>
    <col min="14604" max="14604" width="7.140625" style="1" customWidth="1"/>
    <col min="14605" max="14849" width="9.140625" style="1"/>
    <col min="14850" max="14850" width="7.140625" style="1" customWidth="1"/>
    <col min="14851" max="14851" width="40.140625" style="1" customWidth="1"/>
    <col min="14852" max="14852" width="8.5703125" style="1" customWidth="1"/>
    <col min="14853" max="14853" width="11.5703125" style="1" customWidth="1"/>
    <col min="14854" max="14854" width="10.42578125" style="1" customWidth="1"/>
    <col min="14855" max="14855" width="11.85546875" style="1" customWidth="1"/>
    <col min="14856" max="14856" width="18.85546875" style="1" customWidth="1"/>
    <col min="14857" max="14859" width="9.140625" style="1"/>
    <col min="14860" max="14860" width="7.140625" style="1" customWidth="1"/>
    <col min="14861" max="15105" width="9.140625" style="1"/>
    <col min="15106" max="15106" width="7.140625" style="1" customWidth="1"/>
    <col min="15107" max="15107" width="40.140625" style="1" customWidth="1"/>
    <col min="15108" max="15108" width="8.5703125" style="1" customWidth="1"/>
    <col min="15109" max="15109" width="11.5703125" style="1" customWidth="1"/>
    <col min="15110" max="15110" width="10.42578125" style="1" customWidth="1"/>
    <col min="15111" max="15111" width="11.85546875" style="1" customWidth="1"/>
    <col min="15112" max="15112" width="18.85546875" style="1" customWidth="1"/>
    <col min="15113" max="15115" width="9.140625" style="1"/>
    <col min="15116" max="15116" width="7.140625" style="1" customWidth="1"/>
    <col min="15117" max="15361" width="9.140625" style="1"/>
    <col min="15362" max="15362" width="7.140625" style="1" customWidth="1"/>
    <col min="15363" max="15363" width="40.140625" style="1" customWidth="1"/>
    <col min="15364" max="15364" width="8.5703125" style="1" customWidth="1"/>
    <col min="15365" max="15365" width="11.5703125" style="1" customWidth="1"/>
    <col min="15366" max="15366" width="10.42578125" style="1" customWidth="1"/>
    <col min="15367" max="15367" width="11.85546875" style="1" customWidth="1"/>
    <col min="15368" max="15368" width="18.85546875" style="1" customWidth="1"/>
    <col min="15369" max="15371" width="9.140625" style="1"/>
    <col min="15372" max="15372" width="7.140625" style="1" customWidth="1"/>
    <col min="15373" max="15617" width="9.140625" style="1"/>
    <col min="15618" max="15618" width="7.140625" style="1" customWidth="1"/>
    <col min="15619" max="15619" width="40.140625" style="1" customWidth="1"/>
    <col min="15620" max="15620" width="8.5703125" style="1" customWidth="1"/>
    <col min="15621" max="15621" width="11.5703125" style="1" customWidth="1"/>
    <col min="15622" max="15622" width="10.42578125" style="1" customWidth="1"/>
    <col min="15623" max="15623" width="11.85546875" style="1" customWidth="1"/>
    <col min="15624" max="15624" width="18.85546875" style="1" customWidth="1"/>
    <col min="15625" max="15627" width="9.140625" style="1"/>
    <col min="15628" max="15628" width="7.140625" style="1" customWidth="1"/>
    <col min="15629" max="15873" width="9.140625" style="1"/>
    <col min="15874" max="15874" width="7.140625" style="1" customWidth="1"/>
    <col min="15875" max="15875" width="40.140625" style="1" customWidth="1"/>
    <col min="15876" max="15876" width="8.5703125" style="1" customWidth="1"/>
    <col min="15877" max="15877" width="11.5703125" style="1" customWidth="1"/>
    <col min="15878" max="15878" width="10.42578125" style="1" customWidth="1"/>
    <col min="15879" max="15879" width="11.85546875" style="1" customWidth="1"/>
    <col min="15880" max="15880" width="18.85546875" style="1" customWidth="1"/>
    <col min="15881" max="15883" width="9.140625" style="1"/>
    <col min="15884" max="15884" width="7.140625" style="1" customWidth="1"/>
    <col min="15885" max="16129" width="9.140625" style="1"/>
    <col min="16130" max="16130" width="7.140625" style="1" customWidth="1"/>
    <col min="16131" max="16131" width="40.140625" style="1" customWidth="1"/>
    <col min="16132" max="16132" width="8.5703125" style="1" customWidth="1"/>
    <col min="16133" max="16133" width="11.5703125" style="1" customWidth="1"/>
    <col min="16134" max="16134" width="10.42578125" style="1" customWidth="1"/>
    <col min="16135" max="16135" width="11.85546875" style="1" customWidth="1"/>
    <col min="16136" max="16136" width="18.85546875" style="1" customWidth="1"/>
    <col min="16137" max="16139" width="9.140625" style="1"/>
    <col min="16140" max="16140" width="7.140625" style="1" customWidth="1"/>
    <col min="16141" max="16384" width="9.140625" style="1"/>
  </cols>
  <sheetData>
    <row r="1" spans="1:7">
      <c r="B1" s="578" t="s">
        <v>2890</v>
      </c>
      <c r="C1" s="543" t="s">
        <v>2891</v>
      </c>
      <c r="D1" s="540"/>
      <c r="E1" s="540"/>
      <c r="F1" s="545"/>
    </row>
    <row r="2" spans="1:7">
      <c r="B2" s="355"/>
      <c r="C2" s="92"/>
    </row>
    <row r="3" spans="1:7">
      <c r="A3" s="2"/>
      <c r="B3" s="380" t="s">
        <v>3337</v>
      </c>
      <c r="C3" s="849"/>
      <c r="D3" s="10"/>
      <c r="E3" s="10"/>
      <c r="F3" s="54"/>
      <c r="G3" s="143"/>
    </row>
    <row r="4" spans="1:7" s="128" customFormat="1" ht="27.75" customHeight="1">
      <c r="B4" s="1042" t="s">
        <v>2713</v>
      </c>
      <c r="C4" s="1043"/>
      <c r="D4" s="1043"/>
      <c r="E4" s="1043"/>
      <c r="F4" s="1043"/>
      <c r="G4" s="1044"/>
    </row>
    <row r="5" spans="1:7" s="128" customFormat="1" ht="18" customHeight="1">
      <c r="A5" s="581"/>
      <c r="B5" s="1027" t="s">
        <v>2714</v>
      </c>
      <c r="C5" s="1027"/>
      <c r="D5" s="1027"/>
      <c r="E5" s="1027"/>
      <c r="F5" s="1027"/>
      <c r="G5" s="1027"/>
    </row>
    <row r="6" spans="1:7" s="128" customFormat="1" ht="81.75" customHeight="1">
      <c r="A6" s="581"/>
      <c r="B6" s="1027" t="s">
        <v>3459</v>
      </c>
      <c r="C6" s="1027"/>
      <c r="D6" s="1027"/>
      <c r="E6" s="1027"/>
      <c r="F6" s="1027"/>
      <c r="G6" s="1027"/>
    </row>
    <row r="7" spans="1:7" s="128" customFormat="1" ht="118.35" customHeight="1">
      <c r="A7" s="581"/>
      <c r="B7" s="1052" t="s">
        <v>4667</v>
      </c>
      <c r="C7" s="1053"/>
      <c r="D7" s="1053"/>
      <c r="E7" s="1053"/>
      <c r="F7" s="1053"/>
      <c r="G7" s="1053"/>
    </row>
    <row r="8" spans="1:7" s="128" customFormat="1" ht="14.25" customHeight="1">
      <c r="B8" s="204"/>
      <c r="C8" s="256"/>
      <c r="D8" s="256"/>
      <c r="E8" s="256"/>
      <c r="F8" s="819"/>
      <c r="G8" s="692"/>
    </row>
    <row r="9" spans="1:7">
      <c r="B9" s="355"/>
      <c r="C9" s="541" t="s">
        <v>48</v>
      </c>
      <c r="D9" s="541">
        <f>'SKUPNA rekapitulacija'!C42</f>
        <v>0.81899999999999995</v>
      </c>
    </row>
    <row r="10" spans="1:7">
      <c r="B10" s="355"/>
      <c r="C10" s="542" t="s">
        <v>49</v>
      </c>
      <c r="D10" s="542">
        <f>'SKUPNA rekapitulacija'!C52</f>
        <v>0.18099999999999999</v>
      </c>
    </row>
    <row r="11" spans="1:7">
      <c r="B11" s="355"/>
      <c r="C11" s="92"/>
    </row>
    <row r="12" spans="1:7" s="3" customFormat="1" ht="17.25" thickBot="1">
      <c r="B12" s="356"/>
      <c r="C12" s="129" t="s">
        <v>2</v>
      </c>
      <c r="D12" s="5" t="s">
        <v>3</v>
      </c>
      <c r="E12" s="5" t="s">
        <v>4</v>
      </c>
      <c r="F12" s="228" t="s">
        <v>5</v>
      </c>
      <c r="G12" s="596" t="s">
        <v>6</v>
      </c>
    </row>
    <row r="13" spans="1:7" ht="17.25" thickTop="1"/>
    <row r="15" spans="1:7">
      <c r="C15" s="36" t="s">
        <v>2892</v>
      </c>
    </row>
    <row r="17" spans="2:7" s="124" customFormat="1" ht="83.25" customHeight="1">
      <c r="B17" s="141">
        <v>1</v>
      </c>
      <c r="C17" s="31" t="s">
        <v>3661</v>
      </c>
      <c r="D17" s="1"/>
      <c r="E17" s="1"/>
      <c r="F17" s="663"/>
      <c r="G17" s="593"/>
    </row>
    <row r="18" spans="2:7" s="124" customFormat="1">
      <c r="B18" s="153"/>
      <c r="C18" s="31" t="s">
        <v>2893</v>
      </c>
      <c r="D18" s="372"/>
      <c r="E18" s="373"/>
      <c r="F18" s="826"/>
      <c r="G18" s="744"/>
    </row>
    <row r="19" spans="2:7" s="124" customFormat="1">
      <c r="B19" s="153"/>
      <c r="C19" s="31" t="s">
        <v>2894</v>
      </c>
      <c r="D19" s="372" t="s">
        <v>39</v>
      </c>
      <c r="E19" s="373">
        <v>68</v>
      </c>
      <c r="F19" s="894"/>
      <c r="G19" s="744">
        <f>E19*F19</f>
        <v>0</v>
      </c>
    </row>
    <row r="20" spans="2:7" s="124" customFormat="1">
      <c r="B20" s="153"/>
      <c r="C20" s="31" t="s">
        <v>2895</v>
      </c>
      <c r="D20" s="372" t="s">
        <v>39</v>
      </c>
      <c r="E20" s="373">
        <v>12</v>
      </c>
      <c r="F20" s="894"/>
      <c r="G20" s="744">
        <f>E20*F20</f>
        <v>0</v>
      </c>
    </row>
    <row r="21" spans="2:7" s="124" customFormat="1">
      <c r="B21" s="403"/>
      <c r="C21" s="31" t="s">
        <v>2896</v>
      </c>
      <c r="D21" s="372" t="s">
        <v>39</v>
      </c>
      <c r="E21" s="373">
        <v>34</v>
      </c>
      <c r="F21" s="894"/>
      <c r="G21" s="744">
        <f>E21*F21</f>
        <v>0</v>
      </c>
    </row>
    <row r="22" spans="2:7" s="124" customFormat="1" ht="32.25" customHeight="1">
      <c r="B22" s="403"/>
      <c r="C22" s="31" t="s">
        <v>2897</v>
      </c>
      <c r="D22" s="372" t="s">
        <v>39</v>
      </c>
      <c r="E22" s="373">
        <v>24</v>
      </c>
      <c r="F22" s="894"/>
      <c r="G22" s="744">
        <f>E22*F22</f>
        <v>0</v>
      </c>
    </row>
    <row r="23" spans="2:7" s="124" customFormat="1">
      <c r="B23" s="403"/>
      <c r="C23" s="31" t="s">
        <v>2898</v>
      </c>
      <c r="D23" s="1"/>
      <c r="E23" s="1"/>
      <c r="F23" s="835"/>
      <c r="G23" s="593"/>
    </row>
    <row r="24" spans="2:7" s="124" customFormat="1">
      <c r="B24" s="403"/>
      <c r="C24" s="31" t="s">
        <v>2899</v>
      </c>
      <c r="D24" s="372" t="s">
        <v>39</v>
      </c>
      <c r="E24" s="373">
        <v>146</v>
      </c>
      <c r="F24" s="894"/>
      <c r="G24" s="744">
        <f>E24*F24</f>
        <v>0</v>
      </c>
    </row>
    <row r="25" spans="2:7" s="124" customFormat="1">
      <c r="B25" s="403"/>
      <c r="C25" s="31" t="s">
        <v>2900</v>
      </c>
      <c r="D25" s="372" t="s">
        <v>39</v>
      </c>
      <c r="E25" s="373">
        <v>28</v>
      </c>
      <c r="F25" s="894"/>
      <c r="G25" s="744">
        <f>E25*F25</f>
        <v>0</v>
      </c>
    </row>
    <row r="26" spans="2:7" s="124" customFormat="1">
      <c r="B26" s="403"/>
      <c r="C26" s="31" t="s">
        <v>2901</v>
      </c>
      <c r="D26" s="372" t="s">
        <v>39</v>
      </c>
      <c r="E26" s="373">
        <v>16</v>
      </c>
      <c r="F26" s="894"/>
      <c r="G26" s="744">
        <f>E26*F26</f>
        <v>0</v>
      </c>
    </row>
    <row r="27" spans="2:7" s="124" customFormat="1" ht="25.5">
      <c r="B27" s="403"/>
      <c r="C27" s="31" t="s">
        <v>2902</v>
      </c>
      <c r="D27" s="372" t="s">
        <v>39</v>
      </c>
      <c r="E27" s="373">
        <v>28</v>
      </c>
      <c r="F27" s="894"/>
      <c r="G27" s="744">
        <f>E27*F27</f>
        <v>0</v>
      </c>
    </row>
    <row r="28" spans="2:7" s="124" customFormat="1">
      <c r="B28" s="403"/>
      <c r="C28" s="374" t="s">
        <v>2903</v>
      </c>
      <c r="D28" s="1"/>
      <c r="E28" s="1"/>
      <c r="F28" s="835"/>
      <c r="G28" s="593"/>
    </row>
    <row r="29" spans="2:7" s="124" customFormat="1">
      <c r="B29" s="403"/>
      <c r="C29" s="31" t="s">
        <v>2899</v>
      </c>
      <c r="D29" s="372" t="s">
        <v>39</v>
      </c>
      <c r="E29" s="373">
        <v>68</v>
      </c>
      <c r="F29" s="894"/>
      <c r="G29" s="744">
        <f>E29*F29</f>
        <v>0</v>
      </c>
    </row>
    <row r="30" spans="2:7" s="124" customFormat="1">
      <c r="B30" s="403"/>
      <c r="C30" s="31" t="s">
        <v>2904</v>
      </c>
      <c r="D30" s="372" t="s">
        <v>39</v>
      </c>
      <c r="E30" s="373">
        <v>108</v>
      </c>
      <c r="F30" s="894"/>
      <c r="G30" s="744">
        <f>E30*F30</f>
        <v>0</v>
      </c>
    </row>
    <row r="31" spans="2:7" s="124" customFormat="1">
      <c r="B31" s="403"/>
      <c r="C31" s="31" t="s">
        <v>2905</v>
      </c>
      <c r="D31" s="372" t="s">
        <v>39</v>
      </c>
      <c r="E31" s="373">
        <v>32</v>
      </c>
      <c r="F31" s="894"/>
      <c r="G31" s="744">
        <f>E31*F31</f>
        <v>0</v>
      </c>
    </row>
    <row r="32" spans="2:7" s="124" customFormat="1">
      <c r="B32" s="403"/>
      <c r="C32" s="31" t="s">
        <v>2906</v>
      </c>
      <c r="D32" s="372" t="s">
        <v>39</v>
      </c>
      <c r="E32" s="373">
        <v>18</v>
      </c>
      <c r="F32" s="894"/>
      <c r="G32" s="744">
        <f>E32*F32</f>
        <v>0</v>
      </c>
    </row>
    <row r="33" spans="2:7" s="124" customFormat="1">
      <c r="B33" s="403"/>
      <c r="C33" s="361" t="s">
        <v>46</v>
      </c>
      <c r="D33" s="368"/>
      <c r="E33" s="369"/>
      <c r="F33" s="895"/>
      <c r="G33" s="741">
        <f>SUM(G19:G32)</f>
        <v>0</v>
      </c>
    </row>
    <row r="34" spans="2:7" s="124" customFormat="1">
      <c r="B34" s="403"/>
      <c r="C34" s="36"/>
      <c r="D34" s="1"/>
      <c r="E34" s="1"/>
      <c r="F34" s="663"/>
      <c r="G34" s="593"/>
    </row>
    <row r="35" spans="2:7" s="124" customFormat="1">
      <c r="B35" s="403"/>
      <c r="C35" s="36" t="s">
        <v>47</v>
      </c>
      <c r="D35" s="1"/>
      <c r="E35" s="1"/>
      <c r="F35" s="663"/>
      <c r="G35" s="593"/>
    </row>
    <row r="36" spans="2:7" s="124" customFormat="1">
      <c r="B36" s="403"/>
      <c r="C36" s="31" t="s">
        <v>2907</v>
      </c>
      <c r="D36" s="372" t="s">
        <v>39</v>
      </c>
      <c r="E36" s="373">
        <v>134</v>
      </c>
      <c r="F36" s="894"/>
      <c r="G36" s="744">
        <f>E36*F36</f>
        <v>0</v>
      </c>
    </row>
    <row r="37" spans="2:7" s="124" customFormat="1">
      <c r="B37" s="403"/>
      <c r="C37" s="31" t="s">
        <v>2908</v>
      </c>
      <c r="D37" s="372" t="s">
        <v>39</v>
      </c>
      <c r="E37" s="373">
        <v>76</v>
      </c>
      <c r="F37" s="894"/>
      <c r="G37" s="744">
        <f>E37*F37</f>
        <v>0</v>
      </c>
    </row>
    <row r="38" spans="2:7" s="124" customFormat="1" ht="25.5">
      <c r="B38" s="403"/>
      <c r="C38" s="31" t="s">
        <v>2909</v>
      </c>
      <c r="D38" s="372" t="s">
        <v>39</v>
      </c>
      <c r="E38" s="373">
        <v>10</v>
      </c>
      <c r="F38" s="894"/>
      <c r="G38" s="744">
        <f>E38*F38</f>
        <v>0</v>
      </c>
    </row>
    <row r="39" spans="2:7" s="124" customFormat="1" ht="25.5">
      <c r="B39" s="403"/>
      <c r="C39" s="31" t="s">
        <v>2910</v>
      </c>
      <c r="D39" s="372" t="s">
        <v>39</v>
      </c>
      <c r="E39" s="373">
        <v>8</v>
      </c>
      <c r="F39" s="894"/>
      <c r="G39" s="744">
        <f>E39*F39</f>
        <v>0</v>
      </c>
    </row>
    <row r="40" spans="2:7" s="124" customFormat="1" ht="25.5">
      <c r="B40" s="403"/>
      <c r="C40" s="31" t="s">
        <v>2911</v>
      </c>
      <c r="D40" s="372" t="s">
        <v>39</v>
      </c>
      <c r="E40" s="373">
        <v>12</v>
      </c>
      <c r="F40" s="894"/>
      <c r="G40" s="744">
        <f>E40*F40</f>
        <v>0</v>
      </c>
    </row>
    <row r="41" spans="2:7" s="124" customFormat="1">
      <c r="B41" s="403"/>
      <c r="C41" s="362" t="s">
        <v>47</v>
      </c>
      <c r="D41" s="370"/>
      <c r="E41" s="371"/>
      <c r="F41" s="896"/>
      <c r="G41" s="742">
        <f>SUM(G36:G40)</f>
        <v>0</v>
      </c>
    </row>
    <row r="42" spans="2:7" s="124" customFormat="1">
      <c r="B42" s="403"/>
      <c r="C42" s="36"/>
      <c r="D42" s="1"/>
      <c r="E42" s="1"/>
      <c r="F42" s="663"/>
      <c r="G42" s="593"/>
    </row>
    <row r="43" spans="2:7" s="124" customFormat="1" ht="69" customHeight="1">
      <c r="B43" s="153">
        <v>2</v>
      </c>
      <c r="C43" s="31" t="s">
        <v>3662</v>
      </c>
      <c r="D43" s="1"/>
      <c r="E43" s="1"/>
      <c r="F43" s="663"/>
      <c r="G43" s="593"/>
    </row>
    <row r="44" spans="2:7" s="124" customFormat="1">
      <c r="B44" s="403"/>
      <c r="C44" s="31" t="s">
        <v>2912</v>
      </c>
      <c r="D44" s="372"/>
      <c r="E44" s="373"/>
      <c r="F44" s="897"/>
      <c r="G44" s="744"/>
    </row>
    <row r="45" spans="2:7" s="124" customFormat="1">
      <c r="B45" s="403"/>
      <c r="C45" s="31" t="s">
        <v>2913</v>
      </c>
      <c r="D45" s="372" t="s">
        <v>39</v>
      </c>
      <c r="E45" s="373">
        <v>32</v>
      </c>
      <c r="F45" s="894"/>
      <c r="G45" s="744">
        <f t="shared" ref="G45:G50" si="0">E45*F45</f>
        <v>0</v>
      </c>
    </row>
    <row r="46" spans="2:7" s="124" customFormat="1">
      <c r="B46" s="403"/>
      <c r="C46" s="31" t="s">
        <v>2914</v>
      </c>
      <c r="D46" s="372" t="s">
        <v>39</v>
      </c>
      <c r="E46" s="373">
        <v>10</v>
      </c>
      <c r="F46" s="894"/>
      <c r="G46" s="744">
        <f t="shared" si="0"/>
        <v>0</v>
      </c>
    </row>
    <row r="47" spans="2:7" s="124" customFormat="1">
      <c r="B47" s="403"/>
      <c r="C47" s="31" t="s">
        <v>2915</v>
      </c>
      <c r="D47" s="372" t="s">
        <v>39</v>
      </c>
      <c r="E47" s="373">
        <v>46</v>
      </c>
      <c r="F47" s="894"/>
      <c r="G47" s="744">
        <f t="shared" si="0"/>
        <v>0</v>
      </c>
    </row>
    <row r="48" spans="2:7" s="124" customFormat="1">
      <c r="B48" s="403"/>
      <c r="C48" s="31" t="s">
        <v>2776</v>
      </c>
      <c r="D48" s="372" t="s">
        <v>39</v>
      </c>
      <c r="E48" s="373">
        <v>44</v>
      </c>
      <c r="F48" s="894"/>
      <c r="G48" s="744">
        <f t="shared" si="0"/>
        <v>0</v>
      </c>
    </row>
    <row r="49" spans="2:7" s="124" customFormat="1">
      <c r="B49" s="403"/>
      <c r="C49" s="31" t="s">
        <v>2916</v>
      </c>
      <c r="D49" s="372" t="s">
        <v>39</v>
      </c>
      <c r="E49" s="373">
        <v>40</v>
      </c>
      <c r="F49" s="894"/>
      <c r="G49" s="744">
        <f t="shared" si="0"/>
        <v>0</v>
      </c>
    </row>
    <row r="50" spans="2:7" s="124" customFormat="1">
      <c r="B50" s="403"/>
      <c r="C50" s="31" t="s">
        <v>2917</v>
      </c>
      <c r="D50" s="372" t="s">
        <v>39</v>
      </c>
      <c r="E50" s="373">
        <v>72</v>
      </c>
      <c r="F50" s="894"/>
      <c r="G50" s="744">
        <f t="shared" si="0"/>
        <v>0</v>
      </c>
    </row>
    <row r="51" spans="2:7" s="124" customFormat="1">
      <c r="B51" s="403"/>
      <c r="C51" s="31" t="s">
        <v>2918</v>
      </c>
      <c r="D51" s="372"/>
      <c r="E51" s="373"/>
      <c r="F51" s="897"/>
      <c r="G51" s="744"/>
    </row>
    <row r="52" spans="2:7" s="124" customFormat="1">
      <c r="B52" s="403"/>
      <c r="C52" s="31" t="s">
        <v>2913</v>
      </c>
      <c r="D52" s="372" t="s">
        <v>39</v>
      </c>
      <c r="E52" s="373">
        <v>4</v>
      </c>
      <c r="F52" s="894"/>
      <c r="G52" s="744">
        <f t="shared" ref="G52:G57" si="1">E52*F52</f>
        <v>0</v>
      </c>
    </row>
    <row r="53" spans="2:7" s="124" customFormat="1">
      <c r="B53" s="403"/>
      <c r="C53" s="31" t="s">
        <v>2914</v>
      </c>
      <c r="D53" s="372" t="s">
        <v>39</v>
      </c>
      <c r="E53" s="373">
        <v>20</v>
      </c>
      <c r="F53" s="894"/>
      <c r="G53" s="744">
        <f t="shared" si="1"/>
        <v>0</v>
      </c>
    </row>
    <row r="54" spans="2:7" s="124" customFormat="1">
      <c r="B54" s="403"/>
      <c r="C54" s="31" t="s">
        <v>2915</v>
      </c>
      <c r="D54" s="372" t="s">
        <v>39</v>
      </c>
      <c r="E54" s="373">
        <v>24</v>
      </c>
      <c r="F54" s="894"/>
      <c r="G54" s="744">
        <f t="shared" si="1"/>
        <v>0</v>
      </c>
    </row>
    <row r="55" spans="2:7" s="124" customFormat="1">
      <c r="B55" s="403"/>
      <c r="C55" s="31" t="s">
        <v>2776</v>
      </c>
      <c r="D55" s="372" t="s">
        <v>39</v>
      </c>
      <c r="E55" s="373">
        <v>96</v>
      </c>
      <c r="F55" s="894"/>
      <c r="G55" s="744">
        <f t="shared" si="1"/>
        <v>0</v>
      </c>
    </row>
    <row r="56" spans="2:7" s="124" customFormat="1">
      <c r="B56" s="403"/>
      <c r="C56" s="31" t="s">
        <v>2916</v>
      </c>
      <c r="D56" s="372" t="s">
        <v>39</v>
      </c>
      <c r="E56" s="373">
        <v>62</v>
      </c>
      <c r="F56" s="894"/>
      <c r="G56" s="744">
        <f t="shared" si="1"/>
        <v>0</v>
      </c>
    </row>
    <row r="57" spans="2:7" s="124" customFormat="1">
      <c r="B57" s="403"/>
      <c r="C57" s="31" t="s">
        <v>2917</v>
      </c>
      <c r="D57" s="372" t="s">
        <v>39</v>
      </c>
      <c r="E57" s="373">
        <v>108</v>
      </c>
      <c r="F57" s="894"/>
      <c r="G57" s="744">
        <f t="shared" si="1"/>
        <v>0</v>
      </c>
    </row>
    <row r="58" spans="2:7" s="124" customFormat="1">
      <c r="B58" s="403"/>
      <c r="C58" s="31" t="s">
        <v>2903</v>
      </c>
      <c r="D58" s="372"/>
      <c r="E58" s="373"/>
      <c r="F58" s="897"/>
      <c r="G58" s="744"/>
    </row>
    <row r="59" spans="2:7" s="124" customFormat="1">
      <c r="B59" s="403"/>
      <c r="C59" s="31" t="s">
        <v>2915</v>
      </c>
      <c r="D59" s="372" t="s">
        <v>39</v>
      </c>
      <c r="E59" s="373">
        <v>40</v>
      </c>
      <c r="F59" s="894"/>
      <c r="G59" s="744">
        <f>E59*F59</f>
        <v>0</v>
      </c>
    </row>
    <row r="60" spans="2:7" s="124" customFormat="1">
      <c r="B60" s="403"/>
      <c r="C60" s="31" t="s">
        <v>2776</v>
      </c>
      <c r="D60" s="372" t="s">
        <v>39</v>
      </c>
      <c r="E60" s="373">
        <v>156</v>
      </c>
      <c r="F60" s="894"/>
      <c r="G60" s="744">
        <f>E60*F60</f>
        <v>0</v>
      </c>
    </row>
    <row r="61" spans="2:7" s="124" customFormat="1">
      <c r="B61" s="403"/>
      <c r="C61" s="31" t="s">
        <v>2916</v>
      </c>
      <c r="D61" s="372" t="s">
        <v>39</v>
      </c>
      <c r="E61" s="373">
        <v>146</v>
      </c>
      <c r="F61" s="894"/>
      <c r="G61" s="744">
        <f>E61*F61</f>
        <v>0</v>
      </c>
    </row>
    <row r="62" spans="2:7" s="124" customFormat="1">
      <c r="B62" s="403"/>
      <c r="C62" s="31" t="s">
        <v>2917</v>
      </c>
      <c r="D62" s="372" t="s">
        <v>39</v>
      </c>
      <c r="E62" s="373">
        <v>40</v>
      </c>
      <c r="F62" s="894"/>
      <c r="G62" s="744">
        <f>E62*F62</f>
        <v>0</v>
      </c>
    </row>
    <row r="63" spans="2:7" s="124" customFormat="1">
      <c r="B63" s="403"/>
      <c r="C63" s="361" t="s">
        <v>46</v>
      </c>
      <c r="D63" s="368"/>
      <c r="E63" s="369"/>
      <c r="F63" s="895"/>
      <c r="G63" s="741">
        <f>SUM(G45:G62)</f>
        <v>0</v>
      </c>
    </row>
    <row r="64" spans="2:7" s="124" customFormat="1">
      <c r="B64" s="403"/>
      <c r="C64" s="36"/>
      <c r="D64" s="1"/>
      <c r="E64" s="1"/>
      <c r="F64" s="663"/>
      <c r="G64" s="593"/>
    </row>
    <row r="65" spans="2:7" s="124" customFormat="1">
      <c r="B65" s="403"/>
      <c r="C65" s="31" t="s">
        <v>2914</v>
      </c>
      <c r="D65" s="372" t="s">
        <v>39</v>
      </c>
      <c r="E65" s="373">
        <v>40</v>
      </c>
      <c r="F65" s="894"/>
      <c r="G65" s="744">
        <f>E65*F65</f>
        <v>0</v>
      </c>
    </row>
    <row r="66" spans="2:7" s="124" customFormat="1">
      <c r="B66" s="403"/>
      <c r="C66" s="31" t="s">
        <v>2915</v>
      </c>
      <c r="D66" s="372" t="s">
        <v>39</v>
      </c>
      <c r="E66" s="373">
        <v>14</v>
      </c>
      <c r="F66" s="894"/>
      <c r="G66" s="744">
        <f>E66*F66</f>
        <v>0</v>
      </c>
    </row>
    <row r="67" spans="2:7" s="124" customFormat="1">
      <c r="B67" s="403"/>
      <c r="C67" s="31" t="s">
        <v>2776</v>
      </c>
      <c r="D67" s="372" t="s">
        <v>39</v>
      </c>
      <c r="E67" s="373">
        <v>32</v>
      </c>
      <c r="F67" s="894"/>
      <c r="G67" s="744">
        <f>E67*F67</f>
        <v>0</v>
      </c>
    </row>
    <row r="68" spans="2:7" s="124" customFormat="1">
      <c r="B68" s="403"/>
      <c r="C68" s="31" t="s">
        <v>2916</v>
      </c>
      <c r="D68" s="372" t="s">
        <v>39</v>
      </c>
      <c r="E68" s="373">
        <v>24</v>
      </c>
      <c r="F68" s="894"/>
      <c r="G68" s="744">
        <f>E68*F68</f>
        <v>0</v>
      </c>
    </row>
    <row r="69" spans="2:7" s="124" customFormat="1">
      <c r="B69" s="403"/>
      <c r="C69" s="31" t="s">
        <v>2917</v>
      </c>
      <c r="D69" s="372" t="s">
        <v>39</v>
      </c>
      <c r="E69" s="373">
        <v>56</v>
      </c>
      <c r="F69" s="894"/>
      <c r="G69" s="744">
        <f>E69*F69</f>
        <v>0</v>
      </c>
    </row>
    <row r="70" spans="2:7" s="124" customFormat="1">
      <c r="B70" s="403"/>
      <c r="C70" s="362" t="s">
        <v>47</v>
      </c>
      <c r="D70" s="370"/>
      <c r="E70" s="371"/>
      <c r="F70" s="896"/>
      <c r="G70" s="742">
        <f>SUM(G65:G69)</f>
        <v>0</v>
      </c>
    </row>
    <row r="71" spans="2:7" s="124" customFormat="1">
      <c r="B71" s="403"/>
      <c r="C71" s="36"/>
      <c r="D71" s="1"/>
      <c r="E71" s="1"/>
      <c r="F71" s="663"/>
      <c r="G71" s="593"/>
    </row>
    <row r="72" spans="2:7" s="124" customFormat="1" ht="221.25" customHeight="1">
      <c r="B72" s="141">
        <v>3</v>
      </c>
      <c r="C72" s="31" t="s">
        <v>3663</v>
      </c>
      <c r="D72" s="359"/>
      <c r="E72" s="360"/>
      <c r="F72" s="821"/>
      <c r="G72" s="600"/>
    </row>
    <row r="73" spans="2:7" s="124" customFormat="1">
      <c r="B73" s="153"/>
      <c r="C73" s="31" t="s">
        <v>2919</v>
      </c>
      <c r="D73" s="359"/>
      <c r="E73" s="360"/>
      <c r="F73" s="821"/>
      <c r="G73" s="600"/>
    </row>
    <row r="74" spans="2:7" s="124" customFormat="1">
      <c r="B74" s="153"/>
      <c r="C74" s="31" t="s">
        <v>2920</v>
      </c>
      <c r="D74" s="359"/>
      <c r="E74" s="360"/>
      <c r="F74" s="821"/>
      <c r="G74" s="600"/>
    </row>
    <row r="75" spans="2:7" s="124" customFormat="1" ht="25.5">
      <c r="B75" s="153"/>
      <c r="C75" s="31" t="s">
        <v>2922</v>
      </c>
      <c r="D75" s="359"/>
      <c r="E75" s="360"/>
      <c r="F75" s="821"/>
      <c r="G75" s="600"/>
    </row>
    <row r="76" spans="2:7" s="124" customFormat="1" ht="25.5">
      <c r="B76" s="153"/>
      <c r="C76" s="31" t="s">
        <v>2923</v>
      </c>
      <c r="D76" s="359"/>
      <c r="E76" s="360"/>
      <c r="F76" s="821"/>
      <c r="G76" s="600"/>
    </row>
    <row r="77" spans="2:7" s="124" customFormat="1">
      <c r="B77" s="153"/>
      <c r="C77" s="31" t="s">
        <v>2924</v>
      </c>
      <c r="D77" s="359"/>
      <c r="E77" s="360"/>
      <c r="F77" s="821"/>
      <c r="G77" s="600"/>
    </row>
    <row r="78" spans="2:7" s="124" customFormat="1" ht="25.5">
      <c r="B78" s="153"/>
      <c r="C78" s="363" t="s">
        <v>3664</v>
      </c>
      <c r="D78" s="359"/>
      <c r="E78" s="360"/>
      <c r="F78" s="821"/>
      <c r="G78" s="600"/>
    </row>
    <row r="79" spans="2:7" s="124" customFormat="1">
      <c r="B79" s="153"/>
      <c r="C79" s="363" t="s">
        <v>2925</v>
      </c>
      <c r="D79" s="359"/>
      <c r="E79" s="360"/>
      <c r="F79" s="821"/>
      <c r="G79" s="600"/>
    </row>
    <row r="80" spans="2:7" s="124" customFormat="1" ht="25.5">
      <c r="B80" s="153"/>
      <c r="C80" s="31" t="s">
        <v>2926</v>
      </c>
      <c r="D80" s="359"/>
      <c r="E80" s="360"/>
      <c r="F80" s="821"/>
      <c r="G80" s="600"/>
    </row>
    <row r="81" spans="2:7" s="124" customFormat="1">
      <c r="B81" s="153"/>
      <c r="C81" s="31" t="s">
        <v>2927</v>
      </c>
      <c r="D81" s="359"/>
      <c r="E81" s="360"/>
      <c r="F81" s="821"/>
      <c r="G81" s="600"/>
    </row>
    <row r="82" spans="2:7" s="124" customFormat="1">
      <c r="B82" s="153"/>
      <c r="C82" s="363" t="s">
        <v>2928</v>
      </c>
      <c r="D82" s="359"/>
      <c r="E82" s="360"/>
      <c r="F82" s="821"/>
      <c r="G82" s="600"/>
    </row>
    <row r="83" spans="2:7" s="124" customFormat="1">
      <c r="B83" s="153"/>
      <c r="C83" s="363" t="s">
        <v>2929</v>
      </c>
      <c r="D83" s="359"/>
      <c r="E83" s="360"/>
      <c r="F83" s="821"/>
      <c r="G83" s="600"/>
    </row>
    <row r="84" spans="2:7" s="124" customFormat="1">
      <c r="B84" s="153"/>
      <c r="C84" s="31" t="s">
        <v>2930</v>
      </c>
      <c r="D84" s="359"/>
      <c r="E84" s="360"/>
      <c r="F84" s="821"/>
      <c r="G84" s="600"/>
    </row>
    <row r="85" spans="2:7" s="124" customFormat="1" ht="25.5">
      <c r="B85" s="153"/>
      <c r="C85" s="363" t="s">
        <v>3665</v>
      </c>
      <c r="D85" s="359"/>
      <c r="E85" s="360"/>
      <c r="F85" s="821"/>
      <c r="G85" s="600"/>
    </row>
    <row r="86" spans="2:7" s="124" customFormat="1" ht="25.5">
      <c r="B86" s="153"/>
      <c r="C86" s="363" t="s">
        <v>3666</v>
      </c>
      <c r="D86" s="359"/>
      <c r="E86" s="360"/>
      <c r="F86" s="821"/>
      <c r="G86" s="600"/>
    </row>
    <row r="87" spans="2:7" s="124" customFormat="1">
      <c r="B87" s="153"/>
      <c r="C87" s="31" t="s">
        <v>2933</v>
      </c>
      <c r="D87" s="359"/>
      <c r="E87" s="360"/>
      <c r="F87" s="821"/>
      <c r="G87" s="600"/>
    </row>
    <row r="88" spans="2:7" s="124" customFormat="1">
      <c r="B88" s="153"/>
      <c r="C88" s="31" t="s">
        <v>2934</v>
      </c>
      <c r="D88" s="359"/>
      <c r="E88" s="360"/>
      <c r="F88" s="821"/>
      <c r="G88" s="600"/>
    </row>
    <row r="89" spans="2:7" s="124" customFormat="1">
      <c r="B89" s="153"/>
      <c r="C89" s="31" t="s">
        <v>2935</v>
      </c>
      <c r="D89" s="359"/>
      <c r="E89" s="360"/>
      <c r="F89" s="821"/>
      <c r="G89" s="600"/>
    </row>
    <row r="90" spans="2:7" s="124" customFormat="1">
      <c r="B90" s="403"/>
      <c r="C90" s="361" t="s">
        <v>46</v>
      </c>
      <c r="D90" s="368" t="s">
        <v>7</v>
      </c>
      <c r="E90" s="369">
        <v>46</v>
      </c>
      <c r="F90" s="894"/>
      <c r="G90" s="741">
        <f>E90*F90</f>
        <v>0</v>
      </c>
    </row>
    <row r="91" spans="2:7" s="124" customFormat="1">
      <c r="B91" s="403"/>
      <c r="C91" s="362" t="s">
        <v>47</v>
      </c>
      <c r="D91" s="370" t="s">
        <v>7</v>
      </c>
      <c r="E91" s="371">
        <v>8</v>
      </c>
      <c r="F91" s="894"/>
      <c r="G91" s="742">
        <f>E91*F91</f>
        <v>0</v>
      </c>
    </row>
    <row r="92" spans="2:7" s="124" customFormat="1">
      <c r="B92" s="403"/>
      <c r="C92" s="36"/>
      <c r="D92" s="1"/>
      <c r="E92" s="1"/>
      <c r="F92" s="663"/>
      <c r="G92" s="593"/>
    </row>
    <row r="93" spans="2:7" s="124" customFormat="1" ht="213.75" customHeight="1">
      <c r="B93" s="141">
        <v>4</v>
      </c>
      <c r="C93" s="31" t="s">
        <v>3667</v>
      </c>
      <c r="D93" s="359"/>
      <c r="E93" s="360"/>
      <c r="F93" s="821"/>
      <c r="G93" s="600"/>
    </row>
    <row r="94" spans="2:7" s="124" customFormat="1">
      <c r="B94" s="153"/>
      <c r="C94" s="31" t="s">
        <v>2919</v>
      </c>
      <c r="D94" s="359"/>
      <c r="E94" s="360"/>
      <c r="F94" s="821"/>
      <c r="G94" s="600"/>
    </row>
    <row r="95" spans="2:7" s="124" customFormat="1">
      <c r="B95" s="153"/>
      <c r="C95" s="31" t="s">
        <v>2920</v>
      </c>
      <c r="D95" s="359"/>
      <c r="E95" s="360"/>
      <c r="F95" s="821"/>
      <c r="G95" s="600"/>
    </row>
    <row r="96" spans="2:7" s="124" customFormat="1">
      <c r="B96" s="153"/>
      <c r="C96" s="363" t="s">
        <v>2921</v>
      </c>
      <c r="D96" s="359"/>
      <c r="E96" s="360"/>
      <c r="F96" s="821"/>
      <c r="G96" s="600"/>
    </row>
    <row r="97" spans="2:7" s="124" customFormat="1" ht="25.5">
      <c r="B97" s="153"/>
      <c r="C97" s="31" t="s">
        <v>2922</v>
      </c>
      <c r="D97" s="359"/>
      <c r="E97" s="360"/>
      <c r="F97" s="821"/>
      <c r="G97" s="600"/>
    </row>
    <row r="98" spans="2:7" s="124" customFormat="1" ht="25.5">
      <c r="B98" s="153"/>
      <c r="C98" s="31" t="s">
        <v>2923</v>
      </c>
      <c r="D98" s="359"/>
      <c r="E98" s="360"/>
      <c r="F98" s="821"/>
      <c r="G98" s="600"/>
    </row>
    <row r="99" spans="2:7" s="124" customFormat="1">
      <c r="B99" s="153"/>
      <c r="C99" s="31" t="s">
        <v>2924</v>
      </c>
      <c r="D99" s="359"/>
      <c r="E99" s="360"/>
      <c r="F99" s="821"/>
      <c r="G99" s="600"/>
    </row>
    <row r="100" spans="2:7" s="124" customFormat="1" ht="25.5">
      <c r="B100" s="153"/>
      <c r="C100" s="363" t="s">
        <v>3664</v>
      </c>
      <c r="D100" s="359"/>
      <c r="E100" s="360"/>
      <c r="F100" s="821"/>
      <c r="G100" s="600"/>
    </row>
    <row r="101" spans="2:7" s="124" customFormat="1">
      <c r="B101" s="153"/>
      <c r="C101" s="363" t="s">
        <v>2925</v>
      </c>
      <c r="D101" s="359"/>
      <c r="E101" s="360"/>
      <c r="F101" s="821"/>
      <c r="G101" s="600"/>
    </row>
    <row r="102" spans="2:7" s="124" customFormat="1" ht="25.5">
      <c r="B102" s="153"/>
      <c r="C102" s="31" t="s">
        <v>2926</v>
      </c>
      <c r="D102" s="359"/>
      <c r="E102" s="360"/>
      <c r="F102" s="821"/>
      <c r="G102" s="600"/>
    </row>
    <row r="103" spans="2:7" s="124" customFormat="1">
      <c r="B103" s="153"/>
      <c r="C103" s="31" t="s">
        <v>2927</v>
      </c>
      <c r="D103" s="359"/>
      <c r="E103" s="360"/>
      <c r="F103" s="821"/>
      <c r="G103" s="600"/>
    </row>
    <row r="104" spans="2:7" s="124" customFormat="1">
      <c r="B104" s="153"/>
      <c r="C104" s="363" t="s">
        <v>2928</v>
      </c>
      <c r="D104" s="359"/>
      <c r="E104" s="360"/>
      <c r="F104" s="821"/>
      <c r="G104" s="600"/>
    </row>
    <row r="105" spans="2:7" s="124" customFormat="1">
      <c r="B105" s="153"/>
      <c r="C105" s="363" t="s">
        <v>2929</v>
      </c>
      <c r="D105" s="359"/>
      <c r="E105" s="360"/>
      <c r="F105" s="821"/>
      <c r="G105" s="600"/>
    </row>
    <row r="106" spans="2:7" s="124" customFormat="1">
      <c r="B106" s="153"/>
      <c r="C106" s="31" t="s">
        <v>2930</v>
      </c>
      <c r="D106" s="359"/>
      <c r="E106" s="360"/>
      <c r="F106" s="821"/>
      <c r="G106" s="600"/>
    </row>
    <row r="107" spans="2:7" s="124" customFormat="1" ht="25.5">
      <c r="B107" s="153"/>
      <c r="C107" s="31" t="s">
        <v>2931</v>
      </c>
      <c r="D107" s="359"/>
      <c r="E107" s="360"/>
      <c r="F107" s="821"/>
      <c r="G107" s="600"/>
    </row>
    <row r="108" spans="2:7" s="124" customFormat="1" ht="25.5">
      <c r="B108" s="153"/>
      <c r="C108" s="31" t="s">
        <v>2932</v>
      </c>
      <c r="D108" s="359"/>
      <c r="E108" s="360"/>
      <c r="F108" s="821"/>
      <c r="G108" s="600"/>
    </row>
    <row r="109" spans="2:7" s="124" customFormat="1">
      <c r="B109" s="153"/>
      <c r="C109" s="31" t="s">
        <v>2933</v>
      </c>
      <c r="D109" s="359"/>
      <c r="E109" s="360"/>
      <c r="F109" s="821"/>
      <c r="G109" s="600"/>
    </row>
    <row r="110" spans="2:7" s="124" customFormat="1">
      <c r="B110" s="153"/>
      <c r="C110" s="31" t="s">
        <v>2934</v>
      </c>
      <c r="D110" s="359"/>
      <c r="E110" s="360"/>
      <c r="F110" s="821"/>
      <c r="G110" s="600"/>
    </row>
    <row r="111" spans="2:7" s="124" customFormat="1">
      <c r="B111" s="153"/>
      <c r="C111" s="31" t="s">
        <v>2935</v>
      </c>
      <c r="D111" s="359"/>
      <c r="E111" s="360"/>
      <c r="F111" s="821"/>
      <c r="G111" s="600"/>
    </row>
    <row r="112" spans="2:7" s="124" customFormat="1">
      <c r="B112" s="403"/>
      <c r="C112" s="361" t="s">
        <v>46</v>
      </c>
      <c r="D112" s="368" t="s">
        <v>7</v>
      </c>
      <c r="E112" s="369">
        <v>13</v>
      </c>
      <c r="F112" s="894"/>
      <c r="G112" s="741">
        <f>E112*F112</f>
        <v>0</v>
      </c>
    </row>
    <row r="113" spans="2:7" s="124" customFormat="1">
      <c r="B113" s="403"/>
      <c r="C113" s="362" t="s">
        <v>47</v>
      </c>
      <c r="D113" s="370" t="s">
        <v>7</v>
      </c>
      <c r="E113" s="371">
        <v>4</v>
      </c>
      <c r="F113" s="894"/>
      <c r="G113" s="742">
        <f>E113*F113</f>
        <v>0</v>
      </c>
    </row>
    <row r="114" spans="2:7" s="124" customFormat="1">
      <c r="B114" s="403"/>
      <c r="C114" s="36"/>
      <c r="D114" s="1"/>
      <c r="E114" s="1"/>
      <c r="F114" s="663"/>
      <c r="G114" s="593"/>
    </row>
    <row r="115" spans="2:7" s="124" customFormat="1" ht="78.75" customHeight="1">
      <c r="B115" s="141">
        <v>5</v>
      </c>
      <c r="C115" s="31" t="s">
        <v>3668</v>
      </c>
      <c r="D115" s="1"/>
      <c r="E115" s="1"/>
      <c r="F115" s="663"/>
      <c r="G115" s="593"/>
    </row>
    <row r="116" spans="2:7" s="124" customFormat="1">
      <c r="B116" s="403"/>
      <c r="C116" s="31" t="s">
        <v>2936</v>
      </c>
      <c r="D116" s="1"/>
      <c r="E116" s="1"/>
      <c r="F116" s="663"/>
      <c r="G116" s="593"/>
    </row>
    <row r="117" spans="2:7" s="124" customFormat="1">
      <c r="B117" s="403"/>
      <c r="C117" s="31" t="s">
        <v>2937</v>
      </c>
      <c r="D117" s="372" t="s">
        <v>39</v>
      </c>
      <c r="E117" s="373">
        <v>58</v>
      </c>
      <c r="F117" s="894"/>
      <c r="G117" s="744">
        <f>E117*F117</f>
        <v>0</v>
      </c>
    </row>
    <row r="118" spans="2:7" s="124" customFormat="1">
      <c r="B118" s="403"/>
      <c r="C118" s="31" t="s">
        <v>2938</v>
      </c>
      <c r="D118" s="372" t="s">
        <v>39</v>
      </c>
      <c r="E118" s="373">
        <v>36</v>
      </c>
      <c r="F118" s="894"/>
      <c r="G118" s="744">
        <f>E118*F118</f>
        <v>0</v>
      </c>
    </row>
    <row r="119" spans="2:7" s="124" customFormat="1">
      <c r="B119" s="403"/>
      <c r="C119" s="31" t="s">
        <v>2939</v>
      </c>
      <c r="D119" s="372" t="s">
        <v>39</v>
      </c>
      <c r="E119" s="373">
        <v>26</v>
      </c>
      <c r="F119" s="894"/>
      <c r="G119" s="744">
        <f>E119*F119</f>
        <v>0</v>
      </c>
    </row>
    <row r="120" spans="2:7" s="124" customFormat="1">
      <c r="B120" s="403"/>
      <c r="C120" s="31" t="s">
        <v>2940</v>
      </c>
      <c r="D120" s="372" t="s">
        <v>39</v>
      </c>
      <c r="E120" s="373">
        <v>32</v>
      </c>
      <c r="F120" s="894"/>
      <c r="G120" s="744">
        <f>E120*F120</f>
        <v>0</v>
      </c>
    </row>
    <row r="121" spans="2:7" s="124" customFormat="1">
      <c r="B121" s="403"/>
      <c r="C121" s="31" t="s">
        <v>2941</v>
      </c>
      <c r="D121" s="372" t="s">
        <v>39</v>
      </c>
      <c r="E121" s="373">
        <v>118</v>
      </c>
      <c r="F121" s="894"/>
      <c r="G121" s="744">
        <f>E121*F121</f>
        <v>0</v>
      </c>
    </row>
    <row r="122" spans="2:7" s="124" customFormat="1">
      <c r="B122" s="403"/>
      <c r="C122" s="31" t="s">
        <v>2903</v>
      </c>
      <c r="D122" s="1"/>
      <c r="E122" s="1"/>
      <c r="F122" s="663"/>
      <c r="G122" s="593"/>
    </row>
    <row r="123" spans="2:7" s="124" customFormat="1">
      <c r="B123" s="403"/>
      <c r="C123" s="31" t="s">
        <v>2942</v>
      </c>
      <c r="D123" s="372" t="s">
        <v>39</v>
      </c>
      <c r="E123" s="373">
        <v>112</v>
      </c>
      <c r="F123" s="894"/>
      <c r="G123" s="744">
        <f t="shared" ref="G123:G130" si="2">E123*F123</f>
        <v>0</v>
      </c>
    </row>
    <row r="124" spans="2:7" s="124" customFormat="1">
      <c r="B124" s="403"/>
      <c r="C124" s="31" t="s">
        <v>2943</v>
      </c>
      <c r="D124" s="372" t="s">
        <v>39</v>
      </c>
      <c r="E124" s="373">
        <v>98</v>
      </c>
      <c r="F124" s="894"/>
      <c r="G124" s="744">
        <f t="shared" si="2"/>
        <v>0</v>
      </c>
    </row>
    <row r="125" spans="2:7" s="124" customFormat="1">
      <c r="B125" s="403"/>
      <c r="C125" s="31" t="s">
        <v>2944</v>
      </c>
      <c r="D125" s="372" t="s">
        <v>39</v>
      </c>
      <c r="E125" s="373">
        <v>42</v>
      </c>
      <c r="F125" s="894"/>
      <c r="G125" s="744">
        <f t="shared" si="2"/>
        <v>0</v>
      </c>
    </row>
    <row r="126" spans="2:7" s="124" customFormat="1">
      <c r="B126" s="403"/>
      <c r="C126" s="31" t="s">
        <v>2945</v>
      </c>
      <c r="D126" s="372" t="s">
        <v>39</v>
      </c>
      <c r="E126" s="373">
        <v>52</v>
      </c>
      <c r="F126" s="894"/>
      <c r="G126" s="744">
        <f t="shared" si="2"/>
        <v>0</v>
      </c>
    </row>
    <row r="127" spans="2:7" s="124" customFormat="1">
      <c r="B127" s="403"/>
      <c r="C127" s="31" t="s">
        <v>2946</v>
      </c>
      <c r="D127" s="372" t="s">
        <v>39</v>
      </c>
      <c r="E127" s="373">
        <v>128</v>
      </c>
      <c r="F127" s="894"/>
      <c r="G127" s="744">
        <f t="shared" si="2"/>
        <v>0</v>
      </c>
    </row>
    <row r="128" spans="2:7" s="124" customFormat="1">
      <c r="B128" s="403"/>
      <c r="C128" s="31" t="s">
        <v>2947</v>
      </c>
      <c r="D128" s="372" t="s">
        <v>39</v>
      </c>
      <c r="E128" s="373">
        <v>276</v>
      </c>
      <c r="F128" s="894"/>
      <c r="G128" s="744">
        <f t="shared" si="2"/>
        <v>0</v>
      </c>
    </row>
    <row r="129" spans="2:7" s="124" customFormat="1">
      <c r="B129" s="403"/>
      <c r="C129" s="31" t="s">
        <v>2948</v>
      </c>
      <c r="D129" s="372" t="s">
        <v>39</v>
      </c>
      <c r="E129" s="373">
        <v>508</v>
      </c>
      <c r="F129" s="894"/>
      <c r="G129" s="744">
        <f t="shared" si="2"/>
        <v>0</v>
      </c>
    </row>
    <row r="130" spans="2:7" s="124" customFormat="1">
      <c r="B130" s="403"/>
      <c r="C130" s="31" t="s">
        <v>2949</v>
      </c>
      <c r="D130" s="372" t="s">
        <v>39</v>
      </c>
      <c r="E130" s="373">
        <v>688</v>
      </c>
      <c r="F130" s="894"/>
      <c r="G130" s="744">
        <f t="shared" si="2"/>
        <v>0</v>
      </c>
    </row>
    <row r="131" spans="2:7" s="124" customFormat="1">
      <c r="B131" s="403"/>
      <c r="C131" s="31" t="s">
        <v>2950</v>
      </c>
      <c r="D131" s="1"/>
      <c r="E131" s="1"/>
      <c r="F131" s="663"/>
      <c r="G131" s="593"/>
    </row>
    <row r="132" spans="2:7" s="124" customFormat="1">
      <c r="B132" s="403"/>
      <c r="C132" s="375" t="s">
        <v>2951</v>
      </c>
      <c r="D132" s="372" t="s">
        <v>39</v>
      </c>
      <c r="E132" s="373">
        <v>56</v>
      </c>
      <c r="F132" s="894"/>
      <c r="G132" s="744">
        <f>E132*F132</f>
        <v>0</v>
      </c>
    </row>
    <row r="133" spans="2:7" s="124" customFormat="1">
      <c r="B133" s="403"/>
      <c r="C133" s="31" t="s">
        <v>2952</v>
      </c>
      <c r="D133" s="1"/>
      <c r="E133" s="1"/>
      <c r="F133" s="663"/>
      <c r="G133" s="593"/>
    </row>
    <row r="134" spans="2:7" s="124" customFormat="1">
      <c r="B134" s="403"/>
      <c r="C134" s="375" t="s">
        <v>2953</v>
      </c>
      <c r="D134" s="372" t="s">
        <v>39</v>
      </c>
      <c r="E134" s="373">
        <v>89</v>
      </c>
      <c r="F134" s="894"/>
      <c r="G134" s="744">
        <f>E134*F134</f>
        <v>0</v>
      </c>
    </row>
    <row r="135" spans="2:7" s="124" customFormat="1">
      <c r="B135" s="403"/>
      <c r="C135" s="375" t="s">
        <v>2954</v>
      </c>
      <c r="D135" s="372" t="s">
        <v>39</v>
      </c>
      <c r="E135" s="373">
        <v>34</v>
      </c>
      <c r="F135" s="894"/>
      <c r="G135" s="744">
        <f>E135*F135</f>
        <v>0</v>
      </c>
    </row>
    <row r="136" spans="2:7" s="124" customFormat="1">
      <c r="B136" s="403"/>
      <c r="C136" s="361" t="s">
        <v>46</v>
      </c>
      <c r="D136" s="368"/>
      <c r="E136" s="369"/>
      <c r="F136" s="895"/>
      <c r="G136" s="741">
        <f>SUM(G117:G135)</f>
        <v>0</v>
      </c>
    </row>
    <row r="137" spans="2:7" s="124" customFormat="1">
      <c r="B137" s="403"/>
      <c r="C137" s="36"/>
      <c r="D137" s="1"/>
      <c r="E137" s="1"/>
      <c r="F137" s="663"/>
      <c r="G137" s="593"/>
    </row>
    <row r="138" spans="2:7" s="124" customFormat="1" ht="25.5">
      <c r="B138" s="403"/>
      <c r="C138" s="31" t="s">
        <v>2955</v>
      </c>
      <c r="D138" s="372" t="s">
        <v>39</v>
      </c>
      <c r="E138" s="373">
        <v>124</v>
      </c>
      <c r="F138" s="894"/>
      <c r="G138" s="744">
        <f t="shared" ref="G138:G144" si="3">E138*F138</f>
        <v>0</v>
      </c>
    </row>
    <row r="139" spans="2:7" s="124" customFormat="1">
      <c r="B139" s="403"/>
      <c r="C139" s="31" t="s">
        <v>2956</v>
      </c>
      <c r="D139" s="372" t="s">
        <v>39</v>
      </c>
      <c r="E139" s="373">
        <v>24</v>
      </c>
      <c r="F139" s="894"/>
      <c r="G139" s="744">
        <f t="shared" si="3"/>
        <v>0</v>
      </c>
    </row>
    <row r="140" spans="2:7" s="124" customFormat="1">
      <c r="B140" s="403"/>
      <c r="C140" s="31" t="s">
        <v>2945</v>
      </c>
      <c r="D140" s="372" t="s">
        <v>39</v>
      </c>
      <c r="E140" s="373">
        <v>54</v>
      </c>
      <c r="F140" s="894"/>
      <c r="G140" s="744">
        <f t="shared" si="3"/>
        <v>0</v>
      </c>
    </row>
    <row r="141" spans="2:7" s="124" customFormat="1">
      <c r="B141" s="403"/>
      <c r="C141" s="31" t="s">
        <v>2946</v>
      </c>
      <c r="D141" s="372" t="s">
        <v>39</v>
      </c>
      <c r="E141" s="373">
        <v>12</v>
      </c>
      <c r="F141" s="894"/>
      <c r="G141" s="744">
        <f t="shared" si="3"/>
        <v>0</v>
      </c>
    </row>
    <row r="142" spans="2:7" s="124" customFormat="1">
      <c r="B142" s="403"/>
      <c r="C142" s="31" t="s">
        <v>2947</v>
      </c>
      <c r="D142" s="372" t="s">
        <v>39</v>
      </c>
      <c r="E142" s="373">
        <v>24</v>
      </c>
      <c r="F142" s="894"/>
      <c r="G142" s="744">
        <f t="shared" si="3"/>
        <v>0</v>
      </c>
    </row>
    <row r="143" spans="2:7" s="124" customFormat="1">
      <c r="B143" s="403"/>
      <c r="C143" s="31" t="s">
        <v>2948</v>
      </c>
      <c r="D143" s="372" t="s">
        <v>39</v>
      </c>
      <c r="E143" s="373">
        <v>98</v>
      </c>
      <c r="F143" s="894"/>
      <c r="G143" s="744">
        <f t="shared" si="3"/>
        <v>0</v>
      </c>
    </row>
    <row r="144" spans="2:7" s="124" customFormat="1">
      <c r="B144" s="403"/>
      <c r="C144" s="31" t="s">
        <v>2949</v>
      </c>
      <c r="D144" s="372" t="s">
        <v>39</v>
      </c>
      <c r="E144" s="373">
        <v>122</v>
      </c>
      <c r="F144" s="894"/>
      <c r="G144" s="744">
        <f t="shared" si="3"/>
        <v>0</v>
      </c>
    </row>
    <row r="145" spans="2:7" s="124" customFormat="1">
      <c r="B145" s="403"/>
      <c r="C145" s="362" t="s">
        <v>47</v>
      </c>
      <c r="D145" s="370"/>
      <c r="E145" s="371"/>
      <c r="F145" s="896"/>
      <c r="G145" s="742">
        <f>SUM(G138:G144)</f>
        <v>0</v>
      </c>
    </row>
    <row r="146" spans="2:7" s="124" customFormat="1">
      <c r="B146" s="403"/>
      <c r="C146" s="31"/>
      <c r="D146" s="1"/>
      <c r="E146" s="1"/>
      <c r="F146" s="663"/>
      <c r="G146" s="593"/>
    </row>
    <row r="147" spans="2:7" s="124" customFormat="1" ht="56.25" customHeight="1">
      <c r="B147" s="141">
        <v>6</v>
      </c>
      <c r="C147" s="31" t="s">
        <v>2957</v>
      </c>
      <c r="D147" s="1"/>
      <c r="E147" s="1"/>
      <c r="F147" s="663"/>
      <c r="G147" s="593"/>
    </row>
    <row r="148" spans="2:7" s="124" customFormat="1">
      <c r="B148" s="403"/>
      <c r="C148" s="31" t="s">
        <v>2903</v>
      </c>
      <c r="D148" s="372"/>
      <c r="E148" s="373"/>
      <c r="F148" s="897"/>
      <c r="G148" s="744"/>
    </row>
    <row r="149" spans="2:7" s="124" customFormat="1">
      <c r="B149" s="403"/>
      <c r="C149" s="31" t="s">
        <v>2773</v>
      </c>
      <c r="D149" s="372" t="s">
        <v>39</v>
      </c>
      <c r="E149" s="373">
        <v>203</v>
      </c>
      <c r="F149" s="894"/>
      <c r="G149" s="744">
        <f>E149*F149</f>
        <v>0</v>
      </c>
    </row>
    <row r="150" spans="2:7" s="124" customFormat="1">
      <c r="B150" s="403"/>
      <c r="C150" s="31" t="s">
        <v>2776</v>
      </c>
      <c r="D150" s="372" t="s">
        <v>39</v>
      </c>
      <c r="E150" s="373">
        <v>64</v>
      </c>
      <c r="F150" s="894"/>
      <c r="G150" s="744">
        <f>E150*F150</f>
        <v>0</v>
      </c>
    </row>
    <row r="151" spans="2:7" s="124" customFormat="1">
      <c r="B151" s="403"/>
      <c r="C151" s="31" t="s">
        <v>2950</v>
      </c>
      <c r="D151" s="1"/>
      <c r="E151" s="1"/>
      <c r="F151" s="663"/>
      <c r="G151" s="593"/>
    </row>
    <row r="152" spans="2:7" s="124" customFormat="1">
      <c r="B152" s="403"/>
      <c r="C152" s="31" t="s">
        <v>2914</v>
      </c>
      <c r="D152" s="372" t="s">
        <v>39</v>
      </c>
      <c r="E152" s="373">
        <v>6</v>
      </c>
      <c r="F152" s="894"/>
      <c r="G152" s="744">
        <f>E152*F152</f>
        <v>0</v>
      </c>
    </row>
    <row r="153" spans="2:7" s="124" customFormat="1">
      <c r="B153" s="403"/>
      <c r="C153" s="31" t="s">
        <v>2915</v>
      </c>
      <c r="D153" s="372" t="s">
        <v>39</v>
      </c>
      <c r="E153" s="373">
        <v>32</v>
      </c>
      <c r="F153" s="894"/>
      <c r="G153" s="744">
        <f>E153*F153</f>
        <v>0</v>
      </c>
    </row>
    <row r="154" spans="2:7" s="124" customFormat="1">
      <c r="B154" s="403"/>
      <c r="C154" s="31" t="s">
        <v>2776</v>
      </c>
      <c r="D154" s="372" t="s">
        <v>39</v>
      </c>
      <c r="E154" s="373">
        <v>64</v>
      </c>
      <c r="F154" s="894"/>
      <c r="G154" s="744">
        <f>E154*F154</f>
        <v>0</v>
      </c>
    </row>
    <row r="155" spans="2:7" s="124" customFormat="1">
      <c r="B155" s="403"/>
      <c r="C155" s="31" t="s">
        <v>2916</v>
      </c>
      <c r="D155" s="372" t="s">
        <v>39</v>
      </c>
      <c r="E155" s="373">
        <v>78</v>
      </c>
      <c r="F155" s="894"/>
      <c r="G155" s="744">
        <f>E155*F155</f>
        <v>0</v>
      </c>
    </row>
    <row r="156" spans="2:7" s="124" customFormat="1">
      <c r="B156" s="403"/>
      <c r="C156" s="31" t="s">
        <v>2952</v>
      </c>
      <c r="D156" s="1"/>
      <c r="E156" s="1"/>
      <c r="F156" s="663"/>
      <c r="G156" s="593"/>
    </row>
    <row r="157" spans="2:7" s="124" customFormat="1">
      <c r="B157" s="403"/>
      <c r="C157" s="31" t="s">
        <v>2915</v>
      </c>
      <c r="D157" s="372" t="s">
        <v>39</v>
      </c>
      <c r="E157" s="373">
        <v>22</v>
      </c>
      <c r="F157" s="894"/>
      <c r="G157" s="744">
        <f>E157*F157</f>
        <v>0</v>
      </c>
    </row>
    <row r="158" spans="2:7" s="124" customFormat="1">
      <c r="B158" s="403"/>
      <c r="C158" s="31" t="s">
        <v>2776</v>
      </c>
      <c r="D158" s="372" t="s">
        <v>39</v>
      </c>
      <c r="E158" s="373">
        <v>14</v>
      </c>
      <c r="F158" s="894"/>
      <c r="G158" s="744">
        <f>E158*F158</f>
        <v>0</v>
      </c>
    </row>
    <row r="159" spans="2:7" s="124" customFormat="1">
      <c r="B159" s="403"/>
      <c r="C159" s="31" t="s">
        <v>2916</v>
      </c>
      <c r="D159" s="372" t="s">
        <v>39</v>
      </c>
      <c r="E159" s="373">
        <v>58</v>
      </c>
      <c r="F159" s="894"/>
      <c r="G159" s="744">
        <f>E159*F159</f>
        <v>0</v>
      </c>
    </row>
    <row r="160" spans="2:7" s="124" customFormat="1">
      <c r="B160" s="403"/>
      <c r="C160" s="361" t="s">
        <v>46</v>
      </c>
      <c r="D160" s="368"/>
      <c r="E160" s="369"/>
      <c r="F160" s="895"/>
      <c r="G160" s="741">
        <f>SUM(G149:G159)</f>
        <v>0</v>
      </c>
    </row>
    <row r="161" spans="2:7" s="124" customFormat="1">
      <c r="B161" s="403"/>
      <c r="F161" s="663"/>
      <c r="G161" s="661"/>
    </row>
    <row r="162" spans="2:7" s="124" customFormat="1">
      <c r="B162" s="403"/>
      <c r="C162" s="31" t="s">
        <v>2915</v>
      </c>
      <c r="D162" s="372" t="s">
        <v>39</v>
      </c>
      <c r="E162" s="373">
        <v>38</v>
      </c>
      <c r="F162" s="894"/>
      <c r="G162" s="744">
        <f>E162*F162</f>
        <v>0</v>
      </c>
    </row>
    <row r="163" spans="2:7" s="124" customFormat="1">
      <c r="B163" s="403"/>
      <c r="C163" s="31" t="s">
        <v>2776</v>
      </c>
      <c r="D163" s="372" t="s">
        <v>39</v>
      </c>
      <c r="E163" s="373">
        <v>34</v>
      </c>
      <c r="F163" s="894"/>
      <c r="G163" s="744">
        <f>E163*F163</f>
        <v>0</v>
      </c>
    </row>
    <row r="164" spans="2:7" s="124" customFormat="1">
      <c r="B164" s="403"/>
      <c r="C164" s="31" t="s">
        <v>2916</v>
      </c>
      <c r="D164" s="372" t="s">
        <v>39</v>
      </c>
      <c r="E164" s="373">
        <v>64</v>
      </c>
      <c r="F164" s="894"/>
      <c r="G164" s="744">
        <f>E164*F164</f>
        <v>0</v>
      </c>
    </row>
    <row r="165" spans="2:7" s="124" customFormat="1">
      <c r="B165" s="403"/>
      <c r="C165" s="362" t="s">
        <v>47</v>
      </c>
      <c r="D165" s="370"/>
      <c r="E165" s="371"/>
      <c r="F165" s="896"/>
      <c r="G165" s="742">
        <f>SUM(G162:G164)</f>
        <v>0</v>
      </c>
    </row>
    <row r="166" spans="2:7" s="124" customFormat="1">
      <c r="B166" s="403"/>
      <c r="C166" s="36"/>
      <c r="D166" s="1"/>
      <c r="E166" s="1"/>
      <c r="F166" s="663"/>
      <c r="G166" s="593"/>
    </row>
    <row r="167" spans="2:7" s="124" customFormat="1" ht="173.25" customHeight="1">
      <c r="B167" s="141">
        <v>7</v>
      </c>
      <c r="C167" s="31" t="s">
        <v>2958</v>
      </c>
      <c r="D167" s="1"/>
      <c r="E167" s="1"/>
      <c r="F167" s="663"/>
      <c r="G167" s="593"/>
    </row>
    <row r="168" spans="2:7" s="124" customFormat="1">
      <c r="B168" s="403"/>
      <c r="C168" s="375" t="s">
        <v>2959</v>
      </c>
      <c r="D168" s="372" t="s">
        <v>7</v>
      </c>
      <c r="E168" s="373">
        <v>9</v>
      </c>
      <c r="F168" s="894"/>
      <c r="G168" s="744">
        <f>E168*F168</f>
        <v>0</v>
      </c>
    </row>
    <row r="169" spans="2:7" s="124" customFormat="1">
      <c r="B169" s="403"/>
      <c r="C169" s="375" t="s">
        <v>2960</v>
      </c>
      <c r="D169" s="372" t="s">
        <v>7</v>
      </c>
      <c r="E169" s="373">
        <v>25</v>
      </c>
      <c r="F169" s="894"/>
      <c r="G169" s="744">
        <f>E169*F169</f>
        <v>0</v>
      </c>
    </row>
    <row r="170" spans="2:7" s="124" customFormat="1">
      <c r="B170" s="403"/>
      <c r="C170" s="375" t="s">
        <v>2961</v>
      </c>
      <c r="D170" s="372" t="s">
        <v>7</v>
      </c>
      <c r="E170" s="373">
        <v>12</v>
      </c>
      <c r="F170" s="894"/>
      <c r="G170" s="744">
        <f t="shared" ref="G170:G174" si="4">E170*F170</f>
        <v>0</v>
      </c>
    </row>
    <row r="171" spans="2:7" s="124" customFormat="1">
      <c r="B171" s="403"/>
      <c r="C171" s="375" t="s">
        <v>2962</v>
      </c>
      <c r="D171" s="372" t="s">
        <v>7</v>
      </c>
      <c r="E171" s="373">
        <v>22</v>
      </c>
      <c r="F171" s="894"/>
      <c r="G171" s="744">
        <f t="shared" si="4"/>
        <v>0</v>
      </c>
    </row>
    <row r="172" spans="2:7" s="124" customFormat="1">
      <c r="B172" s="403"/>
      <c r="C172" s="375" t="s">
        <v>2963</v>
      </c>
      <c r="D172" s="372" t="s">
        <v>7</v>
      </c>
      <c r="E172" s="373">
        <v>6</v>
      </c>
      <c r="F172" s="894"/>
      <c r="G172" s="744">
        <f t="shared" si="4"/>
        <v>0</v>
      </c>
    </row>
    <row r="173" spans="2:7" s="124" customFormat="1">
      <c r="B173" s="403"/>
      <c r="C173" s="374" t="s">
        <v>2964</v>
      </c>
      <c r="D173" s="372" t="s">
        <v>7</v>
      </c>
      <c r="E173" s="373">
        <v>16</v>
      </c>
      <c r="F173" s="894"/>
      <c r="G173" s="744">
        <f t="shared" si="4"/>
        <v>0</v>
      </c>
    </row>
    <row r="174" spans="2:7" s="124" customFormat="1">
      <c r="B174" s="403"/>
      <c r="C174" s="375" t="s">
        <v>2965</v>
      </c>
      <c r="D174" s="372" t="s">
        <v>7</v>
      </c>
      <c r="E174" s="373">
        <v>8</v>
      </c>
      <c r="F174" s="894"/>
      <c r="G174" s="744">
        <f t="shared" si="4"/>
        <v>0</v>
      </c>
    </row>
    <row r="175" spans="2:7" s="124" customFormat="1">
      <c r="B175" s="403"/>
      <c r="C175" s="361" t="s">
        <v>46</v>
      </c>
      <c r="D175" s="368"/>
      <c r="E175" s="369"/>
      <c r="F175" s="895"/>
      <c r="G175" s="741">
        <f>SUM(G168:G174)</f>
        <v>0</v>
      </c>
    </row>
    <row r="176" spans="2:7" s="124" customFormat="1">
      <c r="B176" s="403"/>
      <c r="E176" s="1"/>
      <c r="F176" s="663"/>
      <c r="G176" s="593"/>
    </row>
    <row r="177" spans="2:7" s="124" customFormat="1">
      <c r="B177" s="403"/>
      <c r="C177" s="374" t="s">
        <v>2960</v>
      </c>
      <c r="D177" s="1"/>
      <c r="E177" s="373">
        <v>4</v>
      </c>
      <c r="F177" s="894"/>
      <c r="G177" s="744">
        <f>E177*F177</f>
        <v>0</v>
      </c>
    </row>
    <row r="178" spans="2:7" s="124" customFormat="1">
      <c r="B178" s="403"/>
      <c r="C178" s="374" t="s">
        <v>2966</v>
      </c>
      <c r="D178" s="376"/>
      <c r="E178" s="373">
        <v>6</v>
      </c>
      <c r="F178" s="894"/>
      <c r="G178" s="744">
        <f t="shared" ref="G178:G179" si="5">E178*F178</f>
        <v>0</v>
      </c>
    </row>
    <row r="179" spans="2:7" s="124" customFormat="1">
      <c r="B179" s="403"/>
      <c r="C179" s="374" t="s">
        <v>2964</v>
      </c>
      <c r="D179" s="376"/>
      <c r="E179" s="373">
        <v>4</v>
      </c>
      <c r="F179" s="894"/>
      <c r="G179" s="744">
        <f t="shared" si="5"/>
        <v>0</v>
      </c>
    </row>
    <row r="180" spans="2:7" s="124" customFormat="1">
      <c r="B180" s="403"/>
      <c r="C180" s="362" t="s">
        <v>47</v>
      </c>
      <c r="D180" s="370"/>
      <c r="E180" s="371"/>
      <c r="F180" s="896"/>
      <c r="G180" s="742">
        <f>SUM(G177:G179)</f>
        <v>0</v>
      </c>
    </row>
    <row r="181" spans="2:7" s="124" customFormat="1">
      <c r="B181" s="403"/>
      <c r="C181" s="377"/>
      <c r="D181" s="376"/>
      <c r="E181" s="1"/>
      <c r="F181" s="663"/>
      <c r="G181" s="593"/>
    </row>
    <row r="182" spans="2:7" s="124" customFormat="1" ht="38.25">
      <c r="B182" s="141">
        <v>8</v>
      </c>
      <c r="C182" s="31" t="s">
        <v>2967</v>
      </c>
      <c r="D182" s="1"/>
      <c r="E182" s="1"/>
      <c r="F182" s="663"/>
      <c r="G182" s="593"/>
    </row>
    <row r="183" spans="2:7" s="124" customFormat="1">
      <c r="B183" s="403"/>
      <c r="C183" s="374" t="s">
        <v>2968</v>
      </c>
      <c r="D183" s="372" t="s">
        <v>7</v>
      </c>
      <c r="E183" s="373">
        <v>8</v>
      </c>
      <c r="F183" s="894"/>
      <c r="G183" s="744">
        <f>E183*F183</f>
        <v>0</v>
      </c>
    </row>
    <row r="184" spans="2:7" s="124" customFormat="1">
      <c r="B184" s="403"/>
      <c r="C184" s="374" t="s">
        <v>2969</v>
      </c>
      <c r="D184" s="372" t="s">
        <v>7</v>
      </c>
      <c r="E184" s="373">
        <v>6</v>
      </c>
      <c r="F184" s="894"/>
      <c r="G184" s="744">
        <f>E184*F184</f>
        <v>0</v>
      </c>
    </row>
    <row r="185" spans="2:7" s="124" customFormat="1">
      <c r="B185" s="403"/>
      <c r="C185" s="374" t="s">
        <v>2970</v>
      </c>
      <c r="D185" s="372" t="s">
        <v>7</v>
      </c>
      <c r="E185" s="373">
        <v>3</v>
      </c>
      <c r="F185" s="894"/>
      <c r="G185" s="744">
        <f>E185*F185</f>
        <v>0</v>
      </c>
    </row>
    <row r="186" spans="2:7" s="124" customFormat="1">
      <c r="B186" s="403"/>
      <c r="C186" s="374" t="s">
        <v>2971</v>
      </c>
      <c r="D186" s="372" t="s">
        <v>7</v>
      </c>
      <c r="E186" s="373">
        <v>2</v>
      </c>
      <c r="F186" s="894"/>
      <c r="G186" s="744">
        <f>E186*F186</f>
        <v>0</v>
      </c>
    </row>
    <row r="187" spans="2:7" s="124" customFormat="1">
      <c r="B187" s="403"/>
      <c r="C187" s="374" t="s">
        <v>2972</v>
      </c>
      <c r="D187" s="372" t="s">
        <v>7</v>
      </c>
      <c r="E187" s="373">
        <v>1</v>
      </c>
      <c r="F187" s="894"/>
      <c r="G187" s="744">
        <f>E187*F187</f>
        <v>0</v>
      </c>
    </row>
    <row r="188" spans="2:7" s="124" customFormat="1">
      <c r="B188" s="403"/>
      <c r="C188" s="361" t="s">
        <v>46</v>
      </c>
      <c r="D188" s="368"/>
      <c r="E188" s="369"/>
      <c r="F188" s="895"/>
      <c r="G188" s="741">
        <f>SUM(G183:G187)</f>
        <v>0</v>
      </c>
    </row>
    <row r="189" spans="2:7" s="124" customFormat="1">
      <c r="B189" s="403"/>
      <c r="C189" s="377"/>
      <c r="D189" s="376"/>
      <c r="E189" s="1"/>
      <c r="F189" s="663"/>
      <c r="G189" s="593"/>
    </row>
    <row r="190" spans="2:7" s="124" customFormat="1">
      <c r="B190" s="403"/>
      <c r="C190" s="374" t="s">
        <v>2968</v>
      </c>
      <c r="D190" s="372" t="s">
        <v>7</v>
      </c>
      <c r="E190" s="373">
        <v>4</v>
      </c>
      <c r="F190" s="894"/>
      <c r="G190" s="744">
        <f>E190*F190</f>
        <v>0</v>
      </c>
    </row>
    <row r="191" spans="2:7" s="124" customFormat="1">
      <c r="B191" s="403"/>
      <c r="C191" s="374" t="s">
        <v>2969</v>
      </c>
      <c r="D191" s="372" t="s">
        <v>7</v>
      </c>
      <c r="E191" s="373">
        <v>1</v>
      </c>
      <c r="F191" s="894"/>
      <c r="G191" s="744">
        <f>E191*F191</f>
        <v>0</v>
      </c>
    </row>
    <row r="192" spans="2:7" s="124" customFormat="1">
      <c r="B192" s="403"/>
      <c r="C192" s="362" t="s">
        <v>47</v>
      </c>
      <c r="D192" s="370"/>
      <c r="E192" s="371"/>
      <c r="F192" s="896"/>
      <c r="G192" s="742">
        <f>SUM(G190:G191)</f>
        <v>0</v>
      </c>
    </row>
    <row r="193" spans="2:7" s="124" customFormat="1">
      <c r="B193" s="403"/>
      <c r="C193" s="377"/>
      <c r="D193" s="376"/>
      <c r="E193" s="1"/>
      <c r="F193" s="663"/>
      <c r="G193" s="593"/>
    </row>
    <row r="194" spans="2:7" s="124" customFormat="1" ht="277.5" customHeight="1">
      <c r="B194" s="141">
        <v>9</v>
      </c>
      <c r="C194" s="31" t="s">
        <v>2973</v>
      </c>
      <c r="D194" s="376"/>
      <c r="E194" s="1"/>
      <c r="F194" s="663"/>
      <c r="G194" s="593"/>
    </row>
    <row r="195" spans="2:7" s="124" customFormat="1">
      <c r="B195" s="403"/>
      <c r="C195" s="374" t="s">
        <v>2974</v>
      </c>
      <c r="D195" s="372" t="s">
        <v>7</v>
      </c>
      <c r="E195" s="373">
        <v>2</v>
      </c>
      <c r="F195" s="894"/>
      <c r="G195" s="744">
        <f t="shared" ref="G195:G205" si="6">E195*F195</f>
        <v>0</v>
      </c>
    </row>
    <row r="196" spans="2:7" s="124" customFormat="1">
      <c r="B196" s="403"/>
      <c r="C196" s="374" t="s">
        <v>2975</v>
      </c>
      <c r="D196" s="372" t="s">
        <v>7</v>
      </c>
      <c r="E196" s="373">
        <v>1</v>
      </c>
      <c r="F196" s="894"/>
      <c r="G196" s="744">
        <f t="shared" si="6"/>
        <v>0</v>
      </c>
    </row>
    <row r="197" spans="2:7" s="124" customFormat="1">
      <c r="B197" s="403"/>
      <c r="C197" s="374" t="s">
        <v>2976</v>
      </c>
      <c r="D197" s="372" t="s">
        <v>7</v>
      </c>
      <c r="E197" s="373">
        <v>5</v>
      </c>
      <c r="F197" s="894"/>
      <c r="G197" s="744">
        <f t="shared" si="6"/>
        <v>0</v>
      </c>
    </row>
    <row r="198" spans="2:7" s="124" customFormat="1">
      <c r="B198" s="403"/>
      <c r="C198" s="374" t="s">
        <v>2977</v>
      </c>
      <c r="D198" s="372" t="s">
        <v>7</v>
      </c>
      <c r="E198" s="373">
        <v>3</v>
      </c>
      <c r="F198" s="894"/>
      <c r="G198" s="744">
        <f t="shared" si="6"/>
        <v>0</v>
      </c>
    </row>
    <row r="199" spans="2:7" s="124" customFormat="1">
      <c r="B199" s="403"/>
      <c r="C199" s="374" t="s">
        <v>2978</v>
      </c>
      <c r="D199" s="372" t="s">
        <v>7</v>
      </c>
      <c r="E199" s="373">
        <v>2</v>
      </c>
      <c r="F199" s="894"/>
      <c r="G199" s="744">
        <f t="shared" si="6"/>
        <v>0</v>
      </c>
    </row>
    <row r="200" spans="2:7" s="124" customFormat="1">
      <c r="B200" s="403"/>
      <c r="C200" s="374" t="s">
        <v>2979</v>
      </c>
      <c r="D200" s="372" t="s">
        <v>7</v>
      </c>
      <c r="E200" s="373">
        <v>1</v>
      </c>
      <c r="F200" s="894"/>
      <c r="G200" s="744">
        <f t="shared" si="6"/>
        <v>0</v>
      </c>
    </row>
    <row r="201" spans="2:7" s="124" customFormat="1">
      <c r="B201" s="403"/>
      <c r="C201" s="374" t="s">
        <v>2980</v>
      </c>
      <c r="D201" s="372" t="s">
        <v>7</v>
      </c>
      <c r="E201" s="373">
        <v>1</v>
      </c>
      <c r="F201" s="894"/>
      <c r="G201" s="744">
        <f t="shared" si="6"/>
        <v>0</v>
      </c>
    </row>
    <row r="202" spans="2:7" s="124" customFormat="1">
      <c r="B202" s="403"/>
      <c r="C202" s="374" t="s">
        <v>2981</v>
      </c>
      <c r="D202" s="372" t="s">
        <v>7</v>
      </c>
      <c r="E202" s="373">
        <v>2</v>
      </c>
      <c r="F202" s="894"/>
      <c r="G202" s="744">
        <f t="shared" si="6"/>
        <v>0</v>
      </c>
    </row>
    <row r="203" spans="2:7" s="124" customFormat="1">
      <c r="B203" s="403"/>
      <c r="C203" s="374" t="s">
        <v>2982</v>
      </c>
      <c r="D203" s="372" t="s">
        <v>7</v>
      </c>
      <c r="E203" s="373">
        <v>1</v>
      </c>
      <c r="F203" s="894"/>
      <c r="G203" s="744">
        <f t="shared" si="6"/>
        <v>0</v>
      </c>
    </row>
    <row r="204" spans="2:7" s="124" customFormat="1">
      <c r="B204" s="403"/>
      <c r="C204" s="374" t="s">
        <v>2983</v>
      </c>
      <c r="D204" s="372" t="s">
        <v>7</v>
      </c>
      <c r="E204" s="373">
        <v>1</v>
      </c>
      <c r="F204" s="894"/>
      <c r="G204" s="744">
        <f t="shared" si="6"/>
        <v>0</v>
      </c>
    </row>
    <row r="205" spans="2:7" s="124" customFormat="1">
      <c r="B205" s="403"/>
      <c r="C205" s="374" t="s">
        <v>2984</v>
      </c>
      <c r="D205" s="372" t="s">
        <v>7</v>
      </c>
      <c r="E205" s="373">
        <v>1</v>
      </c>
      <c r="F205" s="894"/>
      <c r="G205" s="744">
        <f t="shared" si="6"/>
        <v>0</v>
      </c>
    </row>
    <row r="206" spans="2:7" s="124" customFormat="1">
      <c r="B206" s="403"/>
      <c r="C206" s="361" t="s">
        <v>46</v>
      </c>
      <c r="D206" s="368"/>
      <c r="E206" s="369"/>
      <c r="F206" s="895"/>
      <c r="G206" s="741">
        <f>SUM(G195:G205)</f>
        <v>0</v>
      </c>
    </row>
    <row r="207" spans="2:7" s="124" customFormat="1">
      <c r="B207" s="403"/>
      <c r="C207" s="377"/>
      <c r="D207" s="376"/>
      <c r="E207" s="1"/>
      <c r="F207" s="663"/>
      <c r="G207" s="593"/>
    </row>
    <row r="208" spans="2:7" s="124" customFormat="1">
      <c r="B208" s="403"/>
      <c r="C208" s="374" t="s">
        <v>2975</v>
      </c>
      <c r="D208" s="372" t="s">
        <v>7</v>
      </c>
      <c r="E208" s="373">
        <v>1</v>
      </c>
      <c r="F208" s="894"/>
      <c r="G208" s="744">
        <f>E208*F208</f>
        <v>0</v>
      </c>
    </row>
    <row r="209" spans="2:7" s="124" customFormat="1">
      <c r="B209" s="403"/>
      <c r="C209" s="374" t="s">
        <v>2976</v>
      </c>
      <c r="D209" s="372" t="s">
        <v>7</v>
      </c>
      <c r="E209" s="373">
        <v>3</v>
      </c>
      <c r="F209" s="894"/>
      <c r="G209" s="744">
        <f>E209*F209</f>
        <v>0</v>
      </c>
    </row>
    <row r="210" spans="2:7" s="124" customFormat="1">
      <c r="B210" s="403"/>
      <c r="C210" s="374" t="s">
        <v>2978</v>
      </c>
      <c r="D210" s="372" t="s">
        <v>7</v>
      </c>
      <c r="E210" s="373">
        <v>1</v>
      </c>
      <c r="F210" s="894"/>
      <c r="G210" s="744">
        <f>E210*F210</f>
        <v>0</v>
      </c>
    </row>
    <row r="211" spans="2:7" s="124" customFormat="1">
      <c r="B211" s="403"/>
      <c r="C211" s="362" t="s">
        <v>47</v>
      </c>
      <c r="D211" s="370"/>
      <c r="E211" s="371"/>
      <c r="F211" s="896"/>
      <c r="G211" s="742">
        <f>SUM(G208:G210)</f>
        <v>0</v>
      </c>
    </row>
    <row r="212" spans="2:7" s="124" customFormat="1">
      <c r="B212" s="403"/>
      <c r="C212" s="377"/>
      <c r="D212" s="376"/>
      <c r="E212" s="1"/>
      <c r="F212" s="663"/>
      <c r="G212" s="593"/>
    </row>
    <row r="213" spans="2:7" s="124" customFormat="1" ht="57.75" customHeight="1">
      <c r="B213" s="141">
        <v>10</v>
      </c>
      <c r="C213" s="31" t="s">
        <v>3669</v>
      </c>
      <c r="D213" s="376"/>
      <c r="E213" s="1"/>
      <c r="F213" s="663"/>
      <c r="G213" s="593"/>
    </row>
    <row r="214" spans="2:7" s="124" customFormat="1">
      <c r="B214" s="403"/>
      <c r="C214" s="361" t="s">
        <v>46</v>
      </c>
      <c r="D214" s="368" t="s">
        <v>7</v>
      </c>
      <c r="E214" s="369">
        <v>20</v>
      </c>
      <c r="F214" s="894"/>
      <c r="G214" s="741">
        <f>E214*F214</f>
        <v>0</v>
      </c>
    </row>
    <row r="215" spans="2:7" s="124" customFormat="1">
      <c r="B215" s="403"/>
      <c r="C215" s="362" t="s">
        <v>47</v>
      </c>
      <c r="D215" s="370" t="s">
        <v>7</v>
      </c>
      <c r="E215" s="371">
        <v>5</v>
      </c>
      <c r="F215" s="894"/>
      <c r="G215" s="742">
        <f>E215*F215</f>
        <v>0</v>
      </c>
    </row>
    <row r="216" spans="2:7" s="124" customFormat="1">
      <c r="B216" s="403"/>
      <c r="C216" s="377"/>
      <c r="D216" s="376"/>
      <c r="E216" s="1"/>
      <c r="F216" s="663"/>
      <c r="G216" s="593"/>
    </row>
    <row r="217" spans="2:7" s="124" customFormat="1" ht="207.75" customHeight="1">
      <c r="B217" s="141">
        <v>11</v>
      </c>
      <c r="C217" s="31" t="s">
        <v>2985</v>
      </c>
      <c r="D217" s="376"/>
      <c r="E217" s="1"/>
      <c r="F217" s="663"/>
      <c r="G217" s="593"/>
    </row>
    <row r="218" spans="2:7" s="124" customFormat="1" ht="63.75">
      <c r="B218" s="141"/>
      <c r="C218" s="978" t="s">
        <v>4922</v>
      </c>
      <c r="D218" s="376"/>
      <c r="E218" s="1"/>
      <c r="F218" s="663"/>
      <c r="G218" s="593"/>
    </row>
    <row r="219" spans="2:7" s="124" customFormat="1">
      <c r="B219" s="403"/>
      <c r="C219" s="361" t="s">
        <v>46</v>
      </c>
      <c r="D219" s="368" t="s">
        <v>39</v>
      </c>
      <c r="E219" s="369">
        <v>11120</v>
      </c>
      <c r="F219" s="894"/>
      <c r="G219" s="741">
        <f>E219*F219</f>
        <v>0</v>
      </c>
    </row>
    <row r="220" spans="2:7" s="124" customFormat="1">
      <c r="B220" s="403"/>
      <c r="C220" s="362" t="s">
        <v>47</v>
      </c>
      <c r="D220" s="370" t="s">
        <v>39</v>
      </c>
      <c r="E220" s="371">
        <v>2080</v>
      </c>
      <c r="F220" s="894"/>
      <c r="G220" s="742">
        <f>E220*F220</f>
        <v>0</v>
      </c>
    </row>
    <row r="221" spans="2:7" s="124" customFormat="1">
      <c r="B221" s="403"/>
      <c r="C221" s="377"/>
      <c r="D221" s="376"/>
      <c r="E221" s="1"/>
      <c r="F221" s="663"/>
      <c r="G221" s="593"/>
    </row>
    <row r="222" spans="2:7" s="124" customFormat="1" ht="40.5" customHeight="1">
      <c r="B222" s="141">
        <v>12</v>
      </c>
      <c r="C222" s="31" t="s">
        <v>2986</v>
      </c>
      <c r="D222" s="376"/>
      <c r="E222" s="1"/>
      <c r="F222" s="663"/>
      <c r="G222" s="593"/>
    </row>
    <row r="223" spans="2:7" s="124" customFormat="1" ht="38.25">
      <c r="B223" s="141"/>
      <c r="C223" s="978" t="s">
        <v>4923</v>
      </c>
      <c r="D223" s="376"/>
      <c r="E223" s="1"/>
      <c r="F223" s="663"/>
      <c r="G223" s="593"/>
    </row>
    <row r="224" spans="2:7" s="124" customFormat="1">
      <c r="B224" s="403"/>
      <c r="C224" s="361" t="s">
        <v>46</v>
      </c>
      <c r="D224" s="368" t="s">
        <v>10</v>
      </c>
      <c r="E224" s="369">
        <v>1650</v>
      </c>
      <c r="F224" s="369"/>
      <c r="G224" s="741">
        <f>E224*F224</f>
        <v>0</v>
      </c>
    </row>
    <row r="225" spans="2:7" s="124" customFormat="1">
      <c r="B225" s="403"/>
      <c r="C225" s="362" t="s">
        <v>47</v>
      </c>
      <c r="D225" s="370" t="s">
        <v>10</v>
      </c>
      <c r="E225" s="371">
        <v>310</v>
      </c>
      <c r="F225" s="371"/>
      <c r="G225" s="742">
        <f>E225*F225</f>
        <v>0</v>
      </c>
    </row>
    <row r="226" spans="2:7" s="124" customFormat="1">
      <c r="B226" s="403"/>
      <c r="C226" s="377"/>
      <c r="D226" s="376"/>
      <c r="E226" s="1"/>
      <c r="F226" s="663"/>
      <c r="G226" s="593"/>
    </row>
    <row r="227" spans="2:7" s="124" customFormat="1" ht="76.5">
      <c r="B227" s="141">
        <v>13</v>
      </c>
      <c r="C227" s="31" t="s">
        <v>2987</v>
      </c>
      <c r="D227" s="376"/>
      <c r="E227" s="1"/>
      <c r="F227" s="663"/>
      <c r="G227" s="593"/>
    </row>
    <row r="228" spans="2:7" s="124" customFormat="1">
      <c r="B228" s="403"/>
      <c r="C228" s="361" t="s">
        <v>46</v>
      </c>
      <c r="D228" s="368" t="s">
        <v>15</v>
      </c>
      <c r="E228" s="369">
        <v>282</v>
      </c>
      <c r="F228" s="894"/>
      <c r="G228" s="741">
        <f>E228*F228</f>
        <v>0</v>
      </c>
    </row>
    <row r="229" spans="2:7" s="124" customFormat="1">
      <c r="B229" s="403"/>
      <c r="C229" s="362" t="s">
        <v>47</v>
      </c>
      <c r="D229" s="370" t="s">
        <v>15</v>
      </c>
      <c r="E229" s="371">
        <v>52</v>
      </c>
      <c r="F229" s="894"/>
      <c r="G229" s="742">
        <f>E229*F229</f>
        <v>0</v>
      </c>
    </row>
    <row r="230" spans="2:7" s="124" customFormat="1">
      <c r="B230" s="403"/>
      <c r="C230" s="377"/>
      <c r="D230" s="376"/>
      <c r="E230" s="1"/>
      <c r="F230" s="663"/>
      <c r="G230" s="593"/>
    </row>
    <row r="231" spans="2:7" s="124" customFormat="1" ht="42.75" customHeight="1">
      <c r="B231" s="141">
        <v>14</v>
      </c>
      <c r="C231" s="31" t="s">
        <v>2988</v>
      </c>
      <c r="D231" s="376"/>
      <c r="E231" s="1"/>
      <c r="F231" s="663"/>
      <c r="G231" s="593"/>
    </row>
    <row r="232" spans="2:7" s="124" customFormat="1">
      <c r="B232" s="403"/>
      <c r="C232" s="361" t="s">
        <v>46</v>
      </c>
      <c r="D232" s="368" t="s">
        <v>15</v>
      </c>
      <c r="E232" s="369">
        <v>282</v>
      </c>
      <c r="F232" s="894"/>
      <c r="G232" s="741">
        <f>E232*F232</f>
        <v>0</v>
      </c>
    </row>
    <row r="233" spans="2:7" s="124" customFormat="1">
      <c r="B233" s="403"/>
      <c r="C233" s="362" t="s">
        <v>47</v>
      </c>
      <c r="D233" s="370" t="s">
        <v>15</v>
      </c>
      <c r="E233" s="371">
        <v>52</v>
      </c>
      <c r="F233" s="894"/>
      <c r="G233" s="742">
        <f>E233*F233</f>
        <v>0</v>
      </c>
    </row>
    <row r="234" spans="2:7" s="124" customFormat="1">
      <c r="B234" s="403"/>
      <c r="C234" s="377"/>
      <c r="D234" s="376"/>
      <c r="E234" s="1"/>
      <c r="F234" s="663"/>
      <c r="G234" s="593"/>
    </row>
    <row r="235" spans="2:7" s="124" customFormat="1" ht="54" customHeight="1">
      <c r="B235" s="141">
        <v>15</v>
      </c>
      <c r="C235" s="31" t="s">
        <v>2989</v>
      </c>
      <c r="D235" s="376"/>
      <c r="E235" s="1"/>
      <c r="F235" s="663"/>
      <c r="G235" s="593"/>
    </row>
    <row r="236" spans="2:7" s="124" customFormat="1">
      <c r="B236" s="403"/>
      <c r="C236" s="361" t="s">
        <v>46</v>
      </c>
      <c r="D236" s="368" t="s">
        <v>15</v>
      </c>
      <c r="E236" s="369">
        <v>282</v>
      </c>
      <c r="F236" s="894"/>
      <c r="G236" s="741">
        <f>E236*F236</f>
        <v>0</v>
      </c>
    </row>
    <row r="237" spans="2:7" s="124" customFormat="1">
      <c r="B237" s="403"/>
      <c r="C237" s="362" t="s">
        <v>47</v>
      </c>
      <c r="D237" s="370" t="s">
        <v>15</v>
      </c>
      <c r="E237" s="371">
        <v>52</v>
      </c>
      <c r="F237" s="894"/>
      <c r="G237" s="742">
        <f>E237*F237</f>
        <v>0</v>
      </c>
    </row>
    <row r="238" spans="2:7" s="124" customFormat="1">
      <c r="B238" s="403"/>
      <c r="C238" s="377"/>
      <c r="D238" s="376"/>
      <c r="E238" s="1"/>
      <c r="F238" s="663"/>
      <c r="G238" s="593"/>
    </row>
    <row r="239" spans="2:7" s="124" customFormat="1" ht="147.75" customHeight="1">
      <c r="B239" s="141">
        <v>16</v>
      </c>
      <c r="C239" s="31" t="s">
        <v>2990</v>
      </c>
      <c r="D239" s="376"/>
      <c r="E239" s="1"/>
      <c r="F239" s="663"/>
      <c r="G239" s="593"/>
    </row>
    <row r="240" spans="2:7" s="124" customFormat="1">
      <c r="B240" s="403"/>
      <c r="C240" s="361" t="s">
        <v>46</v>
      </c>
      <c r="D240" s="368" t="s">
        <v>15</v>
      </c>
      <c r="E240" s="369">
        <v>1650</v>
      </c>
      <c r="F240" s="894"/>
      <c r="G240" s="741">
        <f>E240*F240</f>
        <v>0</v>
      </c>
    </row>
    <row r="241" spans="2:7" s="124" customFormat="1">
      <c r="B241" s="403"/>
      <c r="C241" s="362" t="s">
        <v>47</v>
      </c>
      <c r="D241" s="370" t="s">
        <v>15</v>
      </c>
      <c r="E241" s="371">
        <v>420</v>
      </c>
      <c r="F241" s="894"/>
      <c r="G241" s="742">
        <f>E241*F241</f>
        <v>0</v>
      </c>
    </row>
    <row r="242" spans="2:7" s="124" customFormat="1">
      <c r="B242" s="403"/>
      <c r="C242" s="377"/>
      <c r="D242" s="376"/>
      <c r="E242" s="1"/>
      <c r="F242" s="663"/>
      <c r="G242" s="593"/>
    </row>
    <row r="243" spans="2:7" s="124" customFormat="1" ht="123" customHeight="1">
      <c r="B243" s="141">
        <v>17</v>
      </c>
      <c r="C243" s="31" t="s">
        <v>2991</v>
      </c>
      <c r="D243" s="376"/>
      <c r="E243" s="1"/>
      <c r="F243" s="663"/>
      <c r="G243" s="593"/>
    </row>
    <row r="244" spans="2:7" s="124" customFormat="1">
      <c r="B244" s="403"/>
      <c r="C244" s="361" t="s">
        <v>46</v>
      </c>
      <c r="D244" s="368" t="s">
        <v>15</v>
      </c>
      <c r="E244" s="369">
        <v>85</v>
      </c>
      <c r="F244" s="894"/>
      <c r="G244" s="741">
        <f>E244*F244</f>
        <v>0</v>
      </c>
    </row>
    <row r="245" spans="2:7" s="124" customFormat="1">
      <c r="B245" s="403"/>
      <c r="C245" s="362" t="s">
        <v>47</v>
      </c>
      <c r="D245" s="370" t="s">
        <v>15</v>
      </c>
      <c r="E245" s="371">
        <v>25</v>
      </c>
      <c r="F245" s="894"/>
      <c r="G245" s="742">
        <f>E245*F245</f>
        <v>0</v>
      </c>
    </row>
    <row r="246" spans="2:7" s="124" customFormat="1">
      <c r="B246" s="403"/>
      <c r="C246" s="377"/>
      <c r="D246" s="376"/>
      <c r="E246" s="1"/>
      <c r="F246" s="663"/>
      <c r="G246" s="593"/>
    </row>
    <row r="247" spans="2:7" s="124" customFormat="1" ht="66" customHeight="1">
      <c r="B247" s="141">
        <v>18</v>
      </c>
      <c r="C247" s="31" t="s">
        <v>2992</v>
      </c>
      <c r="D247" s="376"/>
      <c r="E247" s="1"/>
      <c r="F247" s="663"/>
      <c r="G247" s="593"/>
    </row>
    <row r="248" spans="2:7" s="124" customFormat="1">
      <c r="B248" s="403"/>
      <c r="C248" s="31" t="s">
        <v>2993</v>
      </c>
      <c r="D248" s="372" t="s">
        <v>39</v>
      </c>
      <c r="E248" s="373">
        <v>140</v>
      </c>
      <c r="F248" s="894"/>
      <c r="G248" s="744">
        <f>E248*F248</f>
        <v>0</v>
      </c>
    </row>
    <row r="249" spans="2:7" s="124" customFormat="1">
      <c r="B249" s="403"/>
      <c r="C249" s="361" t="s">
        <v>46</v>
      </c>
      <c r="D249" s="368"/>
      <c r="E249" s="369"/>
      <c r="F249" s="895"/>
      <c r="G249" s="741">
        <f>SUM(G248)</f>
        <v>0</v>
      </c>
    </row>
    <row r="250" spans="2:7" s="124" customFormat="1">
      <c r="B250" s="403"/>
      <c r="C250" s="377"/>
      <c r="D250" s="376"/>
      <c r="E250" s="1"/>
      <c r="F250" s="663"/>
      <c r="G250" s="593"/>
    </row>
    <row r="251" spans="2:7" s="124" customFormat="1" ht="25.5">
      <c r="B251" s="141">
        <v>19</v>
      </c>
      <c r="C251" s="31" t="s">
        <v>2994</v>
      </c>
      <c r="D251" s="372" t="s">
        <v>39</v>
      </c>
      <c r="E251" s="373">
        <v>140</v>
      </c>
      <c r="F251" s="894"/>
      <c r="G251" s="744">
        <f>E251*F251</f>
        <v>0</v>
      </c>
    </row>
    <row r="252" spans="2:7" s="124" customFormat="1">
      <c r="B252" s="403"/>
      <c r="C252" s="361" t="s">
        <v>46</v>
      </c>
      <c r="D252" s="368"/>
      <c r="E252" s="369"/>
      <c r="F252" s="895"/>
      <c r="G252" s="741">
        <f>SUM(G251)</f>
        <v>0</v>
      </c>
    </row>
    <row r="253" spans="2:7" s="124" customFormat="1">
      <c r="B253" s="403"/>
      <c r="C253" s="377"/>
      <c r="D253" s="376"/>
      <c r="E253" s="1"/>
      <c r="F253" s="663"/>
      <c r="G253" s="593"/>
    </row>
    <row r="254" spans="2:7" s="124" customFormat="1" ht="25.5">
      <c r="B254" s="141">
        <v>20</v>
      </c>
      <c r="C254" s="31" t="s">
        <v>2995</v>
      </c>
      <c r="D254" s="372" t="s">
        <v>7</v>
      </c>
      <c r="E254" s="373">
        <v>5</v>
      </c>
      <c r="F254" s="894"/>
      <c r="G254" s="744">
        <f>E254*F254</f>
        <v>0</v>
      </c>
    </row>
    <row r="255" spans="2:7" s="124" customFormat="1">
      <c r="B255" s="403"/>
      <c r="C255" s="361" t="s">
        <v>46</v>
      </c>
      <c r="D255" s="368"/>
      <c r="E255" s="369"/>
      <c r="F255" s="895"/>
      <c r="G255" s="741">
        <f>SUM(G254)</f>
        <v>0</v>
      </c>
    </row>
    <row r="256" spans="2:7" s="124" customFormat="1">
      <c r="B256" s="403"/>
      <c r="C256" s="377"/>
      <c r="D256" s="376"/>
      <c r="E256" s="1"/>
      <c r="F256" s="663"/>
      <c r="G256" s="593"/>
    </row>
    <row r="257" spans="2:7" s="124" customFormat="1" ht="51">
      <c r="B257" s="141">
        <v>21</v>
      </c>
      <c r="C257" s="31" t="s">
        <v>3670</v>
      </c>
      <c r="D257" s="372" t="s">
        <v>7</v>
      </c>
      <c r="E257" s="373">
        <v>5</v>
      </c>
      <c r="F257" s="894"/>
      <c r="G257" s="744">
        <f>E257*F257</f>
        <v>0</v>
      </c>
    </row>
    <row r="258" spans="2:7" s="124" customFormat="1">
      <c r="B258" s="403"/>
      <c r="C258" s="361" t="s">
        <v>46</v>
      </c>
      <c r="D258" s="368"/>
      <c r="E258" s="369"/>
      <c r="F258" s="895"/>
      <c r="G258" s="741">
        <f>SUM(G257)</f>
        <v>0</v>
      </c>
    </row>
    <row r="259" spans="2:7" s="124" customFormat="1">
      <c r="B259" s="403"/>
      <c r="C259" s="377"/>
      <c r="D259" s="376"/>
      <c r="E259" s="1"/>
      <c r="F259" s="663"/>
      <c r="G259" s="593"/>
    </row>
    <row r="260" spans="2:7" s="124" customFormat="1" ht="105.75" customHeight="1">
      <c r="B260" s="141">
        <v>22</v>
      </c>
      <c r="C260" s="31" t="s">
        <v>3671</v>
      </c>
      <c r="D260" s="372"/>
      <c r="E260" s="373"/>
      <c r="F260" s="897"/>
      <c r="G260" s="744"/>
    </row>
    <row r="261" spans="2:7" s="124" customFormat="1">
      <c r="B261" s="403"/>
      <c r="C261" s="408" t="s">
        <v>3672</v>
      </c>
      <c r="D261" s="372" t="s">
        <v>7</v>
      </c>
      <c r="E261" s="373">
        <v>3</v>
      </c>
      <c r="F261" s="894"/>
      <c r="G261" s="744">
        <f>E261*F261</f>
        <v>0</v>
      </c>
    </row>
    <row r="262" spans="2:7" s="124" customFormat="1">
      <c r="B262" s="403"/>
      <c r="C262" s="378" t="s">
        <v>2996</v>
      </c>
      <c r="D262" s="1"/>
      <c r="E262" s="1"/>
      <c r="F262" s="663"/>
      <c r="G262" s="593"/>
    </row>
    <row r="263" spans="2:7" s="124" customFormat="1">
      <c r="B263" s="403"/>
      <c r="C263" s="378" t="s">
        <v>3673</v>
      </c>
      <c r="D263" s="1"/>
      <c r="E263" s="1"/>
      <c r="F263" s="663"/>
      <c r="G263" s="593"/>
    </row>
    <row r="264" spans="2:7" s="124" customFormat="1">
      <c r="B264" s="403"/>
      <c r="C264" s="378" t="s">
        <v>3674</v>
      </c>
      <c r="E264" s="1"/>
      <c r="F264" s="663"/>
      <c r="G264" s="593"/>
    </row>
    <row r="265" spans="2:7" s="124" customFormat="1" ht="38.25">
      <c r="B265" s="403"/>
      <c r="C265" s="378" t="s">
        <v>3675</v>
      </c>
      <c r="D265" s="1"/>
      <c r="E265" s="1"/>
      <c r="F265" s="663"/>
      <c r="G265" s="593"/>
    </row>
    <row r="266" spans="2:7" s="124" customFormat="1" ht="25.5">
      <c r="B266" s="403"/>
      <c r="C266" s="378" t="s">
        <v>3676</v>
      </c>
      <c r="D266" s="1"/>
      <c r="E266" s="1"/>
      <c r="F266" s="663"/>
      <c r="G266" s="593"/>
    </row>
    <row r="267" spans="2:7" s="124" customFormat="1" ht="25.5">
      <c r="B267" s="403"/>
      <c r="C267" s="378" t="s">
        <v>3677</v>
      </c>
      <c r="D267" s="1"/>
      <c r="E267" s="1"/>
      <c r="F267" s="663"/>
      <c r="G267" s="593"/>
    </row>
    <row r="268" spans="2:7" s="124" customFormat="1" ht="25.5">
      <c r="B268" s="403"/>
      <c r="C268" s="378" t="s">
        <v>3678</v>
      </c>
      <c r="D268" s="1"/>
      <c r="E268" s="1"/>
      <c r="F268" s="663"/>
      <c r="G268" s="593"/>
    </row>
    <row r="269" spans="2:7" s="124" customFormat="1" ht="25.5">
      <c r="B269" s="403"/>
      <c r="C269" s="378" t="s">
        <v>3679</v>
      </c>
      <c r="D269" s="1"/>
      <c r="E269" s="1"/>
      <c r="F269" s="663"/>
      <c r="G269" s="593"/>
    </row>
    <row r="270" spans="2:7" s="124" customFormat="1">
      <c r="B270" s="403"/>
      <c r="C270" s="378" t="s">
        <v>3680</v>
      </c>
      <c r="D270" s="1"/>
      <c r="E270" s="1"/>
      <c r="F270" s="663"/>
      <c r="G270" s="593"/>
    </row>
    <row r="271" spans="2:7" s="124" customFormat="1">
      <c r="B271" s="403"/>
      <c r="C271" s="378" t="s">
        <v>3681</v>
      </c>
      <c r="D271" s="1"/>
      <c r="E271" s="1"/>
      <c r="F271" s="663"/>
      <c r="G271" s="593"/>
    </row>
    <row r="272" spans="2:7" s="124" customFormat="1">
      <c r="B272" s="403"/>
      <c r="C272" s="378" t="s">
        <v>3682</v>
      </c>
      <c r="D272" s="1"/>
      <c r="E272" s="1"/>
      <c r="F272" s="663"/>
      <c r="G272" s="593"/>
    </row>
    <row r="273" spans="2:7" s="124" customFormat="1">
      <c r="B273" s="403"/>
      <c r="C273" s="378" t="s">
        <v>3683</v>
      </c>
      <c r="D273" s="1"/>
      <c r="E273" s="1"/>
      <c r="F273" s="663"/>
      <c r="G273" s="593"/>
    </row>
    <row r="274" spans="2:7" s="124" customFormat="1">
      <c r="B274" s="403"/>
      <c r="C274" s="378" t="s">
        <v>3684</v>
      </c>
      <c r="D274" s="1"/>
      <c r="E274" s="1"/>
      <c r="F274" s="663"/>
      <c r="G274" s="593"/>
    </row>
    <row r="275" spans="2:7" s="124" customFormat="1">
      <c r="B275" s="403"/>
      <c r="C275" s="378" t="s">
        <v>3685</v>
      </c>
      <c r="D275" s="1"/>
      <c r="E275" s="1"/>
      <c r="F275" s="663"/>
      <c r="G275" s="593"/>
    </row>
    <row r="276" spans="2:7" s="124" customFormat="1">
      <c r="B276" s="403"/>
      <c r="C276" s="378" t="s">
        <v>2997</v>
      </c>
      <c r="D276" s="1"/>
      <c r="E276" s="1"/>
      <c r="F276" s="663"/>
      <c r="G276" s="593"/>
    </row>
    <row r="277" spans="2:7" s="124" customFormat="1">
      <c r="B277" s="403"/>
      <c r="C277" s="408" t="s">
        <v>3686</v>
      </c>
      <c r="D277" s="372" t="s">
        <v>7</v>
      </c>
      <c r="E277" s="373">
        <v>3</v>
      </c>
      <c r="F277" s="894"/>
      <c r="G277" s="744">
        <f>E277*F277</f>
        <v>0</v>
      </c>
    </row>
    <row r="278" spans="2:7" s="124" customFormat="1">
      <c r="B278" s="403"/>
      <c r="C278" s="378" t="s">
        <v>3673</v>
      </c>
      <c r="D278" s="1"/>
      <c r="E278" s="1"/>
      <c r="F278" s="663"/>
      <c r="G278" s="593"/>
    </row>
    <row r="279" spans="2:7" s="124" customFormat="1" ht="38.25">
      <c r="B279" s="403"/>
      <c r="C279" s="378" t="s">
        <v>3687</v>
      </c>
      <c r="D279" s="1"/>
      <c r="E279" s="1"/>
      <c r="F279" s="663"/>
      <c r="G279" s="593"/>
    </row>
    <row r="280" spans="2:7" s="124" customFormat="1" ht="25.5">
      <c r="B280" s="403"/>
      <c r="C280" s="378" t="s">
        <v>3676</v>
      </c>
      <c r="D280" s="1"/>
      <c r="E280" s="1"/>
      <c r="F280" s="663"/>
      <c r="G280" s="593"/>
    </row>
    <row r="281" spans="2:7" s="124" customFormat="1">
      <c r="B281" s="403"/>
      <c r="C281" s="378" t="s">
        <v>3680</v>
      </c>
      <c r="D281" s="1"/>
      <c r="E281" s="1"/>
      <c r="F281" s="663"/>
      <c r="G281" s="593"/>
    </row>
    <row r="282" spans="2:7" s="124" customFormat="1">
      <c r="B282" s="403"/>
      <c r="C282" s="378" t="s">
        <v>3682</v>
      </c>
      <c r="D282" s="1"/>
      <c r="E282" s="1"/>
      <c r="F282" s="663"/>
      <c r="G282" s="593"/>
    </row>
    <row r="283" spans="2:7" s="124" customFormat="1">
      <c r="B283" s="403"/>
      <c r="C283" s="378" t="s">
        <v>3688</v>
      </c>
      <c r="D283" s="1"/>
      <c r="E283" s="1"/>
      <c r="F283" s="663"/>
      <c r="G283" s="593"/>
    </row>
    <row r="284" spans="2:7" s="124" customFormat="1">
      <c r="B284" s="403"/>
      <c r="C284" s="378" t="s">
        <v>3689</v>
      </c>
      <c r="D284" s="1"/>
      <c r="E284" s="1"/>
      <c r="F284" s="663"/>
      <c r="G284" s="593"/>
    </row>
    <row r="285" spans="2:7" s="124" customFormat="1">
      <c r="B285" s="403"/>
      <c r="C285" s="378" t="s">
        <v>2997</v>
      </c>
      <c r="D285" s="1"/>
      <c r="E285" s="1"/>
      <c r="F285" s="663"/>
      <c r="G285" s="593"/>
    </row>
    <row r="286" spans="2:7" s="124" customFormat="1">
      <c r="B286" s="403"/>
      <c r="C286" s="408" t="s">
        <v>3690</v>
      </c>
      <c r="D286" s="372" t="s">
        <v>7</v>
      </c>
      <c r="E286" s="373">
        <v>3</v>
      </c>
      <c r="F286" s="894"/>
      <c r="G286" s="744">
        <f>E286*F286</f>
        <v>0</v>
      </c>
    </row>
    <row r="287" spans="2:7" s="124" customFormat="1">
      <c r="B287" s="403"/>
      <c r="C287" s="378" t="s">
        <v>2996</v>
      </c>
      <c r="D287" s="1"/>
      <c r="E287" s="1"/>
      <c r="F287" s="663"/>
      <c r="G287" s="593"/>
    </row>
    <row r="288" spans="2:7" s="124" customFormat="1">
      <c r="B288" s="403"/>
      <c r="C288" s="378" t="s">
        <v>3673</v>
      </c>
      <c r="D288" s="1"/>
      <c r="E288" s="1"/>
      <c r="F288" s="663"/>
      <c r="G288" s="593"/>
    </row>
    <row r="289" spans="2:11" s="124" customFormat="1">
      <c r="B289" s="403"/>
      <c r="C289" s="378" t="s">
        <v>3674</v>
      </c>
      <c r="D289" s="1"/>
      <c r="E289" s="1"/>
      <c r="F289" s="663"/>
      <c r="G289" s="593"/>
    </row>
    <row r="290" spans="2:11" s="124" customFormat="1" ht="38.25">
      <c r="B290" s="403"/>
      <c r="C290" s="378" t="s">
        <v>3675</v>
      </c>
      <c r="D290" s="1"/>
      <c r="E290" s="1"/>
      <c r="F290" s="663"/>
      <c r="G290" s="593"/>
      <c r="K290" s="836"/>
    </row>
    <row r="291" spans="2:11" s="124" customFormat="1" ht="25.5">
      <c r="B291" s="403"/>
      <c r="C291" s="378" t="s">
        <v>3676</v>
      </c>
      <c r="D291" s="1"/>
      <c r="E291" s="1"/>
      <c r="F291" s="663"/>
      <c r="G291" s="593"/>
    </row>
    <row r="292" spans="2:11" s="124" customFormat="1" ht="25.5">
      <c r="B292" s="403"/>
      <c r="C292" s="378" t="s">
        <v>3677</v>
      </c>
      <c r="D292" s="1"/>
      <c r="E292" s="1"/>
      <c r="F292" s="663"/>
      <c r="G292" s="593"/>
    </row>
    <row r="293" spans="2:11" s="124" customFormat="1" ht="25.5">
      <c r="B293" s="403"/>
      <c r="C293" s="378" t="s">
        <v>3678</v>
      </c>
      <c r="D293" s="1"/>
      <c r="E293" s="1"/>
      <c r="F293" s="663"/>
      <c r="G293" s="593"/>
    </row>
    <row r="294" spans="2:11" s="124" customFormat="1" ht="25.5">
      <c r="B294" s="403"/>
      <c r="C294" s="378" t="s">
        <v>3679</v>
      </c>
      <c r="D294" s="1"/>
      <c r="E294" s="1"/>
      <c r="F294" s="663"/>
      <c r="G294" s="593"/>
    </row>
    <row r="295" spans="2:11" s="124" customFormat="1">
      <c r="B295" s="403"/>
      <c r="C295" s="378" t="s">
        <v>3680</v>
      </c>
      <c r="D295" s="1"/>
      <c r="E295" s="1"/>
      <c r="F295" s="663"/>
      <c r="G295" s="593"/>
    </row>
    <row r="296" spans="2:11" s="124" customFormat="1">
      <c r="B296" s="403"/>
      <c r="C296" s="378" t="s">
        <v>3681</v>
      </c>
      <c r="D296" s="1"/>
      <c r="E296" s="1"/>
      <c r="F296" s="663"/>
      <c r="G296" s="593"/>
    </row>
    <row r="297" spans="2:11" s="124" customFormat="1">
      <c r="B297" s="403"/>
      <c r="C297" s="378" t="s">
        <v>3682</v>
      </c>
      <c r="D297" s="1"/>
      <c r="E297" s="1"/>
      <c r="F297" s="663"/>
      <c r="G297" s="593"/>
    </row>
    <row r="298" spans="2:11" s="124" customFormat="1">
      <c r="B298" s="403"/>
      <c r="C298" s="378" t="s">
        <v>3683</v>
      </c>
      <c r="D298" s="1"/>
      <c r="E298" s="1"/>
      <c r="F298" s="663"/>
      <c r="G298" s="593"/>
    </row>
    <row r="299" spans="2:11" s="124" customFormat="1">
      <c r="B299" s="403"/>
      <c r="C299" s="378" t="s">
        <v>3684</v>
      </c>
      <c r="D299" s="1"/>
      <c r="E299" s="1"/>
      <c r="F299" s="663"/>
      <c r="G299" s="593"/>
    </row>
    <row r="300" spans="2:11" s="124" customFormat="1">
      <c r="B300" s="403"/>
      <c r="C300" s="378" t="s">
        <v>3685</v>
      </c>
      <c r="D300" s="1"/>
      <c r="E300" s="1"/>
      <c r="F300" s="663"/>
      <c r="G300" s="593"/>
    </row>
    <row r="301" spans="2:11" s="124" customFormat="1">
      <c r="B301" s="403"/>
      <c r="C301" s="378" t="s">
        <v>2997</v>
      </c>
      <c r="D301" s="1"/>
      <c r="E301" s="1"/>
      <c r="F301" s="663"/>
      <c r="G301" s="593"/>
    </row>
    <row r="302" spans="2:11" s="124" customFormat="1">
      <c r="B302" s="403"/>
      <c r="C302" s="408" t="s">
        <v>3691</v>
      </c>
      <c r="D302" s="372" t="s">
        <v>7</v>
      </c>
      <c r="E302" s="373">
        <v>1</v>
      </c>
      <c r="F302" s="894"/>
      <c r="G302" s="744">
        <f>E302*F302</f>
        <v>0</v>
      </c>
    </row>
    <row r="303" spans="2:11" s="124" customFormat="1">
      <c r="B303" s="403"/>
      <c r="C303" s="378" t="s">
        <v>3692</v>
      </c>
      <c r="D303" s="1"/>
      <c r="E303" s="1"/>
      <c r="F303" s="663"/>
      <c r="G303" s="593"/>
    </row>
    <row r="304" spans="2:11" s="124" customFormat="1" ht="38.25">
      <c r="B304" s="403"/>
      <c r="C304" s="378" t="s">
        <v>3693</v>
      </c>
      <c r="D304" s="1"/>
      <c r="E304" s="1"/>
      <c r="F304" s="663"/>
      <c r="G304" s="593"/>
    </row>
    <row r="305" spans="2:7" s="124" customFormat="1" ht="25.5">
      <c r="B305" s="403"/>
      <c r="C305" s="378" t="s">
        <v>3676</v>
      </c>
      <c r="D305" s="1"/>
      <c r="E305" s="1"/>
      <c r="F305" s="663"/>
      <c r="G305" s="593"/>
    </row>
    <row r="306" spans="2:7" s="124" customFormat="1">
      <c r="B306" s="403"/>
      <c r="C306" s="378" t="s">
        <v>3694</v>
      </c>
      <c r="D306" s="1"/>
      <c r="E306" s="1"/>
      <c r="F306" s="663"/>
      <c r="G306" s="593"/>
    </row>
    <row r="307" spans="2:7" s="124" customFormat="1">
      <c r="B307" s="403"/>
      <c r="C307" s="378" t="s">
        <v>3695</v>
      </c>
      <c r="D307" s="1"/>
      <c r="E307" s="1"/>
      <c r="F307" s="663"/>
      <c r="G307" s="593"/>
    </row>
    <row r="308" spans="2:7" s="124" customFormat="1">
      <c r="B308" s="403"/>
      <c r="C308" s="378" t="s">
        <v>3688</v>
      </c>
      <c r="D308" s="1"/>
      <c r="E308" s="1"/>
      <c r="F308" s="663"/>
      <c r="G308" s="593"/>
    </row>
    <row r="309" spans="2:7" s="124" customFormat="1">
      <c r="B309" s="403"/>
      <c r="C309" s="378" t="s">
        <v>3689</v>
      </c>
      <c r="D309" s="1"/>
      <c r="E309" s="1"/>
      <c r="F309" s="663"/>
      <c r="G309" s="593"/>
    </row>
    <row r="310" spans="2:7" s="124" customFormat="1">
      <c r="B310" s="403"/>
      <c r="C310" s="378" t="s">
        <v>2997</v>
      </c>
      <c r="D310" s="1"/>
      <c r="E310" s="1"/>
      <c r="F310" s="663"/>
      <c r="G310" s="593"/>
    </row>
    <row r="311" spans="2:7" s="124" customFormat="1">
      <c r="B311" s="403"/>
      <c r="C311" s="408" t="s">
        <v>3696</v>
      </c>
      <c r="D311" s="372" t="s">
        <v>7</v>
      </c>
      <c r="E311" s="373">
        <v>1</v>
      </c>
      <c r="F311" s="894"/>
      <c r="G311" s="744">
        <f>E311*F311</f>
        <v>0</v>
      </c>
    </row>
    <row r="312" spans="2:7" s="124" customFormat="1">
      <c r="B312" s="403"/>
      <c r="C312" s="378" t="s">
        <v>2996</v>
      </c>
      <c r="D312" s="1"/>
      <c r="E312" s="1"/>
      <c r="F312" s="663"/>
      <c r="G312" s="593"/>
    </row>
    <row r="313" spans="2:7" s="124" customFormat="1">
      <c r="B313" s="403"/>
      <c r="C313" s="378" t="s">
        <v>3697</v>
      </c>
      <c r="D313" s="1"/>
      <c r="E313" s="1"/>
      <c r="F313" s="663"/>
      <c r="G313" s="593"/>
    </row>
    <row r="314" spans="2:7" s="124" customFormat="1" ht="38.25">
      <c r="B314" s="403"/>
      <c r="C314" s="378" t="s">
        <v>3698</v>
      </c>
      <c r="D314" s="1"/>
      <c r="E314" s="1"/>
      <c r="F314" s="663"/>
      <c r="G314" s="593"/>
    </row>
    <row r="315" spans="2:7" s="124" customFormat="1" ht="25.5">
      <c r="B315" s="403"/>
      <c r="C315" s="378" t="s">
        <v>3679</v>
      </c>
      <c r="D315" s="1"/>
      <c r="E315" s="1"/>
      <c r="F315" s="663"/>
      <c r="G315" s="593"/>
    </row>
    <row r="316" spans="2:7" s="124" customFormat="1" ht="25.5">
      <c r="B316" s="403"/>
      <c r="C316" s="378" t="s">
        <v>3699</v>
      </c>
      <c r="D316" s="1"/>
      <c r="E316" s="1"/>
      <c r="F316" s="663"/>
      <c r="G316" s="593"/>
    </row>
    <row r="317" spans="2:7" s="124" customFormat="1" ht="25.5">
      <c r="B317" s="403"/>
      <c r="C317" s="378" t="s">
        <v>3678</v>
      </c>
      <c r="D317" s="1"/>
      <c r="E317" s="1"/>
      <c r="F317" s="663"/>
      <c r="G317" s="593"/>
    </row>
    <row r="318" spans="2:7" s="124" customFormat="1" ht="25.5">
      <c r="B318" s="403"/>
      <c r="C318" s="378" t="s">
        <v>3679</v>
      </c>
      <c r="D318" s="1"/>
      <c r="E318" s="1"/>
      <c r="F318" s="663"/>
      <c r="G318" s="593"/>
    </row>
    <row r="319" spans="2:7" s="124" customFormat="1">
      <c r="B319" s="403"/>
      <c r="C319" s="378" t="s">
        <v>3700</v>
      </c>
      <c r="D319" s="1"/>
      <c r="E319" s="1"/>
      <c r="F319" s="663"/>
      <c r="G319" s="593"/>
    </row>
    <row r="320" spans="2:7" s="124" customFormat="1">
      <c r="B320" s="403"/>
      <c r="C320" s="378" t="s">
        <v>3701</v>
      </c>
      <c r="D320" s="1"/>
      <c r="E320" s="1"/>
      <c r="F320" s="663"/>
      <c r="G320" s="593"/>
    </row>
    <row r="321" spans="2:7" s="124" customFormat="1">
      <c r="B321" s="403"/>
      <c r="C321" s="378" t="s">
        <v>3684</v>
      </c>
      <c r="D321" s="1"/>
      <c r="E321" s="1"/>
      <c r="F321" s="663"/>
      <c r="G321" s="593"/>
    </row>
    <row r="322" spans="2:7" s="124" customFormat="1">
      <c r="B322" s="403"/>
      <c r="C322" s="378" t="s">
        <v>3685</v>
      </c>
      <c r="D322" s="1"/>
      <c r="E322" s="1"/>
      <c r="F322" s="663"/>
      <c r="G322" s="593"/>
    </row>
    <row r="323" spans="2:7" s="124" customFormat="1">
      <c r="B323" s="403"/>
      <c r="C323" s="378" t="s">
        <v>2997</v>
      </c>
      <c r="D323" s="1"/>
      <c r="E323" s="1"/>
      <c r="F323" s="663"/>
      <c r="G323" s="593"/>
    </row>
    <row r="324" spans="2:7" s="124" customFormat="1">
      <c r="B324" s="403"/>
      <c r="C324" s="408" t="s">
        <v>3702</v>
      </c>
      <c r="D324" s="372" t="s">
        <v>7</v>
      </c>
      <c r="E324" s="373">
        <v>1</v>
      </c>
      <c r="F324" s="894"/>
      <c r="G324" s="744">
        <f>E324*F324</f>
        <v>0</v>
      </c>
    </row>
    <row r="325" spans="2:7" s="124" customFormat="1">
      <c r="B325" s="403"/>
      <c r="C325" s="378" t="s">
        <v>3692</v>
      </c>
      <c r="D325" s="1"/>
      <c r="E325" s="1"/>
      <c r="F325" s="663"/>
      <c r="G325" s="593"/>
    </row>
    <row r="326" spans="2:7" s="124" customFormat="1" ht="38.25">
      <c r="B326" s="403"/>
      <c r="C326" s="378" t="s">
        <v>3693</v>
      </c>
      <c r="D326" s="1"/>
      <c r="E326" s="1"/>
      <c r="F326" s="663"/>
      <c r="G326" s="593"/>
    </row>
    <row r="327" spans="2:7" s="124" customFormat="1" ht="25.5">
      <c r="B327" s="403"/>
      <c r="C327" s="378" t="s">
        <v>3703</v>
      </c>
      <c r="D327" s="1"/>
      <c r="E327" s="1"/>
      <c r="F327" s="663"/>
      <c r="G327" s="593"/>
    </row>
    <row r="328" spans="2:7" s="124" customFormat="1">
      <c r="B328" s="403"/>
      <c r="C328" s="378" t="s">
        <v>3694</v>
      </c>
      <c r="D328" s="1"/>
      <c r="E328" s="1"/>
      <c r="F328" s="663"/>
      <c r="G328" s="593"/>
    </row>
    <row r="329" spans="2:7" s="124" customFormat="1">
      <c r="B329" s="403"/>
      <c r="C329" s="378" t="s">
        <v>3695</v>
      </c>
      <c r="D329" s="1"/>
      <c r="E329" s="1"/>
      <c r="F329" s="663"/>
      <c r="G329" s="593"/>
    </row>
    <row r="330" spans="2:7" s="124" customFormat="1">
      <c r="B330" s="403"/>
      <c r="C330" s="378" t="s">
        <v>3688</v>
      </c>
      <c r="D330" s="1"/>
      <c r="E330" s="1"/>
      <c r="F330" s="663"/>
      <c r="G330" s="593"/>
    </row>
    <row r="331" spans="2:7" s="124" customFormat="1">
      <c r="B331" s="403"/>
      <c r="C331" s="378" t="s">
        <v>3689</v>
      </c>
      <c r="D331" s="1"/>
      <c r="E331" s="1"/>
      <c r="F331" s="663"/>
      <c r="G331" s="593"/>
    </row>
    <row r="332" spans="2:7" s="124" customFormat="1">
      <c r="B332" s="403"/>
      <c r="C332" s="378" t="s">
        <v>2997</v>
      </c>
      <c r="D332" s="1"/>
      <c r="E332" s="1"/>
      <c r="F332" s="663"/>
      <c r="G332" s="593"/>
    </row>
    <row r="333" spans="2:7" s="124" customFormat="1">
      <c r="B333" s="403"/>
      <c r="C333" s="408" t="s">
        <v>3704</v>
      </c>
      <c r="D333" s="372" t="s">
        <v>7</v>
      </c>
      <c r="E333" s="373">
        <v>1</v>
      </c>
      <c r="F333" s="894"/>
      <c r="G333" s="744">
        <f>E333*F333</f>
        <v>0</v>
      </c>
    </row>
    <row r="334" spans="2:7" s="124" customFormat="1">
      <c r="B334" s="403"/>
      <c r="C334" s="378" t="s">
        <v>3705</v>
      </c>
      <c r="D334" s="1"/>
      <c r="E334" s="1"/>
      <c r="F334" s="663"/>
      <c r="G334" s="593"/>
    </row>
    <row r="335" spans="2:7" s="124" customFormat="1">
      <c r="B335" s="403"/>
      <c r="C335" s="378" t="s">
        <v>3673</v>
      </c>
      <c r="D335" s="1"/>
      <c r="E335" s="1"/>
      <c r="F335" s="663"/>
      <c r="G335" s="593"/>
    </row>
    <row r="336" spans="2:7" s="124" customFormat="1" ht="38.25">
      <c r="B336" s="403"/>
      <c r="C336" s="378" t="s">
        <v>3698</v>
      </c>
      <c r="D336" s="1"/>
      <c r="E336" s="1"/>
      <c r="F336" s="663"/>
      <c r="G336" s="593"/>
    </row>
    <row r="337" spans="2:7" s="124" customFormat="1" ht="25.5">
      <c r="B337" s="403"/>
      <c r="C337" s="378" t="s">
        <v>3679</v>
      </c>
      <c r="D337" s="1"/>
      <c r="E337" s="1"/>
      <c r="F337" s="663"/>
      <c r="G337" s="593"/>
    </row>
    <row r="338" spans="2:7" s="124" customFormat="1" ht="25.5">
      <c r="B338" s="403"/>
      <c r="C338" s="378" t="s">
        <v>3706</v>
      </c>
      <c r="D338" s="1"/>
      <c r="E338" s="1"/>
      <c r="F338" s="663"/>
      <c r="G338" s="593"/>
    </row>
    <row r="339" spans="2:7" s="124" customFormat="1" ht="25.5">
      <c r="B339" s="403"/>
      <c r="C339" s="378" t="s">
        <v>3707</v>
      </c>
      <c r="D339" s="1"/>
      <c r="E339" s="1"/>
      <c r="F339" s="663"/>
      <c r="G339" s="593"/>
    </row>
    <row r="340" spans="2:7" s="124" customFormat="1" ht="25.5">
      <c r="B340" s="403"/>
      <c r="C340" s="378" t="s">
        <v>3676</v>
      </c>
      <c r="D340" s="1"/>
      <c r="E340" s="1"/>
      <c r="F340" s="663"/>
      <c r="G340" s="593"/>
    </row>
    <row r="341" spans="2:7" s="124" customFormat="1">
      <c r="B341" s="403"/>
      <c r="C341" s="378" t="s">
        <v>3680</v>
      </c>
      <c r="D341" s="1"/>
      <c r="E341" s="1"/>
      <c r="F341" s="663"/>
      <c r="G341" s="593"/>
    </row>
    <row r="342" spans="2:7" s="124" customFormat="1">
      <c r="B342" s="403"/>
      <c r="C342" s="378" t="s">
        <v>3708</v>
      </c>
      <c r="D342" s="1"/>
      <c r="E342" s="1"/>
      <c r="F342" s="663"/>
      <c r="G342" s="593"/>
    </row>
    <row r="343" spans="2:7" s="124" customFormat="1">
      <c r="B343" s="403"/>
      <c r="C343" s="378" t="s">
        <v>3682</v>
      </c>
      <c r="D343" s="1"/>
      <c r="E343" s="1"/>
      <c r="F343" s="663"/>
      <c r="G343" s="593"/>
    </row>
    <row r="344" spans="2:7" s="124" customFormat="1">
      <c r="B344" s="403"/>
      <c r="C344" s="378" t="s">
        <v>3709</v>
      </c>
      <c r="D344" s="1"/>
      <c r="E344" s="1"/>
      <c r="F344" s="663"/>
      <c r="G344" s="593"/>
    </row>
    <row r="345" spans="2:7" s="124" customFormat="1">
      <c r="B345" s="403"/>
      <c r="C345" s="378" t="s">
        <v>3684</v>
      </c>
      <c r="D345" s="1"/>
      <c r="E345" s="1"/>
      <c r="F345" s="663"/>
      <c r="G345" s="593"/>
    </row>
    <row r="346" spans="2:7" s="124" customFormat="1">
      <c r="B346" s="403"/>
      <c r="C346" s="378" t="s">
        <v>3685</v>
      </c>
      <c r="D346" s="1"/>
      <c r="E346" s="1"/>
      <c r="F346" s="663"/>
      <c r="G346" s="593"/>
    </row>
    <row r="347" spans="2:7" s="124" customFormat="1">
      <c r="B347" s="403"/>
      <c r="C347" s="378" t="s">
        <v>2997</v>
      </c>
      <c r="D347" s="1"/>
      <c r="E347" s="1"/>
      <c r="F347" s="663"/>
      <c r="G347" s="593"/>
    </row>
    <row r="348" spans="2:7" s="124" customFormat="1">
      <c r="B348" s="403"/>
      <c r="C348" s="408" t="s">
        <v>3710</v>
      </c>
      <c r="D348" s="372" t="s">
        <v>7</v>
      </c>
      <c r="E348" s="373">
        <v>1</v>
      </c>
      <c r="F348" s="894"/>
      <c r="G348" s="744">
        <f>E348*F348</f>
        <v>0</v>
      </c>
    </row>
    <row r="349" spans="2:7" s="124" customFormat="1">
      <c r="B349" s="403"/>
      <c r="C349" s="378" t="s">
        <v>3711</v>
      </c>
      <c r="D349" s="1"/>
      <c r="E349" s="1"/>
      <c r="F349" s="663"/>
      <c r="G349" s="593"/>
    </row>
    <row r="350" spans="2:7" s="124" customFormat="1" ht="38.25">
      <c r="B350" s="403"/>
      <c r="C350" s="378" t="s">
        <v>3712</v>
      </c>
      <c r="D350" s="1"/>
      <c r="E350" s="1"/>
      <c r="F350" s="663"/>
      <c r="G350" s="593"/>
    </row>
    <row r="351" spans="2:7" s="124" customFormat="1" ht="25.5">
      <c r="B351" s="403"/>
      <c r="C351" s="378" t="s">
        <v>3703</v>
      </c>
      <c r="D351" s="1"/>
      <c r="E351" s="1"/>
      <c r="F351" s="663"/>
      <c r="G351" s="593"/>
    </row>
    <row r="352" spans="2:7" s="124" customFormat="1">
      <c r="B352" s="403"/>
      <c r="C352" s="378" t="s">
        <v>3708</v>
      </c>
      <c r="D352" s="1"/>
      <c r="E352" s="1"/>
      <c r="F352" s="663"/>
      <c r="G352" s="593"/>
    </row>
    <row r="353" spans="2:7" s="124" customFormat="1">
      <c r="B353" s="403"/>
      <c r="C353" s="378" t="s">
        <v>3709</v>
      </c>
      <c r="D353" s="1"/>
      <c r="E353" s="1"/>
      <c r="F353" s="663"/>
      <c r="G353" s="593"/>
    </row>
    <row r="354" spans="2:7" s="124" customFormat="1">
      <c r="B354" s="403"/>
      <c r="C354" s="378" t="s">
        <v>3688</v>
      </c>
      <c r="D354" s="1"/>
      <c r="E354" s="1"/>
      <c r="F354" s="663"/>
      <c r="G354" s="593"/>
    </row>
    <row r="355" spans="2:7" s="124" customFormat="1">
      <c r="B355" s="403"/>
      <c r="C355" s="378" t="s">
        <v>3689</v>
      </c>
      <c r="D355" s="1"/>
      <c r="E355" s="1"/>
      <c r="F355" s="663"/>
      <c r="G355" s="593"/>
    </row>
    <row r="356" spans="2:7" s="124" customFormat="1">
      <c r="B356" s="403"/>
      <c r="C356" s="378" t="s">
        <v>2997</v>
      </c>
      <c r="D356" s="1"/>
      <c r="E356" s="1"/>
      <c r="F356" s="663"/>
      <c r="G356" s="593"/>
    </row>
    <row r="357" spans="2:7" s="124" customFormat="1">
      <c r="B357" s="403"/>
      <c r="C357" s="408" t="s">
        <v>2893</v>
      </c>
      <c r="D357" s="372" t="s">
        <v>7</v>
      </c>
      <c r="E357" s="373">
        <v>1</v>
      </c>
      <c r="F357" s="894"/>
      <c r="G357" s="744">
        <f>E357*F357</f>
        <v>0</v>
      </c>
    </row>
    <row r="358" spans="2:7" s="124" customFormat="1">
      <c r="B358" s="403"/>
      <c r="C358" s="378" t="s">
        <v>3713</v>
      </c>
      <c r="D358" s="372"/>
      <c r="E358" s="373"/>
      <c r="F358" s="897"/>
      <c r="G358" s="744"/>
    </row>
    <row r="359" spans="2:7" s="124" customFormat="1">
      <c r="B359" s="403"/>
      <c r="C359" s="378" t="s">
        <v>3714</v>
      </c>
      <c r="D359" s="372"/>
      <c r="E359" s="373"/>
      <c r="F359" s="897"/>
      <c r="G359" s="744"/>
    </row>
    <row r="360" spans="2:7" s="124" customFormat="1" ht="25.5">
      <c r="B360" s="403"/>
      <c r="C360" s="378" t="s">
        <v>3715</v>
      </c>
      <c r="D360" s="372"/>
      <c r="E360" s="373"/>
      <c r="F360" s="897"/>
      <c r="G360" s="744"/>
    </row>
    <row r="361" spans="2:7" s="124" customFormat="1" ht="44.25" customHeight="1">
      <c r="B361" s="403"/>
      <c r="C361" s="378" t="s">
        <v>3716</v>
      </c>
      <c r="D361" s="372"/>
      <c r="E361" s="373"/>
      <c r="F361" s="897"/>
      <c r="G361" s="744"/>
    </row>
    <row r="362" spans="2:7" s="124" customFormat="1" ht="25.5">
      <c r="B362" s="403"/>
      <c r="C362" s="378" t="s">
        <v>3717</v>
      </c>
      <c r="D362" s="372"/>
      <c r="E362" s="373"/>
      <c r="F362" s="897"/>
      <c r="G362" s="744"/>
    </row>
    <row r="363" spans="2:7" s="124" customFormat="1">
      <c r="B363" s="403"/>
      <c r="C363" s="378" t="s">
        <v>3718</v>
      </c>
      <c r="D363" s="372"/>
      <c r="E363" s="373"/>
      <c r="F363" s="897"/>
      <c r="G363" s="744"/>
    </row>
    <row r="364" spans="2:7" s="124" customFormat="1">
      <c r="B364" s="403"/>
      <c r="C364" s="378" t="s">
        <v>3719</v>
      </c>
      <c r="D364" s="372"/>
      <c r="E364" s="373"/>
      <c r="F364" s="897"/>
      <c r="G364" s="744"/>
    </row>
    <row r="365" spans="2:7" s="124" customFormat="1" ht="25.5">
      <c r="B365" s="403"/>
      <c r="C365" s="378" t="s">
        <v>3720</v>
      </c>
      <c r="D365" s="372"/>
      <c r="E365" s="373"/>
      <c r="F365" s="897"/>
      <c r="G365" s="744"/>
    </row>
    <row r="366" spans="2:7" s="124" customFormat="1" ht="25.5">
      <c r="B366" s="403"/>
      <c r="C366" s="378" t="s">
        <v>3721</v>
      </c>
      <c r="D366" s="372"/>
      <c r="E366" s="373"/>
      <c r="F366" s="897"/>
      <c r="G366" s="744"/>
    </row>
    <row r="367" spans="2:7" s="124" customFormat="1" ht="25.5">
      <c r="B367" s="403"/>
      <c r="C367" s="378" t="s">
        <v>3722</v>
      </c>
      <c r="D367" s="372"/>
      <c r="E367" s="373"/>
      <c r="F367" s="897"/>
      <c r="G367" s="744"/>
    </row>
    <row r="368" spans="2:7" s="124" customFormat="1">
      <c r="B368" s="403"/>
      <c r="C368" s="378" t="s">
        <v>3723</v>
      </c>
      <c r="D368" s="372"/>
      <c r="E368" s="373"/>
      <c r="F368" s="897"/>
      <c r="G368" s="744"/>
    </row>
    <row r="369" spans="2:7" s="124" customFormat="1">
      <c r="B369" s="403"/>
      <c r="C369" s="378" t="s">
        <v>3724</v>
      </c>
      <c r="D369" s="372"/>
      <c r="E369" s="373"/>
      <c r="F369" s="897"/>
      <c r="G369" s="744"/>
    </row>
    <row r="370" spans="2:7" s="124" customFormat="1">
      <c r="B370" s="403"/>
      <c r="C370" s="378" t="s">
        <v>3688</v>
      </c>
      <c r="D370" s="372"/>
      <c r="E370" s="373"/>
      <c r="F370" s="897"/>
      <c r="G370" s="744"/>
    </row>
    <row r="371" spans="2:7" s="124" customFormat="1">
      <c r="B371" s="403"/>
      <c r="C371" s="378" t="s">
        <v>3689</v>
      </c>
      <c r="D371" s="1"/>
      <c r="E371" s="1"/>
      <c r="F371" s="663"/>
      <c r="G371" s="593"/>
    </row>
    <row r="372" spans="2:7" s="124" customFormat="1">
      <c r="B372" s="403"/>
      <c r="C372" s="378" t="s">
        <v>2997</v>
      </c>
      <c r="D372" s="1"/>
      <c r="E372" s="1"/>
      <c r="F372" s="663"/>
      <c r="G372" s="593"/>
    </row>
    <row r="373" spans="2:7" s="124" customFormat="1">
      <c r="B373" s="403"/>
      <c r="C373" s="408" t="s">
        <v>2898</v>
      </c>
      <c r="D373" s="372" t="s">
        <v>7</v>
      </c>
      <c r="E373" s="373">
        <v>1</v>
      </c>
      <c r="F373" s="894"/>
      <c r="G373" s="744">
        <f>E373*F373</f>
        <v>0</v>
      </c>
    </row>
    <row r="374" spans="2:7" s="124" customFormat="1">
      <c r="B374" s="403"/>
      <c r="C374" s="378" t="s">
        <v>3725</v>
      </c>
      <c r="D374" s="1"/>
      <c r="E374" s="1"/>
      <c r="F374" s="663"/>
      <c r="G374" s="593"/>
    </row>
    <row r="375" spans="2:7" s="124" customFormat="1">
      <c r="B375" s="403"/>
      <c r="C375" s="378" t="s">
        <v>3726</v>
      </c>
      <c r="D375" s="1"/>
      <c r="E375" s="1"/>
      <c r="F375" s="663"/>
      <c r="G375" s="593"/>
    </row>
    <row r="376" spans="2:7" s="124" customFormat="1" ht="25.5">
      <c r="B376" s="403"/>
      <c r="C376" s="378" t="s">
        <v>3715</v>
      </c>
      <c r="D376" s="1"/>
      <c r="E376" s="1"/>
      <c r="F376" s="663"/>
      <c r="G376" s="593"/>
    </row>
    <row r="377" spans="2:7" s="124" customFormat="1" ht="38.25">
      <c r="B377" s="403"/>
      <c r="C377" s="378" t="s">
        <v>3727</v>
      </c>
      <c r="D377" s="1"/>
      <c r="E377" s="1"/>
      <c r="F377" s="663"/>
      <c r="G377" s="593"/>
    </row>
    <row r="378" spans="2:7" s="124" customFormat="1" ht="25.5">
      <c r="B378" s="403"/>
      <c r="C378" s="378" t="s">
        <v>3717</v>
      </c>
      <c r="D378" s="1"/>
      <c r="E378" s="1"/>
      <c r="F378" s="663"/>
      <c r="G378" s="593"/>
    </row>
    <row r="379" spans="2:7" s="124" customFormat="1">
      <c r="B379" s="403"/>
      <c r="C379" s="378" t="s">
        <v>3718</v>
      </c>
      <c r="D379" s="1"/>
      <c r="E379" s="1"/>
      <c r="F379" s="663"/>
      <c r="G379" s="593"/>
    </row>
    <row r="380" spans="2:7" s="124" customFormat="1">
      <c r="B380" s="403"/>
      <c r="C380" s="378" t="s">
        <v>3719</v>
      </c>
      <c r="D380" s="1"/>
      <c r="E380" s="1"/>
      <c r="F380" s="663"/>
      <c r="G380" s="593"/>
    </row>
    <row r="381" spans="2:7" s="124" customFormat="1" ht="25.5">
      <c r="B381" s="403"/>
      <c r="C381" s="378" t="s">
        <v>3728</v>
      </c>
      <c r="D381" s="1"/>
      <c r="E381" s="1"/>
      <c r="F381" s="663"/>
      <c r="G381" s="593"/>
    </row>
    <row r="382" spans="2:7" s="124" customFormat="1" ht="25.5">
      <c r="B382" s="403"/>
      <c r="C382" s="378" t="s">
        <v>3729</v>
      </c>
      <c r="D382" s="1"/>
      <c r="E382" s="1"/>
      <c r="F382" s="663"/>
      <c r="G382" s="593"/>
    </row>
    <row r="383" spans="2:7" s="124" customFormat="1" ht="25.5">
      <c r="B383" s="403"/>
      <c r="C383" s="378" t="s">
        <v>3730</v>
      </c>
      <c r="D383" s="1"/>
      <c r="E383" s="1"/>
      <c r="F383" s="663"/>
      <c r="G383" s="593"/>
    </row>
    <row r="384" spans="2:7" s="124" customFormat="1">
      <c r="B384" s="403"/>
      <c r="C384" s="378" t="s">
        <v>3708</v>
      </c>
      <c r="D384" s="1"/>
      <c r="E384" s="1"/>
      <c r="F384" s="663"/>
      <c r="G384" s="593"/>
    </row>
    <row r="385" spans="2:7" s="124" customFormat="1">
      <c r="B385" s="403"/>
      <c r="C385" s="378" t="s">
        <v>3731</v>
      </c>
      <c r="D385" s="1"/>
      <c r="E385" s="1"/>
      <c r="F385" s="663"/>
      <c r="G385" s="593"/>
    </row>
    <row r="386" spans="2:7" s="124" customFormat="1">
      <c r="B386" s="403"/>
      <c r="C386" s="378" t="s">
        <v>3688</v>
      </c>
      <c r="D386" s="1"/>
      <c r="E386" s="1"/>
      <c r="F386" s="663"/>
      <c r="G386" s="593"/>
    </row>
    <row r="387" spans="2:7" s="124" customFormat="1">
      <c r="B387" s="403"/>
      <c r="C387" s="378" t="s">
        <v>3689</v>
      </c>
      <c r="D387" s="1"/>
      <c r="E387" s="1"/>
      <c r="F387" s="663"/>
      <c r="G387" s="593"/>
    </row>
    <row r="388" spans="2:7" s="124" customFormat="1">
      <c r="B388" s="403"/>
      <c r="C388" s="378" t="s">
        <v>2997</v>
      </c>
      <c r="D388" s="1"/>
      <c r="E388" s="1"/>
      <c r="F388" s="663"/>
      <c r="G388" s="593"/>
    </row>
    <row r="389" spans="2:7" s="124" customFormat="1">
      <c r="B389" s="403"/>
      <c r="C389" s="361" t="s">
        <v>46</v>
      </c>
      <c r="D389" s="368"/>
      <c r="E389" s="369"/>
      <c r="F389" s="895"/>
      <c r="G389" s="741">
        <f>SUM(G261:G377)</f>
        <v>0</v>
      </c>
    </row>
    <row r="390" spans="2:7" s="124" customFormat="1">
      <c r="B390" s="403"/>
      <c r="C390" s="36" t="s">
        <v>47</v>
      </c>
      <c r="D390" s="1"/>
      <c r="E390" s="1"/>
      <c r="F390" s="663"/>
      <c r="G390" s="593"/>
    </row>
    <row r="391" spans="2:7" s="124" customFormat="1">
      <c r="B391" s="403"/>
      <c r="C391" s="378" t="s">
        <v>3732</v>
      </c>
      <c r="D391" s="1"/>
      <c r="E391" s="1"/>
      <c r="F391" s="663"/>
      <c r="G391" s="593"/>
    </row>
    <row r="392" spans="2:7" s="124" customFormat="1">
      <c r="B392" s="403"/>
      <c r="C392" s="378" t="s">
        <v>3733</v>
      </c>
      <c r="D392" s="372" t="s">
        <v>7</v>
      </c>
      <c r="E392" s="373">
        <v>2</v>
      </c>
      <c r="F392" s="894"/>
      <c r="G392" s="744">
        <f>E392*F392</f>
        <v>0</v>
      </c>
    </row>
    <row r="393" spans="2:7" s="124" customFormat="1" ht="157.5" customHeight="1">
      <c r="B393" s="403"/>
      <c r="C393" s="396" t="s">
        <v>3734</v>
      </c>
      <c r="D393" s="372" t="s">
        <v>7</v>
      </c>
      <c r="E393" s="373">
        <v>1</v>
      </c>
      <c r="F393" s="894"/>
      <c r="G393" s="744">
        <f>E393*F393</f>
        <v>0</v>
      </c>
    </row>
    <row r="394" spans="2:7" s="124" customFormat="1">
      <c r="B394" s="403"/>
      <c r="C394" s="409" t="s">
        <v>3735</v>
      </c>
      <c r="D394" s="372" t="s">
        <v>7</v>
      </c>
      <c r="E394" s="373">
        <v>1</v>
      </c>
      <c r="F394" s="894"/>
      <c r="G394" s="744">
        <f>E394*F394</f>
        <v>0</v>
      </c>
    </row>
    <row r="395" spans="2:7" s="124" customFormat="1">
      <c r="B395" s="403"/>
      <c r="C395" s="378" t="s">
        <v>3736</v>
      </c>
      <c r="D395" s="372"/>
      <c r="E395" s="373"/>
      <c r="F395" s="897"/>
      <c r="G395" s="744"/>
    </row>
    <row r="396" spans="2:7" s="124" customFormat="1" ht="25.5">
      <c r="B396" s="403"/>
      <c r="C396" s="378" t="s">
        <v>3737</v>
      </c>
      <c r="D396" s="372"/>
      <c r="E396" s="373"/>
      <c r="F396" s="897"/>
      <c r="G396" s="744"/>
    </row>
    <row r="397" spans="2:7" s="124" customFormat="1" ht="25.5">
      <c r="B397" s="403"/>
      <c r="C397" s="378" t="s">
        <v>3738</v>
      </c>
      <c r="D397" s="372"/>
      <c r="E397" s="373"/>
      <c r="F397" s="897"/>
      <c r="G397" s="744"/>
    </row>
    <row r="398" spans="2:7" s="124" customFormat="1" ht="25.5">
      <c r="B398" s="403"/>
      <c r="C398" s="378" t="s">
        <v>3676</v>
      </c>
      <c r="D398" s="372"/>
      <c r="E398" s="373"/>
      <c r="F398" s="897"/>
      <c r="G398" s="744"/>
    </row>
    <row r="399" spans="2:7" s="124" customFormat="1">
      <c r="B399" s="403"/>
      <c r="C399" s="378" t="s">
        <v>3708</v>
      </c>
      <c r="D399" s="372"/>
      <c r="E399" s="373"/>
      <c r="F399" s="897"/>
      <c r="G399" s="744"/>
    </row>
    <row r="400" spans="2:7" s="124" customFormat="1">
      <c r="B400" s="403"/>
      <c r="C400" s="378" t="s">
        <v>3731</v>
      </c>
      <c r="D400" s="1"/>
      <c r="E400" s="1"/>
      <c r="F400" s="663"/>
      <c r="G400" s="593"/>
    </row>
    <row r="401" spans="2:7" s="124" customFormat="1">
      <c r="B401" s="403"/>
      <c r="C401" s="378" t="s">
        <v>3688</v>
      </c>
      <c r="D401" s="1"/>
      <c r="E401" s="1"/>
      <c r="F401" s="663"/>
      <c r="G401" s="593"/>
    </row>
    <row r="402" spans="2:7" s="124" customFormat="1">
      <c r="B402" s="403"/>
      <c r="C402" s="378" t="s">
        <v>3689</v>
      </c>
      <c r="D402" s="1"/>
      <c r="E402" s="1"/>
      <c r="F402" s="663"/>
      <c r="G402" s="593"/>
    </row>
    <row r="403" spans="2:7" s="124" customFormat="1">
      <c r="B403" s="403"/>
      <c r="C403" s="378" t="s">
        <v>2997</v>
      </c>
      <c r="D403" s="1"/>
      <c r="E403" s="1"/>
      <c r="F403" s="663"/>
      <c r="G403" s="593"/>
    </row>
    <row r="404" spans="2:7" s="124" customFormat="1">
      <c r="B404" s="403"/>
      <c r="C404" s="409" t="s">
        <v>3739</v>
      </c>
      <c r="D404" s="372" t="s">
        <v>7</v>
      </c>
      <c r="E404" s="373">
        <v>1</v>
      </c>
      <c r="F404" s="894"/>
      <c r="G404" s="744">
        <f>E404*F404</f>
        <v>0</v>
      </c>
    </row>
    <row r="405" spans="2:7" s="124" customFormat="1">
      <c r="B405" s="403"/>
      <c r="C405" s="378" t="s">
        <v>3740</v>
      </c>
      <c r="D405" s="372"/>
      <c r="E405" s="373"/>
      <c r="F405" s="897"/>
      <c r="G405" s="744"/>
    </row>
    <row r="406" spans="2:7" s="124" customFormat="1" ht="25.5">
      <c r="B406" s="403"/>
      <c r="C406" s="378" t="s">
        <v>3741</v>
      </c>
      <c r="D406" s="372"/>
      <c r="E406" s="373"/>
      <c r="F406" s="897"/>
      <c r="G406" s="744"/>
    </row>
    <row r="407" spans="2:7" s="124" customFormat="1" ht="25.5">
      <c r="B407" s="403"/>
      <c r="C407" s="378" t="s">
        <v>3738</v>
      </c>
      <c r="D407" s="372"/>
      <c r="E407" s="373"/>
      <c r="F407" s="897"/>
      <c r="G407" s="744"/>
    </row>
    <row r="408" spans="2:7" s="124" customFormat="1" ht="25.5">
      <c r="B408" s="403"/>
      <c r="C408" s="378" t="s">
        <v>3742</v>
      </c>
      <c r="D408" s="372"/>
      <c r="E408" s="373"/>
      <c r="F408" s="897"/>
      <c r="G408" s="744"/>
    </row>
    <row r="409" spans="2:7" s="124" customFormat="1">
      <c r="B409" s="403"/>
      <c r="C409" s="378" t="s">
        <v>3694</v>
      </c>
      <c r="D409" s="372"/>
      <c r="E409" s="373"/>
      <c r="F409" s="897"/>
      <c r="G409" s="744"/>
    </row>
    <row r="410" spans="2:7" s="124" customFormat="1">
      <c r="B410" s="403"/>
      <c r="C410" s="378" t="s">
        <v>3743</v>
      </c>
      <c r="D410" s="1"/>
      <c r="E410" s="1"/>
      <c r="F410" s="663"/>
      <c r="G410" s="593"/>
    </row>
    <row r="411" spans="2:7" s="124" customFormat="1">
      <c r="B411" s="403"/>
      <c r="C411" s="378" t="s">
        <v>3688</v>
      </c>
      <c r="D411" s="1"/>
      <c r="E411" s="1"/>
      <c r="F411" s="663"/>
      <c r="G411" s="593"/>
    </row>
    <row r="412" spans="2:7" s="124" customFormat="1">
      <c r="B412" s="403"/>
      <c r="C412" s="378" t="s">
        <v>3689</v>
      </c>
      <c r="D412" s="1"/>
      <c r="E412" s="1"/>
      <c r="F412" s="663"/>
      <c r="G412" s="593"/>
    </row>
    <row r="413" spans="2:7" s="124" customFormat="1">
      <c r="B413" s="403"/>
      <c r="C413" s="378" t="s">
        <v>2997</v>
      </c>
      <c r="D413" s="1"/>
      <c r="E413" s="1"/>
      <c r="F413" s="663"/>
      <c r="G413" s="593"/>
    </row>
    <row r="414" spans="2:7" s="124" customFormat="1">
      <c r="B414" s="403"/>
      <c r="C414" s="409" t="s">
        <v>3744</v>
      </c>
      <c r="D414" s="372" t="s">
        <v>7</v>
      </c>
      <c r="E414" s="373">
        <v>1</v>
      </c>
      <c r="F414" s="894"/>
      <c r="G414" s="744">
        <f>E414*F414</f>
        <v>0</v>
      </c>
    </row>
    <row r="415" spans="2:7" s="124" customFormat="1">
      <c r="B415" s="403"/>
      <c r="C415" s="378" t="s">
        <v>3745</v>
      </c>
      <c r="D415" s="1"/>
      <c r="E415" s="1"/>
      <c r="F415" s="663"/>
      <c r="G415" s="593"/>
    </row>
    <row r="416" spans="2:7" s="124" customFormat="1" ht="25.5">
      <c r="B416" s="403"/>
      <c r="C416" s="378" t="s">
        <v>3746</v>
      </c>
      <c r="D416" s="1"/>
      <c r="E416" s="1"/>
      <c r="F416" s="663"/>
      <c r="G416" s="593"/>
    </row>
    <row r="417" spans="2:7" s="124" customFormat="1" ht="25.5">
      <c r="B417" s="403"/>
      <c r="C417" s="378" t="s">
        <v>3747</v>
      </c>
      <c r="D417" s="1"/>
      <c r="E417" s="1"/>
      <c r="F417" s="663"/>
      <c r="G417" s="593"/>
    </row>
    <row r="418" spans="2:7" s="124" customFormat="1">
      <c r="B418" s="403"/>
      <c r="C418" s="378" t="s">
        <v>3748</v>
      </c>
      <c r="D418" s="1"/>
      <c r="E418" s="1"/>
      <c r="F418" s="663"/>
      <c r="G418" s="593"/>
    </row>
    <row r="419" spans="2:7" s="124" customFormat="1">
      <c r="B419" s="403"/>
      <c r="C419" s="378" t="s">
        <v>3749</v>
      </c>
      <c r="D419" s="1"/>
      <c r="E419" s="1"/>
      <c r="F419" s="663"/>
      <c r="G419" s="593"/>
    </row>
    <row r="420" spans="2:7" s="124" customFormat="1">
      <c r="B420" s="403"/>
      <c r="C420" s="378" t="s">
        <v>3688</v>
      </c>
      <c r="D420" s="1"/>
      <c r="E420" s="1"/>
      <c r="F420" s="663"/>
      <c r="G420" s="593"/>
    </row>
    <row r="421" spans="2:7" s="124" customFormat="1">
      <c r="B421" s="403"/>
      <c r="C421" s="378" t="s">
        <v>3689</v>
      </c>
      <c r="D421" s="1"/>
      <c r="E421" s="1"/>
      <c r="F421" s="663"/>
      <c r="G421" s="593"/>
    </row>
    <row r="422" spans="2:7" s="124" customFormat="1">
      <c r="B422" s="403"/>
      <c r="C422" s="378" t="s">
        <v>2997</v>
      </c>
      <c r="D422" s="1"/>
      <c r="E422" s="1"/>
      <c r="F422" s="663"/>
      <c r="G422" s="593"/>
    </row>
    <row r="423" spans="2:7" s="124" customFormat="1" ht="6.75" customHeight="1">
      <c r="B423" s="403"/>
      <c r="C423" s="378"/>
      <c r="D423" s="1"/>
      <c r="E423" s="1"/>
      <c r="F423" s="663"/>
      <c r="G423" s="593"/>
    </row>
    <row r="424" spans="2:7" s="124" customFormat="1" ht="170.25" customHeight="1">
      <c r="B424" s="403"/>
      <c r="C424" s="396" t="s">
        <v>3750</v>
      </c>
      <c r="D424" s="372" t="s">
        <v>7</v>
      </c>
      <c r="E424" s="373">
        <v>1</v>
      </c>
      <c r="F424" s="894"/>
      <c r="G424" s="744">
        <f>E424*F424</f>
        <v>0</v>
      </c>
    </row>
    <row r="425" spans="2:7" s="124" customFormat="1" ht="38.25">
      <c r="B425" s="403"/>
      <c r="C425" s="378" t="s">
        <v>3751</v>
      </c>
      <c r="D425" s="372" t="s">
        <v>7</v>
      </c>
      <c r="E425" s="373">
        <v>1</v>
      </c>
      <c r="F425" s="894"/>
      <c r="G425" s="744">
        <f>E425*F425</f>
        <v>0</v>
      </c>
    </row>
    <row r="426" spans="2:7" s="124" customFormat="1" ht="25.5">
      <c r="B426" s="403"/>
      <c r="C426" s="378" t="s">
        <v>3752</v>
      </c>
      <c r="D426" s="372" t="s">
        <v>7</v>
      </c>
      <c r="E426" s="373">
        <v>1</v>
      </c>
      <c r="F426" s="894"/>
      <c r="G426" s="744">
        <f>E426*F426</f>
        <v>0</v>
      </c>
    </row>
    <row r="427" spans="2:7" s="124" customFormat="1" ht="9" customHeight="1">
      <c r="B427" s="403"/>
      <c r="C427" s="378"/>
      <c r="D427" s="1"/>
      <c r="E427" s="1"/>
      <c r="F427" s="835"/>
      <c r="G427" s="593"/>
    </row>
    <row r="428" spans="2:7" s="124" customFormat="1" ht="25.5">
      <c r="B428" s="403"/>
      <c r="C428" s="409" t="s">
        <v>3753</v>
      </c>
      <c r="D428" s="372" t="s">
        <v>7</v>
      </c>
      <c r="E428" s="373">
        <v>1</v>
      </c>
      <c r="F428" s="894"/>
      <c r="G428" s="744">
        <f>E428*F428</f>
        <v>0</v>
      </c>
    </row>
    <row r="429" spans="2:7" s="124" customFormat="1">
      <c r="B429" s="403"/>
      <c r="C429" s="378" t="s">
        <v>3740</v>
      </c>
      <c r="F429" s="663"/>
      <c r="G429" s="661"/>
    </row>
    <row r="430" spans="2:7" s="124" customFormat="1" ht="25.5">
      <c r="B430" s="403"/>
      <c r="C430" s="378" t="s">
        <v>3754</v>
      </c>
      <c r="D430" s="1"/>
      <c r="E430" s="1"/>
      <c r="F430" s="663"/>
      <c r="G430" s="593"/>
    </row>
    <row r="431" spans="2:7" s="124" customFormat="1" ht="25.5">
      <c r="B431" s="403"/>
      <c r="C431" s="378" t="s">
        <v>3738</v>
      </c>
      <c r="D431" s="1"/>
      <c r="E431" s="1"/>
      <c r="F431" s="663"/>
      <c r="G431" s="593"/>
    </row>
    <row r="432" spans="2:7" s="124" customFormat="1" ht="25.5">
      <c r="B432" s="403"/>
      <c r="C432" s="378" t="s">
        <v>3755</v>
      </c>
      <c r="D432" s="1"/>
      <c r="E432" s="1"/>
      <c r="F432" s="663"/>
      <c r="G432" s="593"/>
    </row>
    <row r="433" spans="2:7" s="124" customFormat="1">
      <c r="B433" s="403"/>
      <c r="C433" s="378" t="s">
        <v>3694</v>
      </c>
      <c r="D433" s="1"/>
      <c r="E433" s="1"/>
      <c r="F433" s="663"/>
      <c r="G433" s="593"/>
    </row>
    <row r="434" spans="2:7" s="124" customFormat="1">
      <c r="B434" s="403"/>
      <c r="C434" s="378" t="s">
        <v>3743</v>
      </c>
      <c r="D434" s="1"/>
      <c r="E434" s="1"/>
      <c r="F434" s="663"/>
      <c r="G434" s="593"/>
    </row>
    <row r="435" spans="2:7" s="124" customFormat="1">
      <c r="B435" s="403"/>
      <c r="C435" s="378" t="s">
        <v>3688</v>
      </c>
      <c r="D435" s="1"/>
      <c r="E435" s="1"/>
      <c r="F435" s="663"/>
      <c r="G435" s="593"/>
    </row>
    <row r="436" spans="2:7" s="124" customFormat="1">
      <c r="B436" s="403"/>
      <c r="C436" s="378" t="s">
        <v>3689</v>
      </c>
      <c r="D436" s="1"/>
      <c r="E436" s="1"/>
      <c r="F436" s="663"/>
      <c r="G436" s="593"/>
    </row>
    <row r="437" spans="2:7" s="124" customFormat="1">
      <c r="B437" s="403"/>
      <c r="C437" s="378" t="s">
        <v>2997</v>
      </c>
      <c r="D437" s="1"/>
      <c r="E437" s="1"/>
      <c r="F437" s="663"/>
      <c r="G437" s="593"/>
    </row>
    <row r="438" spans="2:7" s="124" customFormat="1" ht="25.5">
      <c r="B438" s="403"/>
      <c r="C438" s="409" t="s">
        <v>3756</v>
      </c>
      <c r="D438" s="372" t="s">
        <v>7</v>
      </c>
      <c r="E438" s="373">
        <v>1</v>
      </c>
      <c r="F438" s="894"/>
      <c r="G438" s="744">
        <f>E438*F438</f>
        <v>0</v>
      </c>
    </row>
    <row r="439" spans="2:7" s="124" customFormat="1">
      <c r="B439" s="403"/>
      <c r="C439" s="378" t="s">
        <v>3757</v>
      </c>
      <c r="F439" s="663"/>
      <c r="G439" s="661"/>
    </row>
    <row r="440" spans="2:7" s="124" customFormat="1" ht="25.5">
      <c r="B440" s="403"/>
      <c r="C440" s="378" t="s">
        <v>3741</v>
      </c>
      <c r="D440" s="1"/>
      <c r="E440" s="1"/>
      <c r="F440" s="663"/>
      <c r="G440" s="593"/>
    </row>
    <row r="441" spans="2:7" s="124" customFormat="1" ht="25.5">
      <c r="B441" s="403"/>
      <c r="C441" s="378" t="s">
        <v>3758</v>
      </c>
      <c r="D441" s="1"/>
      <c r="E441" s="1"/>
      <c r="F441" s="663"/>
      <c r="G441" s="593"/>
    </row>
    <row r="442" spans="2:7" s="124" customFormat="1" ht="25.5">
      <c r="B442" s="403"/>
      <c r="C442" s="378" t="s">
        <v>3742</v>
      </c>
      <c r="D442" s="1"/>
      <c r="E442" s="1"/>
      <c r="F442" s="663"/>
      <c r="G442" s="593"/>
    </row>
    <row r="443" spans="2:7" s="124" customFormat="1">
      <c r="B443" s="403"/>
      <c r="C443" s="378" t="s">
        <v>3759</v>
      </c>
      <c r="D443" s="1"/>
      <c r="E443" s="1"/>
      <c r="F443" s="663"/>
      <c r="G443" s="593"/>
    </row>
    <row r="444" spans="2:7" s="124" customFormat="1">
      <c r="B444" s="403"/>
      <c r="C444" s="378" t="s">
        <v>3760</v>
      </c>
      <c r="D444" s="1"/>
      <c r="E444" s="1"/>
      <c r="F444" s="663"/>
      <c r="G444" s="593"/>
    </row>
    <row r="445" spans="2:7" s="124" customFormat="1">
      <c r="B445" s="403"/>
      <c r="C445" s="378" t="s">
        <v>3688</v>
      </c>
      <c r="D445" s="1"/>
      <c r="E445" s="1"/>
      <c r="F445" s="663"/>
      <c r="G445" s="593"/>
    </row>
    <row r="446" spans="2:7" s="124" customFormat="1">
      <c r="B446" s="403"/>
      <c r="C446" s="378" t="s">
        <v>3689</v>
      </c>
      <c r="D446" s="1"/>
      <c r="E446" s="1"/>
      <c r="F446" s="663"/>
      <c r="G446" s="593"/>
    </row>
    <row r="447" spans="2:7" s="124" customFormat="1">
      <c r="B447" s="403"/>
      <c r="C447" s="378" t="s">
        <v>2997</v>
      </c>
      <c r="D447" s="1"/>
      <c r="E447" s="1"/>
      <c r="F447" s="663"/>
      <c r="G447" s="593"/>
    </row>
    <row r="448" spans="2:7" s="124" customFormat="1">
      <c r="B448" s="403"/>
      <c r="C448" s="409" t="s">
        <v>3761</v>
      </c>
      <c r="D448" s="372" t="s">
        <v>7</v>
      </c>
      <c r="E448" s="373">
        <v>1</v>
      </c>
      <c r="F448" s="894"/>
      <c r="G448" s="744">
        <f>E448*F448</f>
        <v>0</v>
      </c>
    </row>
    <row r="449" spans="2:7" s="124" customFormat="1">
      <c r="B449" s="403"/>
      <c r="C449" s="378" t="s">
        <v>3745</v>
      </c>
      <c r="F449" s="663"/>
      <c r="G449" s="661"/>
    </row>
    <row r="450" spans="2:7" s="124" customFormat="1" ht="25.5">
      <c r="B450" s="403"/>
      <c r="C450" s="378" t="s">
        <v>3762</v>
      </c>
      <c r="D450" s="1"/>
      <c r="E450" s="1"/>
      <c r="F450" s="663"/>
      <c r="G450" s="593"/>
    </row>
    <row r="451" spans="2:7" s="124" customFormat="1" ht="25.5">
      <c r="B451" s="403"/>
      <c r="C451" s="378" t="s">
        <v>3763</v>
      </c>
      <c r="D451" s="1"/>
      <c r="E451" s="1"/>
      <c r="F451" s="663"/>
      <c r="G451" s="593"/>
    </row>
    <row r="452" spans="2:7" s="124" customFormat="1" ht="25.5">
      <c r="B452" s="403"/>
      <c r="C452" s="378" t="s">
        <v>3747</v>
      </c>
      <c r="D452" s="1"/>
      <c r="E452" s="1"/>
      <c r="F452" s="663"/>
      <c r="G452" s="593"/>
    </row>
    <row r="453" spans="2:7" s="124" customFormat="1">
      <c r="B453" s="403"/>
      <c r="C453" s="378" t="s">
        <v>3748</v>
      </c>
      <c r="D453" s="1"/>
      <c r="E453" s="1"/>
      <c r="F453" s="663"/>
      <c r="G453" s="593"/>
    </row>
    <row r="454" spans="2:7" s="124" customFormat="1">
      <c r="B454" s="403"/>
      <c r="C454" s="378" t="s">
        <v>3749</v>
      </c>
      <c r="D454" s="1"/>
      <c r="E454" s="1"/>
      <c r="F454" s="663"/>
      <c r="G454" s="593"/>
    </row>
    <row r="455" spans="2:7" s="124" customFormat="1">
      <c r="B455" s="403"/>
      <c r="C455" s="378" t="s">
        <v>3688</v>
      </c>
      <c r="D455" s="1"/>
      <c r="E455" s="1"/>
      <c r="F455" s="663"/>
      <c r="G455" s="593"/>
    </row>
    <row r="456" spans="2:7" s="124" customFormat="1">
      <c r="B456" s="403"/>
      <c r="C456" s="378" t="s">
        <v>3689</v>
      </c>
      <c r="D456" s="1"/>
      <c r="E456" s="1"/>
      <c r="F456" s="663"/>
      <c r="G456" s="593"/>
    </row>
    <row r="457" spans="2:7" s="124" customFormat="1">
      <c r="B457" s="403"/>
      <c r="C457" s="378" t="s">
        <v>2997</v>
      </c>
      <c r="D457" s="1"/>
      <c r="E457" s="1"/>
      <c r="F457" s="663"/>
      <c r="G457" s="593"/>
    </row>
    <row r="458" spans="2:7" s="124" customFormat="1">
      <c r="B458" s="403"/>
      <c r="C458" s="409" t="s">
        <v>3764</v>
      </c>
      <c r="D458" s="372" t="s">
        <v>7</v>
      </c>
      <c r="E458" s="373">
        <v>1</v>
      </c>
      <c r="F458" s="894"/>
      <c r="G458" s="744">
        <f>E458*F458</f>
        <v>0</v>
      </c>
    </row>
    <row r="459" spans="2:7" s="124" customFormat="1">
      <c r="B459" s="403"/>
      <c r="C459" s="378" t="s">
        <v>3757</v>
      </c>
      <c r="D459" s="1"/>
      <c r="E459" s="1"/>
      <c r="F459" s="663"/>
      <c r="G459" s="593"/>
    </row>
    <row r="460" spans="2:7" s="124" customFormat="1" ht="25.5">
      <c r="B460" s="403"/>
      <c r="C460" s="378" t="s">
        <v>3741</v>
      </c>
      <c r="D460" s="1"/>
      <c r="E460" s="1"/>
      <c r="F460" s="663"/>
      <c r="G460" s="593"/>
    </row>
    <row r="461" spans="2:7" s="124" customFormat="1" ht="25.5">
      <c r="B461" s="403"/>
      <c r="C461" s="378" t="s">
        <v>3765</v>
      </c>
      <c r="D461" s="1"/>
      <c r="E461" s="1"/>
      <c r="F461" s="663"/>
      <c r="G461" s="593"/>
    </row>
    <row r="462" spans="2:7" s="124" customFormat="1" ht="25.5">
      <c r="B462" s="403"/>
      <c r="C462" s="378" t="s">
        <v>3742</v>
      </c>
      <c r="D462" s="1"/>
      <c r="E462" s="1"/>
      <c r="F462" s="663"/>
      <c r="G462" s="593"/>
    </row>
    <row r="463" spans="2:7" s="124" customFormat="1">
      <c r="B463" s="403"/>
      <c r="C463" s="378" t="s">
        <v>3759</v>
      </c>
      <c r="D463" s="1"/>
      <c r="E463" s="1"/>
      <c r="F463" s="663"/>
      <c r="G463" s="593"/>
    </row>
    <row r="464" spans="2:7" s="124" customFormat="1">
      <c r="B464" s="403"/>
      <c r="C464" s="378" t="s">
        <v>3760</v>
      </c>
      <c r="D464" s="1"/>
      <c r="E464" s="1"/>
      <c r="F464" s="663"/>
      <c r="G464" s="593"/>
    </row>
    <row r="465" spans="2:7" s="124" customFormat="1">
      <c r="B465" s="403"/>
      <c r="C465" s="378" t="s">
        <v>3688</v>
      </c>
      <c r="D465" s="1"/>
      <c r="E465" s="1"/>
      <c r="F465" s="663"/>
      <c r="G465" s="593"/>
    </row>
    <row r="466" spans="2:7" s="124" customFormat="1">
      <c r="B466" s="403"/>
      <c r="C466" s="378" t="s">
        <v>3689</v>
      </c>
      <c r="D466" s="1"/>
      <c r="E466" s="1"/>
      <c r="F466" s="663"/>
      <c r="G466" s="593"/>
    </row>
    <row r="467" spans="2:7" s="124" customFormat="1">
      <c r="B467" s="403"/>
      <c r="C467" s="378" t="s">
        <v>2997</v>
      </c>
      <c r="D467" s="1"/>
      <c r="E467" s="1"/>
      <c r="F467" s="663"/>
      <c r="G467" s="593"/>
    </row>
    <row r="468" spans="2:7" s="124" customFormat="1" ht="267.75">
      <c r="B468" s="403"/>
      <c r="C468" s="378" t="s">
        <v>3766</v>
      </c>
      <c r="D468" s="372" t="s">
        <v>7</v>
      </c>
      <c r="E468" s="373">
        <v>1</v>
      </c>
      <c r="F468" s="894"/>
      <c r="G468" s="744">
        <f>E468*F468</f>
        <v>0</v>
      </c>
    </row>
    <row r="469" spans="2:7" s="124" customFormat="1" ht="38.25">
      <c r="B469" s="403"/>
      <c r="C469" s="378" t="s">
        <v>3751</v>
      </c>
      <c r="D469" s="372" t="s">
        <v>7</v>
      </c>
      <c r="E469" s="373">
        <v>1</v>
      </c>
      <c r="F469" s="894"/>
      <c r="G469" s="744">
        <f>E469*F469</f>
        <v>0</v>
      </c>
    </row>
    <row r="470" spans="2:7" s="124" customFormat="1" ht="25.5">
      <c r="B470" s="403"/>
      <c r="C470" s="378" t="s">
        <v>3752</v>
      </c>
      <c r="D470" s="372" t="s">
        <v>7</v>
      </c>
      <c r="E470" s="373">
        <v>1</v>
      </c>
      <c r="F470" s="894"/>
      <c r="G470" s="744">
        <f>E470*F470</f>
        <v>0</v>
      </c>
    </row>
    <row r="471" spans="2:7" s="124" customFormat="1" ht="9" customHeight="1">
      <c r="B471" s="403"/>
      <c r="C471" s="378"/>
      <c r="D471" s="372"/>
      <c r="E471" s="373"/>
      <c r="F471" s="894"/>
      <c r="G471" s="744"/>
    </row>
    <row r="472" spans="2:7" s="124" customFormat="1">
      <c r="B472" s="403"/>
      <c r="C472" s="409" t="s">
        <v>3767</v>
      </c>
      <c r="D472" s="372" t="s">
        <v>7</v>
      </c>
      <c r="E472" s="373">
        <v>1</v>
      </c>
      <c r="F472" s="894"/>
      <c r="G472" s="744">
        <f>E472*F472</f>
        <v>0</v>
      </c>
    </row>
    <row r="473" spans="2:7" s="124" customFormat="1">
      <c r="B473" s="403"/>
      <c r="C473" s="378" t="s">
        <v>3757</v>
      </c>
      <c r="D473" s="1"/>
      <c r="E473" s="1"/>
      <c r="F473" s="663"/>
      <c r="G473" s="593"/>
    </row>
    <row r="474" spans="2:7" s="124" customFormat="1" ht="25.5">
      <c r="B474" s="403"/>
      <c r="C474" s="378" t="s">
        <v>3768</v>
      </c>
      <c r="D474" s="1"/>
      <c r="E474" s="1"/>
      <c r="F474" s="663"/>
      <c r="G474" s="593"/>
    </row>
    <row r="475" spans="2:7" s="124" customFormat="1" ht="25.5">
      <c r="B475" s="403"/>
      <c r="C475" s="378" t="s">
        <v>3721</v>
      </c>
      <c r="D475" s="1"/>
      <c r="E475" s="1"/>
      <c r="F475" s="663"/>
      <c r="G475" s="593"/>
    </row>
    <row r="476" spans="2:7" s="124" customFormat="1" ht="25.5">
      <c r="B476" s="403"/>
      <c r="C476" s="378" t="s">
        <v>3769</v>
      </c>
      <c r="D476" s="1"/>
      <c r="E476" s="1"/>
      <c r="F476" s="663"/>
      <c r="G476" s="593"/>
    </row>
    <row r="477" spans="2:7" s="124" customFormat="1">
      <c r="B477" s="403"/>
      <c r="C477" s="378" t="s">
        <v>3759</v>
      </c>
      <c r="D477" s="1"/>
      <c r="E477" s="1"/>
      <c r="F477" s="663"/>
      <c r="G477" s="593"/>
    </row>
    <row r="478" spans="2:7" s="124" customFormat="1">
      <c r="B478" s="403"/>
      <c r="C478" s="378" t="s">
        <v>3760</v>
      </c>
      <c r="D478" s="1"/>
      <c r="E478" s="1"/>
      <c r="F478" s="663"/>
      <c r="G478" s="593"/>
    </row>
    <row r="479" spans="2:7" s="124" customFormat="1">
      <c r="B479" s="403"/>
      <c r="C479" s="378" t="s">
        <v>3688</v>
      </c>
      <c r="D479" s="1"/>
      <c r="E479" s="1"/>
      <c r="F479" s="663"/>
      <c r="G479" s="593"/>
    </row>
    <row r="480" spans="2:7" s="124" customFormat="1">
      <c r="B480" s="403"/>
      <c r="C480" s="378" t="s">
        <v>3689</v>
      </c>
      <c r="D480" s="1"/>
      <c r="E480" s="1"/>
      <c r="F480" s="663"/>
      <c r="G480" s="593"/>
    </row>
    <row r="481" spans="2:7" s="124" customFormat="1">
      <c r="B481" s="403"/>
      <c r="C481" s="378" t="s">
        <v>2997</v>
      </c>
      <c r="D481" s="1"/>
      <c r="E481" s="1"/>
      <c r="F481" s="663"/>
      <c r="G481" s="593"/>
    </row>
    <row r="482" spans="2:7" s="124" customFormat="1">
      <c r="B482" s="403"/>
      <c r="C482" s="409" t="s">
        <v>3770</v>
      </c>
      <c r="D482" s="372" t="s">
        <v>7</v>
      </c>
      <c r="E482" s="373">
        <v>1</v>
      </c>
      <c r="F482" s="894"/>
      <c r="G482" s="744">
        <f>E482*F482</f>
        <v>0</v>
      </c>
    </row>
    <row r="483" spans="2:7" s="124" customFormat="1">
      <c r="B483" s="403"/>
      <c r="C483" s="378" t="s">
        <v>3745</v>
      </c>
      <c r="D483" s="1"/>
      <c r="E483" s="1"/>
      <c r="F483" s="663"/>
      <c r="G483" s="593"/>
    </row>
    <row r="484" spans="2:7" s="124" customFormat="1" ht="25.5">
      <c r="B484" s="403"/>
      <c r="C484" s="378" t="s">
        <v>3771</v>
      </c>
      <c r="D484" s="1"/>
      <c r="E484" s="1"/>
      <c r="F484" s="663"/>
      <c r="G484" s="593"/>
    </row>
    <row r="485" spans="2:7" s="124" customFormat="1" ht="25.5">
      <c r="B485" s="403"/>
      <c r="C485" s="378" t="s">
        <v>3772</v>
      </c>
      <c r="D485" s="1"/>
      <c r="E485" s="1"/>
      <c r="F485" s="663"/>
      <c r="G485" s="593"/>
    </row>
    <row r="486" spans="2:7" s="124" customFormat="1" ht="25.5">
      <c r="B486" s="403"/>
      <c r="C486" s="378" t="s">
        <v>3773</v>
      </c>
      <c r="D486" s="1"/>
      <c r="E486" s="1"/>
      <c r="F486" s="663"/>
      <c r="G486" s="593"/>
    </row>
    <row r="487" spans="2:7" s="124" customFormat="1">
      <c r="B487" s="403"/>
      <c r="C487" s="378" t="s">
        <v>3748</v>
      </c>
      <c r="D487" s="1"/>
      <c r="E487" s="1"/>
      <c r="F487" s="663"/>
      <c r="G487" s="593"/>
    </row>
    <row r="488" spans="2:7" s="124" customFormat="1">
      <c r="B488" s="403"/>
      <c r="C488" s="378" t="s">
        <v>3749</v>
      </c>
      <c r="D488" s="1"/>
      <c r="E488" s="1"/>
      <c r="F488" s="663"/>
      <c r="G488" s="593"/>
    </row>
    <row r="489" spans="2:7" s="124" customFormat="1">
      <c r="B489" s="403"/>
      <c r="C489" s="378" t="s">
        <v>3688</v>
      </c>
      <c r="D489" s="1"/>
      <c r="E489" s="1"/>
      <c r="F489" s="663"/>
      <c r="G489" s="593"/>
    </row>
    <row r="490" spans="2:7" s="124" customFormat="1">
      <c r="B490" s="403"/>
      <c r="C490" s="378" t="s">
        <v>3689</v>
      </c>
      <c r="D490" s="1"/>
      <c r="E490" s="1"/>
      <c r="F490" s="663"/>
      <c r="G490" s="593"/>
    </row>
    <row r="491" spans="2:7" s="124" customFormat="1">
      <c r="B491" s="403"/>
      <c r="C491" s="378" t="s">
        <v>2997</v>
      </c>
      <c r="D491" s="1"/>
      <c r="E491" s="1"/>
      <c r="F491" s="663"/>
      <c r="G491" s="593"/>
    </row>
    <row r="492" spans="2:7" s="124" customFormat="1">
      <c r="B492" s="403"/>
      <c r="C492" s="362" t="s">
        <v>47</v>
      </c>
      <c r="D492" s="370"/>
      <c r="E492" s="371"/>
      <c r="F492" s="896"/>
      <c r="G492" s="742">
        <f>SUM(G392:G491)</f>
        <v>0</v>
      </c>
    </row>
    <row r="493" spans="2:7" s="124" customFormat="1">
      <c r="B493" s="403"/>
      <c r="C493" s="36"/>
      <c r="D493" s="1"/>
      <c r="E493" s="1"/>
      <c r="F493" s="663"/>
      <c r="G493" s="593"/>
    </row>
    <row r="494" spans="2:7" s="124" customFormat="1" ht="51">
      <c r="B494" s="403">
        <v>23</v>
      </c>
      <c r="C494" s="154" t="s">
        <v>3774</v>
      </c>
      <c r="D494" s="1"/>
      <c r="E494" s="1"/>
      <c r="F494" s="663"/>
      <c r="G494" s="593"/>
    </row>
    <row r="495" spans="2:7" s="124" customFormat="1">
      <c r="B495" s="403"/>
      <c r="C495" s="367" t="s">
        <v>3775</v>
      </c>
      <c r="D495" s="1"/>
      <c r="E495" s="1"/>
      <c r="F495" s="663"/>
      <c r="G495" s="593"/>
    </row>
    <row r="496" spans="2:7" s="124" customFormat="1" ht="127.5">
      <c r="B496" s="403"/>
      <c r="C496" s="154" t="s">
        <v>3776</v>
      </c>
      <c r="D496" s="1"/>
      <c r="E496" s="1"/>
      <c r="F496" s="663"/>
      <c r="G496" s="593"/>
    </row>
    <row r="497" spans="2:7" s="124" customFormat="1" ht="24.75" customHeight="1">
      <c r="B497" s="403"/>
      <c r="C497" s="154" t="s">
        <v>2872</v>
      </c>
      <c r="D497" s="372" t="s">
        <v>7</v>
      </c>
      <c r="E497" s="373">
        <v>1</v>
      </c>
      <c r="F497" s="894"/>
      <c r="G497" s="744">
        <f t="shared" ref="G497:G502" si="7">E497*F497</f>
        <v>0</v>
      </c>
    </row>
    <row r="498" spans="2:7" s="124" customFormat="1">
      <c r="B498" s="403"/>
      <c r="C498" s="154" t="s">
        <v>2688</v>
      </c>
      <c r="D498" s="372" t="s">
        <v>7</v>
      </c>
      <c r="E498" s="373">
        <v>1</v>
      </c>
      <c r="F498" s="894"/>
      <c r="G498" s="744">
        <f t="shared" si="7"/>
        <v>0</v>
      </c>
    </row>
    <row r="499" spans="2:7" s="124" customFormat="1">
      <c r="B499" s="403"/>
      <c r="C499" s="154" t="s">
        <v>2689</v>
      </c>
      <c r="D499" s="372" t="s">
        <v>7</v>
      </c>
      <c r="E499" s="373">
        <v>1</v>
      </c>
      <c r="F499" s="894"/>
      <c r="G499" s="744">
        <f t="shared" si="7"/>
        <v>0</v>
      </c>
    </row>
    <row r="500" spans="2:7" s="124" customFormat="1">
      <c r="B500" s="403"/>
      <c r="C500" s="154" t="s">
        <v>2690</v>
      </c>
      <c r="D500" s="372" t="s">
        <v>7</v>
      </c>
      <c r="E500" s="373">
        <v>3</v>
      </c>
      <c r="F500" s="894"/>
      <c r="G500" s="744">
        <f t="shared" si="7"/>
        <v>0</v>
      </c>
    </row>
    <row r="501" spans="2:7" s="124" customFormat="1" ht="25.5">
      <c r="B501" s="403"/>
      <c r="C501" s="154" t="s">
        <v>3777</v>
      </c>
      <c r="D501" s="372" t="s">
        <v>7</v>
      </c>
      <c r="E501" s="373">
        <v>3</v>
      </c>
      <c r="F501" s="894"/>
      <c r="G501" s="744">
        <f t="shared" si="7"/>
        <v>0</v>
      </c>
    </row>
    <row r="502" spans="2:7" s="124" customFormat="1">
      <c r="B502" s="403"/>
      <c r="C502" s="154" t="s">
        <v>3778</v>
      </c>
      <c r="D502" s="372" t="s">
        <v>7</v>
      </c>
      <c r="E502" s="373">
        <v>1</v>
      </c>
      <c r="F502" s="894"/>
      <c r="G502" s="744">
        <f t="shared" si="7"/>
        <v>0</v>
      </c>
    </row>
    <row r="503" spans="2:7" s="124" customFormat="1" ht="25.5">
      <c r="B503" s="403"/>
      <c r="C503" s="154" t="s">
        <v>3779</v>
      </c>
      <c r="D503" s="1"/>
      <c r="E503" s="1"/>
      <c r="F503" s="835"/>
      <c r="G503" s="593"/>
    </row>
    <row r="504" spans="2:7" s="124" customFormat="1">
      <c r="B504" s="403"/>
      <c r="C504" s="154" t="s">
        <v>2873</v>
      </c>
      <c r="D504" s="372" t="s">
        <v>7</v>
      </c>
      <c r="E504" s="373">
        <v>1</v>
      </c>
      <c r="F504" s="894"/>
      <c r="G504" s="744">
        <f>E504*F504</f>
        <v>0</v>
      </c>
    </row>
    <row r="505" spans="2:7" s="124" customFormat="1" ht="25.5">
      <c r="B505" s="403"/>
      <c r="C505" s="154" t="s">
        <v>2876</v>
      </c>
      <c r="D505" s="372" t="s">
        <v>7</v>
      </c>
      <c r="E505" s="373">
        <v>1</v>
      </c>
      <c r="F505" s="894"/>
      <c r="G505" s="744">
        <f>E505*F505</f>
        <v>0</v>
      </c>
    </row>
    <row r="506" spans="2:7" s="124" customFormat="1" ht="89.25">
      <c r="B506" s="403"/>
      <c r="C506" s="154" t="s">
        <v>3780</v>
      </c>
      <c r="D506" s="1"/>
      <c r="E506" s="1"/>
      <c r="F506" s="663"/>
      <c r="G506" s="593"/>
    </row>
    <row r="507" spans="2:7" s="124" customFormat="1">
      <c r="B507" s="403"/>
      <c r="C507" s="154" t="s">
        <v>3781</v>
      </c>
      <c r="D507" s="372" t="s">
        <v>7</v>
      </c>
      <c r="E507" s="373">
        <v>1</v>
      </c>
      <c r="F507" s="894"/>
      <c r="G507" s="744">
        <f>E507*F507</f>
        <v>0</v>
      </c>
    </row>
    <row r="508" spans="2:7" s="124" customFormat="1" ht="331.5">
      <c r="B508" s="403"/>
      <c r="C508" s="154" t="s">
        <v>2878</v>
      </c>
      <c r="D508" s="1"/>
      <c r="E508" s="1"/>
      <c r="F508" s="663"/>
      <c r="G508" s="593"/>
    </row>
    <row r="509" spans="2:7" s="124" customFormat="1">
      <c r="B509" s="403"/>
      <c r="C509" s="154" t="s">
        <v>3782</v>
      </c>
      <c r="D509" s="372" t="s">
        <v>7</v>
      </c>
      <c r="E509" s="373">
        <v>1</v>
      </c>
      <c r="F509" s="894"/>
      <c r="G509" s="744">
        <f>E509*F509</f>
        <v>0</v>
      </c>
    </row>
    <row r="510" spans="2:7" s="124" customFormat="1" ht="216.75">
      <c r="B510" s="403"/>
      <c r="C510" s="154" t="s">
        <v>3783</v>
      </c>
      <c r="D510" s="1"/>
      <c r="E510" s="1"/>
      <c r="F510" s="663"/>
      <c r="G510" s="593"/>
    </row>
    <row r="511" spans="2:7" s="124" customFormat="1">
      <c r="B511" s="403"/>
      <c r="C511" s="154" t="s">
        <v>3784</v>
      </c>
      <c r="D511" s="372" t="s">
        <v>7</v>
      </c>
      <c r="E511" s="373">
        <v>1</v>
      </c>
      <c r="F511" s="894"/>
      <c r="G511" s="744">
        <f>E511*F511</f>
        <v>0</v>
      </c>
    </row>
    <row r="512" spans="2:7" s="124" customFormat="1" ht="76.5">
      <c r="B512" s="403"/>
      <c r="C512" s="154" t="s">
        <v>3785</v>
      </c>
      <c r="D512" s="1"/>
      <c r="E512" s="1"/>
      <c r="F512" s="663"/>
      <c r="G512" s="593"/>
    </row>
    <row r="513" spans="2:7" s="124" customFormat="1">
      <c r="B513" s="403"/>
      <c r="C513" s="154" t="s">
        <v>2885</v>
      </c>
      <c r="D513" s="372" t="s">
        <v>7</v>
      </c>
      <c r="E513" s="373">
        <v>1</v>
      </c>
      <c r="F513" s="894"/>
      <c r="G513" s="744">
        <f>E513*F513</f>
        <v>0</v>
      </c>
    </row>
    <row r="514" spans="2:7" s="124" customFormat="1" ht="38.25">
      <c r="B514" s="403"/>
      <c r="C514" s="154" t="s">
        <v>2886</v>
      </c>
      <c r="D514" s="1"/>
      <c r="E514" s="1"/>
      <c r="F514" s="663"/>
      <c r="G514" s="593"/>
    </row>
    <row r="515" spans="2:7" s="124" customFormat="1" ht="25.5">
      <c r="B515" s="403"/>
      <c r="C515" s="154" t="s">
        <v>3786</v>
      </c>
      <c r="D515" s="372" t="s">
        <v>7</v>
      </c>
      <c r="E515" s="373">
        <v>1</v>
      </c>
      <c r="F515" s="894"/>
      <c r="G515" s="744">
        <f>E515*F515</f>
        <v>0</v>
      </c>
    </row>
    <row r="516" spans="2:7" s="124" customFormat="1">
      <c r="B516" s="403"/>
      <c r="C516" s="410" t="s">
        <v>3787</v>
      </c>
      <c r="D516" s="1"/>
      <c r="E516" s="1"/>
      <c r="F516" s="663"/>
      <c r="G516" s="744">
        <f>SUM(G497:G515)</f>
        <v>0</v>
      </c>
    </row>
    <row r="517" spans="2:7" s="124" customFormat="1">
      <c r="B517" s="403"/>
      <c r="C517" s="361" t="s">
        <v>46</v>
      </c>
      <c r="D517" s="368" t="s">
        <v>7</v>
      </c>
      <c r="E517" s="369">
        <v>6</v>
      </c>
      <c r="F517" s="981">
        <f>+G516</f>
        <v>0</v>
      </c>
      <c r="G517" s="741">
        <f>E517*F517</f>
        <v>0</v>
      </c>
    </row>
    <row r="518" spans="2:7" s="124" customFormat="1">
      <c r="B518" s="403"/>
      <c r="C518" s="36"/>
      <c r="D518" s="1"/>
      <c r="E518" s="1"/>
      <c r="F518" s="663"/>
      <c r="G518" s="593"/>
    </row>
    <row r="519" spans="2:7" s="124" customFormat="1" ht="14.25" customHeight="1">
      <c r="B519" s="403"/>
      <c r="C519" s="367" t="s">
        <v>3788</v>
      </c>
      <c r="D519" s="1"/>
      <c r="E519" s="1"/>
      <c r="F519" s="663"/>
      <c r="G519" s="593"/>
    </row>
    <row r="520" spans="2:7" s="124" customFormat="1" ht="76.5">
      <c r="B520" s="403"/>
      <c r="C520" s="154" t="s">
        <v>3789</v>
      </c>
      <c r="D520" s="154"/>
      <c r="E520" s="1"/>
      <c r="F520" s="663"/>
      <c r="G520" s="593"/>
    </row>
    <row r="521" spans="2:7" s="124" customFormat="1" ht="28.5" customHeight="1">
      <c r="B521" s="403"/>
      <c r="C521" s="154" t="s">
        <v>2872</v>
      </c>
      <c r="D521" s="372" t="s">
        <v>7</v>
      </c>
      <c r="E521" s="373">
        <v>1</v>
      </c>
      <c r="F521" s="894"/>
      <c r="G521" s="744">
        <f>E521*F521</f>
        <v>0</v>
      </c>
    </row>
    <row r="522" spans="2:7" s="124" customFormat="1" ht="13.5" customHeight="1">
      <c r="B522" s="403"/>
      <c r="C522" s="154" t="s">
        <v>2688</v>
      </c>
      <c r="D522" s="372" t="s">
        <v>7</v>
      </c>
      <c r="E522" s="373">
        <v>1</v>
      </c>
      <c r="F522" s="894"/>
      <c r="G522" s="744">
        <f>E522*F522</f>
        <v>0</v>
      </c>
    </row>
    <row r="523" spans="2:7" s="124" customFormat="1" ht="25.5">
      <c r="B523" s="403"/>
      <c r="C523" s="154" t="s">
        <v>2876</v>
      </c>
      <c r="D523" s="372" t="s">
        <v>7</v>
      </c>
      <c r="E523" s="373">
        <v>1</v>
      </c>
      <c r="F523" s="894"/>
      <c r="G523" s="744">
        <f>E523*F523</f>
        <v>0</v>
      </c>
    </row>
    <row r="524" spans="2:7" s="124" customFormat="1" ht="89.25">
      <c r="B524" s="403"/>
      <c r="C524" s="154" t="s">
        <v>3780</v>
      </c>
      <c r="D524" s="1"/>
      <c r="E524" s="1"/>
      <c r="F524" s="663"/>
      <c r="G524" s="593"/>
    </row>
    <row r="525" spans="2:7" s="124" customFormat="1">
      <c r="B525" s="403"/>
      <c r="C525" s="154" t="s">
        <v>3790</v>
      </c>
      <c r="D525" s="372" t="s">
        <v>7</v>
      </c>
      <c r="E525" s="373">
        <v>1</v>
      </c>
      <c r="F525" s="894"/>
      <c r="G525" s="744">
        <f>E525*F525</f>
        <v>0</v>
      </c>
    </row>
    <row r="526" spans="2:7" s="124" customFormat="1">
      <c r="B526" s="403"/>
      <c r="C526" s="154" t="s">
        <v>2163</v>
      </c>
      <c r="D526" s="1"/>
      <c r="E526" s="1"/>
      <c r="F526" s="663"/>
      <c r="G526" s="593"/>
    </row>
    <row r="527" spans="2:7" s="124" customFormat="1">
      <c r="B527" s="403"/>
      <c r="C527" s="154" t="s">
        <v>2696</v>
      </c>
      <c r="D527" s="372" t="s">
        <v>7</v>
      </c>
      <c r="E527" s="373">
        <v>1</v>
      </c>
      <c r="F527" s="894"/>
      <c r="G527" s="744">
        <f>E527*F527</f>
        <v>0</v>
      </c>
    </row>
    <row r="528" spans="2:7" s="124" customFormat="1">
      <c r="B528" s="403"/>
      <c r="C528" s="154" t="s">
        <v>2873</v>
      </c>
      <c r="D528" s="372" t="s">
        <v>7</v>
      </c>
      <c r="E528" s="373">
        <v>1</v>
      </c>
      <c r="F528" s="894"/>
      <c r="G528" s="744">
        <f>E528*F528</f>
        <v>0</v>
      </c>
    </row>
    <row r="529" spans="2:7" s="124" customFormat="1">
      <c r="B529" s="403"/>
      <c r="C529" s="154" t="s">
        <v>3791</v>
      </c>
      <c r="D529" s="372" t="s">
        <v>7</v>
      </c>
      <c r="E529" s="373">
        <v>1</v>
      </c>
      <c r="F529" s="894"/>
      <c r="G529" s="744">
        <f>E529*F529</f>
        <v>0</v>
      </c>
    </row>
    <row r="530" spans="2:7" s="124" customFormat="1" ht="25.5">
      <c r="B530" s="403"/>
      <c r="C530" s="154" t="s">
        <v>2166</v>
      </c>
      <c r="D530" s="1"/>
      <c r="E530" s="1"/>
      <c r="F530" s="663"/>
      <c r="G530" s="593"/>
    </row>
    <row r="531" spans="2:7" s="124" customFormat="1">
      <c r="B531" s="403"/>
      <c r="C531" s="154" t="s">
        <v>3778</v>
      </c>
      <c r="D531" s="372" t="s">
        <v>7</v>
      </c>
      <c r="E531" s="373">
        <v>1</v>
      </c>
      <c r="F531" s="894"/>
      <c r="G531" s="744">
        <f>E531*F531</f>
        <v>0</v>
      </c>
    </row>
    <row r="532" spans="2:7" s="124" customFormat="1" ht="25.5">
      <c r="B532" s="403"/>
      <c r="C532" s="154" t="s">
        <v>3779</v>
      </c>
      <c r="D532" s="1"/>
      <c r="E532" s="1"/>
      <c r="F532" s="663"/>
      <c r="G532" s="593"/>
    </row>
    <row r="533" spans="2:7" s="124" customFormat="1">
      <c r="B533" s="403"/>
      <c r="C533" s="154" t="s">
        <v>3781</v>
      </c>
      <c r="D533" s="372" t="s">
        <v>7</v>
      </c>
      <c r="E533" s="373">
        <v>1</v>
      </c>
      <c r="F533" s="894"/>
      <c r="G533" s="744">
        <f>E533*F533</f>
        <v>0</v>
      </c>
    </row>
    <row r="534" spans="2:7" s="124" customFormat="1" ht="338.25" customHeight="1">
      <c r="B534" s="403"/>
      <c r="C534" s="154" t="s">
        <v>2878</v>
      </c>
      <c r="D534" s="1"/>
      <c r="E534" s="1"/>
      <c r="F534" s="663"/>
      <c r="G534" s="593"/>
    </row>
    <row r="535" spans="2:7" s="124" customFormat="1">
      <c r="B535" s="403"/>
      <c r="C535" s="154" t="s">
        <v>3782</v>
      </c>
      <c r="D535" s="372" t="s">
        <v>7</v>
      </c>
      <c r="E535" s="373">
        <v>1</v>
      </c>
      <c r="F535" s="894"/>
      <c r="G535" s="744">
        <f>E535*F535</f>
        <v>0</v>
      </c>
    </row>
    <row r="536" spans="2:7" s="124" customFormat="1" ht="216.75">
      <c r="B536" s="403"/>
      <c r="C536" s="154" t="s">
        <v>3783</v>
      </c>
      <c r="D536" s="1"/>
      <c r="E536" s="1"/>
      <c r="F536" s="663"/>
      <c r="G536" s="593"/>
    </row>
    <row r="537" spans="2:7" s="124" customFormat="1">
      <c r="B537" s="403"/>
      <c r="C537" s="154" t="s">
        <v>3784</v>
      </c>
      <c r="D537" s="372" t="s">
        <v>7</v>
      </c>
      <c r="E537" s="373">
        <v>1</v>
      </c>
      <c r="F537" s="894"/>
      <c r="G537" s="744">
        <f>E537*F537</f>
        <v>0</v>
      </c>
    </row>
    <row r="538" spans="2:7" s="124" customFormat="1" ht="76.5">
      <c r="B538" s="403"/>
      <c r="C538" s="154" t="s">
        <v>3785</v>
      </c>
      <c r="D538" s="1"/>
      <c r="E538" s="1"/>
      <c r="F538" s="663"/>
      <c r="G538" s="593"/>
    </row>
    <row r="539" spans="2:7" s="124" customFormat="1">
      <c r="B539" s="403"/>
      <c r="C539" s="154" t="s">
        <v>2885</v>
      </c>
      <c r="D539" s="372" t="s">
        <v>7</v>
      </c>
      <c r="E539" s="373">
        <v>1</v>
      </c>
      <c r="F539" s="894"/>
      <c r="G539" s="744">
        <f>E539*F539</f>
        <v>0</v>
      </c>
    </row>
    <row r="540" spans="2:7" s="124" customFormat="1" ht="38.25">
      <c r="B540" s="403"/>
      <c r="C540" s="154" t="s">
        <v>2886</v>
      </c>
      <c r="D540" s="1"/>
      <c r="E540" s="1"/>
      <c r="F540" s="663"/>
      <c r="G540" s="593"/>
    </row>
    <row r="541" spans="2:7" s="124" customFormat="1">
      <c r="B541" s="403"/>
      <c r="C541" s="154" t="s">
        <v>3792</v>
      </c>
      <c r="D541" s="1"/>
      <c r="E541" s="1"/>
      <c r="F541" s="663"/>
      <c r="G541" s="593"/>
    </row>
    <row r="542" spans="2:7" s="124" customFormat="1">
      <c r="B542" s="403"/>
      <c r="C542" s="154" t="s">
        <v>3793</v>
      </c>
      <c r="D542" s="1"/>
      <c r="E542" s="1"/>
      <c r="F542" s="663"/>
      <c r="G542" s="983">
        <f>SUM(G521:G541)</f>
        <v>0</v>
      </c>
    </row>
    <row r="543" spans="2:7" s="124" customFormat="1">
      <c r="B543" s="403"/>
      <c r="C543" s="361" t="s">
        <v>46</v>
      </c>
      <c r="D543" s="979" t="s">
        <v>7</v>
      </c>
      <c r="E543" s="980">
        <v>2</v>
      </c>
      <c r="F543" s="981">
        <f>+G542</f>
        <v>0</v>
      </c>
      <c r="G543" s="982">
        <f>E543*F543</f>
        <v>0</v>
      </c>
    </row>
    <row r="544" spans="2:7" s="124" customFormat="1">
      <c r="B544" s="403"/>
      <c r="C544" s="154"/>
      <c r="D544" s="1"/>
      <c r="E544" s="1"/>
      <c r="F544" s="663"/>
      <c r="G544" s="593"/>
    </row>
    <row r="545" spans="2:7" s="124" customFormat="1">
      <c r="B545" s="403"/>
      <c r="C545" s="367" t="s">
        <v>3794</v>
      </c>
      <c r="D545" s="1"/>
      <c r="E545" s="1"/>
      <c r="F545" s="663"/>
      <c r="G545" s="593"/>
    </row>
    <row r="546" spans="2:7" s="124" customFormat="1" ht="127.5">
      <c r="B546" s="403"/>
      <c r="C546" s="154" t="s">
        <v>3776</v>
      </c>
      <c r="D546" s="1"/>
      <c r="E546" s="1"/>
      <c r="F546" s="663"/>
      <c r="G546" s="593"/>
    </row>
    <row r="547" spans="2:7" s="124" customFormat="1" ht="30.75" customHeight="1">
      <c r="B547" s="403"/>
      <c r="C547" s="154" t="s">
        <v>2872</v>
      </c>
      <c r="D547" s="372" t="s">
        <v>7</v>
      </c>
      <c r="E547" s="373">
        <v>1</v>
      </c>
      <c r="F547" s="894"/>
      <c r="G547" s="744">
        <f t="shared" ref="G547:G552" si="8">E547*F547</f>
        <v>0</v>
      </c>
    </row>
    <row r="548" spans="2:7" s="124" customFormat="1">
      <c r="B548" s="403"/>
      <c r="C548" s="154" t="s">
        <v>2688</v>
      </c>
      <c r="D548" s="372" t="s">
        <v>7</v>
      </c>
      <c r="E548" s="373">
        <v>1</v>
      </c>
      <c r="F548" s="894"/>
      <c r="G548" s="744">
        <f t="shared" si="8"/>
        <v>0</v>
      </c>
    </row>
    <row r="549" spans="2:7" s="124" customFormat="1">
      <c r="B549" s="403"/>
      <c r="C549" s="154" t="s">
        <v>2689</v>
      </c>
      <c r="D549" s="372" t="s">
        <v>7</v>
      </c>
      <c r="E549" s="373">
        <v>1</v>
      </c>
      <c r="F549" s="894"/>
      <c r="G549" s="744">
        <f t="shared" si="8"/>
        <v>0</v>
      </c>
    </row>
    <row r="550" spans="2:7" s="124" customFormat="1">
      <c r="B550" s="403"/>
      <c r="C550" s="154" t="s">
        <v>2690</v>
      </c>
      <c r="D550" s="372" t="s">
        <v>7</v>
      </c>
      <c r="E550" s="373">
        <v>4</v>
      </c>
      <c r="F550" s="894"/>
      <c r="G550" s="744">
        <f t="shared" si="8"/>
        <v>0</v>
      </c>
    </row>
    <row r="551" spans="2:7" s="124" customFormat="1" ht="25.5">
      <c r="B551" s="403"/>
      <c r="C551" s="154" t="s">
        <v>3777</v>
      </c>
      <c r="D551" s="372" t="s">
        <v>7</v>
      </c>
      <c r="E551" s="373">
        <v>4</v>
      </c>
      <c r="F551" s="894"/>
      <c r="G551" s="744">
        <f t="shared" si="8"/>
        <v>0</v>
      </c>
    </row>
    <row r="552" spans="2:7" s="124" customFormat="1">
      <c r="B552" s="403"/>
      <c r="C552" s="154" t="s">
        <v>3790</v>
      </c>
      <c r="D552" s="372" t="s">
        <v>7</v>
      </c>
      <c r="E552" s="373">
        <v>1</v>
      </c>
      <c r="F552" s="894"/>
      <c r="G552" s="744">
        <f t="shared" si="8"/>
        <v>0</v>
      </c>
    </row>
    <row r="553" spans="2:7" s="124" customFormat="1">
      <c r="B553" s="403"/>
      <c r="C553" s="154" t="s">
        <v>2163</v>
      </c>
      <c r="D553" s="1"/>
      <c r="E553" s="1"/>
      <c r="F553" s="663"/>
      <c r="G553" s="593"/>
    </row>
    <row r="554" spans="2:7" s="124" customFormat="1">
      <c r="B554" s="403"/>
      <c r="C554" s="154" t="s">
        <v>2696</v>
      </c>
      <c r="D554" s="372" t="s">
        <v>7</v>
      </c>
      <c r="E554" s="373">
        <v>1</v>
      </c>
      <c r="F554" s="894"/>
      <c r="G554" s="744">
        <f>E554*F554</f>
        <v>0</v>
      </c>
    </row>
    <row r="555" spans="2:7" s="124" customFormat="1">
      <c r="B555" s="403"/>
      <c r="C555" s="154" t="s">
        <v>3791</v>
      </c>
      <c r="D555" s="372" t="s">
        <v>7</v>
      </c>
      <c r="E555" s="373">
        <v>1</v>
      </c>
      <c r="F555" s="894"/>
      <c r="G555" s="744">
        <f>E555*F555</f>
        <v>0</v>
      </c>
    </row>
    <row r="556" spans="2:7" s="124" customFormat="1" ht="25.5">
      <c r="B556" s="403"/>
      <c r="C556" s="154" t="s">
        <v>2166</v>
      </c>
      <c r="D556" s="1"/>
      <c r="E556" s="1"/>
      <c r="F556" s="663"/>
      <c r="G556" s="593"/>
    </row>
    <row r="557" spans="2:7" s="124" customFormat="1">
      <c r="B557" s="403"/>
      <c r="C557" s="154" t="s">
        <v>2873</v>
      </c>
      <c r="D557" s="372" t="s">
        <v>7</v>
      </c>
      <c r="E557" s="373">
        <v>1</v>
      </c>
      <c r="F557" s="894"/>
      <c r="G557" s="744">
        <f>E557*F557</f>
        <v>0</v>
      </c>
    </row>
    <row r="558" spans="2:7" s="124" customFormat="1">
      <c r="B558" s="403"/>
      <c r="C558" s="154" t="s">
        <v>3778</v>
      </c>
      <c r="D558" s="372" t="s">
        <v>7</v>
      </c>
      <c r="E558" s="373">
        <v>1</v>
      </c>
      <c r="F558" s="894"/>
      <c r="G558" s="744">
        <f>E558*F558</f>
        <v>0</v>
      </c>
    </row>
    <row r="559" spans="2:7" s="124" customFormat="1" ht="25.5">
      <c r="B559" s="403"/>
      <c r="C559" s="154" t="s">
        <v>3779</v>
      </c>
      <c r="D559" s="1"/>
      <c r="E559" s="1"/>
      <c r="F559" s="663"/>
      <c r="G559" s="593"/>
    </row>
    <row r="560" spans="2:7" s="124" customFormat="1" ht="25.5">
      <c r="B560" s="403"/>
      <c r="C560" s="154" t="s">
        <v>2876</v>
      </c>
      <c r="D560" s="372" t="s">
        <v>7</v>
      </c>
      <c r="E560" s="373">
        <v>1</v>
      </c>
      <c r="F560" s="894"/>
      <c r="G560" s="744">
        <f>E560*F560</f>
        <v>0</v>
      </c>
    </row>
    <row r="561" spans="2:7" s="124" customFormat="1" ht="89.25">
      <c r="B561" s="403"/>
      <c r="C561" s="154" t="s">
        <v>3780</v>
      </c>
      <c r="D561" s="1"/>
      <c r="E561" s="1"/>
      <c r="F561" s="663"/>
      <c r="G561" s="593"/>
    </row>
    <row r="562" spans="2:7" s="124" customFormat="1">
      <c r="B562" s="403"/>
      <c r="C562" s="154" t="s">
        <v>3781</v>
      </c>
      <c r="D562" s="372" t="s">
        <v>7</v>
      </c>
      <c r="E562" s="373">
        <v>1</v>
      </c>
      <c r="F562" s="894"/>
      <c r="G562" s="744">
        <f>E562*F562</f>
        <v>0</v>
      </c>
    </row>
    <row r="563" spans="2:7" s="124" customFormat="1" ht="331.5">
      <c r="B563" s="403"/>
      <c r="C563" s="154" t="s">
        <v>2878</v>
      </c>
      <c r="D563" s="1"/>
      <c r="E563" s="1"/>
      <c r="F563" s="663"/>
      <c r="G563" s="593"/>
    </row>
    <row r="564" spans="2:7" s="124" customFormat="1">
      <c r="B564" s="403"/>
      <c r="C564" s="154" t="s">
        <v>3782</v>
      </c>
      <c r="D564" s="372" t="s">
        <v>7</v>
      </c>
      <c r="E564" s="373">
        <v>1</v>
      </c>
      <c r="F564" s="894"/>
      <c r="G564" s="744">
        <f>E564*F564</f>
        <v>0</v>
      </c>
    </row>
    <row r="565" spans="2:7" s="124" customFormat="1" ht="191.25">
      <c r="B565" s="403"/>
      <c r="C565" s="154" t="s">
        <v>3795</v>
      </c>
      <c r="D565" s="1"/>
      <c r="E565" s="1"/>
      <c r="F565" s="663"/>
      <c r="G565" s="593"/>
    </row>
    <row r="566" spans="2:7" s="124" customFormat="1">
      <c r="B566" s="403"/>
      <c r="C566" s="154" t="s">
        <v>3784</v>
      </c>
      <c r="D566" s="372" t="s">
        <v>7</v>
      </c>
      <c r="E566" s="373">
        <v>1</v>
      </c>
      <c r="F566" s="894"/>
      <c r="G566" s="744">
        <f>E566*F566</f>
        <v>0</v>
      </c>
    </row>
    <row r="567" spans="2:7" s="124" customFormat="1" ht="76.5">
      <c r="B567" s="403"/>
      <c r="C567" s="154" t="s">
        <v>3785</v>
      </c>
      <c r="D567" s="1"/>
      <c r="E567" s="1"/>
      <c r="F567" s="663"/>
      <c r="G567" s="593"/>
    </row>
    <row r="568" spans="2:7" s="124" customFormat="1">
      <c r="B568" s="403"/>
      <c r="C568" s="154" t="s">
        <v>2885</v>
      </c>
      <c r="D568" s="372" t="s">
        <v>7</v>
      </c>
      <c r="E568" s="373">
        <v>1</v>
      </c>
      <c r="F568" s="894"/>
      <c r="G568" s="744">
        <f>E568*F568</f>
        <v>0</v>
      </c>
    </row>
    <row r="569" spans="2:7" s="124" customFormat="1" ht="38.25">
      <c r="B569" s="403"/>
      <c r="C569" s="154" t="s">
        <v>2886</v>
      </c>
      <c r="D569" s="372"/>
      <c r="E569" s="373"/>
      <c r="F569" s="897"/>
      <c r="G569" s="744"/>
    </row>
    <row r="570" spans="2:7" s="124" customFormat="1">
      <c r="B570" s="403"/>
      <c r="C570" s="154" t="s">
        <v>3793</v>
      </c>
      <c r="D570" s="1"/>
      <c r="E570" s="1"/>
      <c r="F570" s="663"/>
      <c r="G570" s="593"/>
    </row>
    <row r="571" spans="2:7" s="124" customFormat="1">
      <c r="B571" s="403"/>
      <c r="C571" s="48" t="s">
        <v>47</v>
      </c>
      <c r="D571" s="582"/>
      <c r="E571" s="583"/>
      <c r="F571" s="898"/>
      <c r="G571" s="745">
        <f>SUM(G547:G570)</f>
        <v>0</v>
      </c>
    </row>
    <row r="572" spans="2:7" s="124" customFormat="1">
      <c r="B572" s="403"/>
      <c r="C572" s="36"/>
      <c r="D572" s="1"/>
      <c r="E572" s="1"/>
      <c r="F572" s="663"/>
      <c r="G572" s="593"/>
    </row>
    <row r="573" spans="2:7" s="124" customFormat="1" ht="25.5">
      <c r="B573" s="141">
        <v>24</v>
      </c>
      <c r="C573" s="31" t="s">
        <v>3796</v>
      </c>
      <c r="D573" s="376"/>
      <c r="E573" s="1"/>
      <c r="F573" s="663"/>
      <c r="G573" s="593"/>
    </row>
    <row r="574" spans="2:7" s="124" customFormat="1">
      <c r="B574" s="403"/>
      <c r="C574" s="361" t="s">
        <v>46</v>
      </c>
      <c r="D574" s="368" t="s">
        <v>7</v>
      </c>
      <c r="E574" s="369">
        <v>18</v>
      </c>
      <c r="F574" s="894"/>
      <c r="G574" s="741">
        <f>E574*F574</f>
        <v>0</v>
      </c>
    </row>
    <row r="575" spans="2:7" s="124" customFormat="1">
      <c r="B575" s="403"/>
      <c r="C575" s="362" t="s">
        <v>47</v>
      </c>
      <c r="D575" s="370" t="s">
        <v>7</v>
      </c>
      <c r="E575" s="371">
        <v>6</v>
      </c>
      <c r="F575" s="894"/>
      <c r="G575" s="742">
        <f>E575*F575</f>
        <v>0</v>
      </c>
    </row>
    <row r="576" spans="2:7" s="124" customFormat="1">
      <c r="B576" s="403"/>
      <c r="C576" s="36"/>
      <c r="D576" s="1"/>
      <c r="E576" s="1"/>
      <c r="F576" s="663"/>
      <c r="G576" s="593"/>
    </row>
    <row r="577" spans="2:7" s="124" customFormat="1" ht="25.5">
      <c r="B577" s="141">
        <v>25</v>
      </c>
      <c r="C577" s="31" t="s">
        <v>3797</v>
      </c>
      <c r="D577" s="376"/>
      <c r="E577" s="1"/>
      <c r="F577" s="663"/>
      <c r="G577" s="593"/>
    </row>
    <row r="578" spans="2:7" s="124" customFormat="1">
      <c r="B578" s="403"/>
      <c r="C578" s="361" t="s">
        <v>46</v>
      </c>
      <c r="D578" s="368" t="s">
        <v>7</v>
      </c>
      <c r="E578" s="369">
        <v>8</v>
      </c>
      <c r="F578" s="894"/>
      <c r="G578" s="741">
        <f>E578*F578</f>
        <v>0</v>
      </c>
    </row>
    <row r="579" spans="2:7" s="124" customFormat="1">
      <c r="B579" s="403"/>
      <c r="C579" s="362" t="s">
        <v>47</v>
      </c>
      <c r="D579" s="370" t="s">
        <v>7</v>
      </c>
      <c r="E579" s="371">
        <v>12</v>
      </c>
      <c r="F579" s="894"/>
      <c r="G579" s="742">
        <f>E579*F579</f>
        <v>0</v>
      </c>
    </row>
    <row r="580" spans="2:7" s="124" customFormat="1">
      <c r="B580" s="403"/>
      <c r="C580" s="36"/>
      <c r="D580" s="1"/>
      <c r="E580" s="1"/>
      <c r="F580" s="663"/>
      <c r="G580" s="593"/>
    </row>
    <row r="581" spans="2:7" s="124" customFormat="1" ht="93.75" customHeight="1">
      <c r="B581" s="141">
        <v>26</v>
      </c>
      <c r="C581" s="31" t="s">
        <v>4681</v>
      </c>
      <c r="D581" s="376"/>
      <c r="E581" s="1"/>
      <c r="F581" s="663"/>
      <c r="G581" s="593"/>
    </row>
    <row r="582" spans="2:7" s="124" customFormat="1">
      <c r="B582" s="403"/>
      <c r="C582" s="361" t="s">
        <v>46</v>
      </c>
      <c r="D582" s="368" t="s">
        <v>204</v>
      </c>
      <c r="E582" s="369">
        <v>45</v>
      </c>
      <c r="F582" s="894"/>
      <c r="G582" s="741">
        <f>E582*F582</f>
        <v>0</v>
      </c>
    </row>
    <row r="583" spans="2:7" s="124" customFormat="1">
      <c r="B583" s="403"/>
      <c r="C583" s="362" t="s">
        <v>47</v>
      </c>
      <c r="D583" s="370" t="s">
        <v>204</v>
      </c>
      <c r="E583" s="371">
        <v>15</v>
      </c>
      <c r="F583" s="894"/>
      <c r="G583" s="742">
        <f>E583*F583</f>
        <v>0</v>
      </c>
    </row>
    <row r="584" spans="2:7" s="124" customFormat="1">
      <c r="B584" s="403"/>
      <c r="C584" s="36"/>
      <c r="D584" s="1"/>
      <c r="E584" s="1"/>
      <c r="F584" s="663"/>
      <c r="G584" s="593"/>
    </row>
    <row r="585" spans="2:7" s="124" customFormat="1" ht="65.25" customHeight="1">
      <c r="B585" s="141">
        <v>27</v>
      </c>
      <c r="C585" s="31" t="s">
        <v>4909</v>
      </c>
      <c r="D585" s="1"/>
      <c r="E585" s="1"/>
      <c r="F585" s="663"/>
      <c r="G585" s="593"/>
    </row>
    <row r="586" spans="2:7" s="124" customFormat="1">
      <c r="B586" s="403"/>
      <c r="C586" s="361" t="s">
        <v>46</v>
      </c>
      <c r="D586" s="368" t="s">
        <v>7</v>
      </c>
      <c r="E586" s="369">
        <v>29</v>
      </c>
      <c r="F586" s="894"/>
      <c r="G586" s="741">
        <f>E586*F586</f>
        <v>0</v>
      </c>
    </row>
    <row r="587" spans="2:7" s="124" customFormat="1">
      <c r="B587" s="403"/>
      <c r="C587" s="362" t="s">
        <v>47</v>
      </c>
      <c r="D587" s="370" t="s">
        <v>7</v>
      </c>
      <c r="E587" s="371">
        <v>11</v>
      </c>
      <c r="F587" s="894"/>
      <c r="G587" s="742">
        <f>E587*F587</f>
        <v>0</v>
      </c>
    </row>
    <row r="588" spans="2:7" s="124" customFormat="1">
      <c r="B588" s="403"/>
      <c r="C588" s="36"/>
      <c r="D588" s="1"/>
      <c r="E588" s="1"/>
      <c r="F588" s="663"/>
      <c r="G588" s="593"/>
    </row>
    <row r="589" spans="2:7" s="124" customFormat="1" ht="63.75">
      <c r="B589" s="141">
        <v>28</v>
      </c>
      <c r="C589" s="31" t="s">
        <v>4682</v>
      </c>
      <c r="D589" s="1"/>
      <c r="E589" s="1"/>
      <c r="F589" s="663"/>
      <c r="G589" s="593"/>
    </row>
    <row r="590" spans="2:7" s="124" customFormat="1">
      <c r="B590" s="403"/>
      <c r="C590" s="361" t="s">
        <v>46</v>
      </c>
      <c r="D590" s="368" t="s">
        <v>7</v>
      </c>
      <c r="E590" s="369">
        <v>16</v>
      </c>
      <c r="F590" s="894"/>
      <c r="G590" s="741">
        <f>E590*F590</f>
        <v>0</v>
      </c>
    </row>
    <row r="591" spans="2:7" s="124" customFormat="1">
      <c r="B591" s="403"/>
      <c r="C591" s="362" t="s">
        <v>47</v>
      </c>
      <c r="D591" s="370" t="s">
        <v>7</v>
      </c>
      <c r="E591" s="371">
        <v>8</v>
      </c>
      <c r="F591" s="894"/>
      <c r="G591" s="742">
        <f>E591*F591</f>
        <v>0</v>
      </c>
    </row>
    <row r="592" spans="2:7" s="124" customFormat="1">
      <c r="B592" s="403"/>
      <c r="C592" s="36"/>
      <c r="D592" s="1"/>
      <c r="E592" s="1"/>
      <c r="F592" s="663"/>
      <c r="G592" s="593"/>
    </row>
    <row r="593" spans="2:7" s="124" customFormat="1" ht="38.25">
      <c r="B593" s="141">
        <v>29</v>
      </c>
      <c r="C593" s="31" t="s">
        <v>2582</v>
      </c>
      <c r="D593" s="359"/>
      <c r="E593" s="360"/>
      <c r="F593" s="821"/>
      <c r="G593" s="600"/>
    </row>
    <row r="594" spans="2:7" s="124" customFormat="1">
      <c r="B594" s="403"/>
      <c r="C594" s="361" t="s">
        <v>46</v>
      </c>
      <c r="D594" s="368" t="s">
        <v>1748</v>
      </c>
      <c r="E594" s="369">
        <v>400</v>
      </c>
      <c r="F594" s="894"/>
      <c r="G594" s="741">
        <f>E594*F594</f>
        <v>0</v>
      </c>
    </row>
    <row r="595" spans="2:7" s="124" customFormat="1">
      <c r="B595" s="403"/>
      <c r="C595" s="362" t="s">
        <v>47</v>
      </c>
      <c r="D595" s="370" t="s">
        <v>1748</v>
      </c>
      <c r="E595" s="371">
        <v>1300</v>
      </c>
      <c r="F595" s="894"/>
      <c r="G595" s="742">
        <f>E595*F595</f>
        <v>0</v>
      </c>
    </row>
    <row r="596" spans="2:7" s="124" customFormat="1">
      <c r="B596" s="403"/>
      <c r="C596" s="36"/>
      <c r="D596" s="1"/>
      <c r="E596" s="1"/>
      <c r="F596" s="663"/>
      <c r="G596" s="593"/>
    </row>
    <row r="597" spans="2:7" s="124" customFormat="1" ht="63.75">
      <c r="B597" s="141">
        <v>30</v>
      </c>
      <c r="C597" s="31" t="s">
        <v>3798</v>
      </c>
      <c r="D597" s="359"/>
      <c r="E597" s="360"/>
      <c r="F597" s="821"/>
      <c r="G597" s="600"/>
    </row>
    <row r="598" spans="2:7" s="124" customFormat="1">
      <c r="B598" s="403"/>
      <c r="C598" s="362" t="s">
        <v>47</v>
      </c>
      <c r="D598" s="370" t="s">
        <v>7</v>
      </c>
      <c r="E598" s="371">
        <v>1</v>
      </c>
      <c r="F598" s="894"/>
      <c r="G598" s="742">
        <f>E598*F598</f>
        <v>0</v>
      </c>
    </row>
    <row r="599" spans="2:7" s="124" customFormat="1">
      <c r="B599" s="403"/>
      <c r="C599" s="36"/>
      <c r="D599" s="1"/>
      <c r="E599" s="1"/>
      <c r="F599" s="663"/>
      <c r="G599" s="593"/>
    </row>
    <row r="600" spans="2:7" s="124" customFormat="1" ht="84.75" customHeight="1">
      <c r="B600" s="405">
        <v>31</v>
      </c>
      <c r="C600" s="154" t="s">
        <v>3799</v>
      </c>
      <c r="D600" s="386"/>
      <c r="E600" s="387"/>
      <c r="F600" s="822"/>
      <c r="G600" s="736"/>
    </row>
    <row r="601" spans="2:7" s="124" customFormat="1">
      <c r="B601" s="405"/>
      <c r="C601" s="388" t="s">
        <v>46</v>
      </c>
      <c r="D601" s="411" t="s">
        <v>13</v>
      </c>
      <c r="E601" s="412">
        <v>350</v>
      </c>
      <c r="F601" s="899"/>
      <c r="G601" s="746">
        <f>E601*F601</f>
        <v>0</v>
      </c>
    </row>
    <row r="602" spans="2:7" s="124" customFormat="1">
      <c r="B602" s="405"/>
      <c r="C602" s="391" t="s">
        <v>47</v>
      </c>
      <c r="D602" s="413" t="s">
        <v>13</v>
      </c>
      <c r="E602" s="414">
        <v>135</v>
      </c>
      <c r="F602" s="899"/>
      <c r="G602" s="747">
        <f>E602*F602</f>
        <v>0</v>
      </c>
    </row>
    <row r="604" spans="2:7" s="10" customFormat="1" ht="12.75">
      <c r="B604" s="364"/>
      <c r="C604" s="133"/>
      <c r="D604" s="107"/>
      <c r="E604" s="144"/>
      <c r="F604" s="156"/>
      <c r="G604" s="600"/>
    </row>
    <row r="605" spans="2:7" s="10" customFormat="1" ht="12.75">
      <c r="B605" s="364"/>
      <c r="C605" s="361" t="s">
        <v>46</v>
      </c>
      <c r="D605" s="246"/>
      <c r="E605" s="247"/>
      <c r="F605" s="816"/>
      <c r="G605" s="694">
        <f>SUM(G33+G63+G90+G112+G136+G160+G175+G188+G206+G214+G219+G224+G228+G232+G236+G240+G244+G249+G252+G255+G258+G389+G517+G543+G574+G578+G582+G586+G590+G594+G601)</f>
        <v>0</v>
      </c>
    </row>
    <row r="606" spans="2:7" s="10" customFormat="1" ht="13.5" thickBot="1">
      <c r="B606" s="364"/>
      <c r="C606" s="362" t="s">
        <v>47</v>
      </c>
      <c r="D606" s="249"/>
      <c r="E606" s="250"/>
      <c r="F606" s="817"/>
      <c r="G606" s="695">
        <f>SUM(G41+G70+G91+G113+G145+G165+G180+G192+G211+G215+G220+G225+G229+G233+G237+G241+G245+G492+G571+G575+G579+G583+G587+G591+G595+G598+G602)</f>
        <v>0</v>
      </c>
    </row>
    <row r="607" spans="2:7" s="3" customFormat="1" ht="17.25" thickBot="1">
      <c r="B607" s="365"/>
      <c r="C607" s="1050" t="s">
        <v>2998</v>
      </c>
      <c r="D607" s="1051"/>
      <c r="E607" s="1051"/>
      <c r="F607" s="1051"/>
      <c r="G607" s="601">
        <f>SUM(G605:G606)</f>
        <v>0</v>
      </c>
    </row>
  </sheetData>
  <sheetProtection algorithmName="SHA-512" hashValue="oQ4OK5A8VV3C1RSjzGZblzA0LfkYM+aKzjtHNiRCGvtxE0fdCMS8oqN9GNocANRgQuZJhwCekuoLdrztukR9ew==" saltValue="1c6/2jID28HwJCdcQ8EZwA==" spinCount="100000" sheet="1" objects="1" scenarios="1"/>
  <mergeCells count="5">
    <mergeCell ref="B4:G4"/>
    <mergeCell ref="B5:G5"/>
    <mergeCell ref="C607:F607"/>
    <mergeCell ref="B6:G6"/>
    <mergeCell ref="B7:G7"/>
  </mergeCells>
  <pageMargins left="0.78740157480314965" right="0.39370078740157483" top="0.98425196850393704" bottom="0.98425196850393704" header="0.51181102362204722" footer="0.51181102362204722"/>
  <pageSetup paperSize="9" scale="68" firstPageNumber="0" orientation="portrait" r:id="rId1"/>
  <headerFooter alignWithMargins="0">
    <oddHeader>&amp;L&amp;"Calibri,Krepko"&amp;9&amp;UTehnološki park Velenje - TecHUB&amp;R&amp;9POPIS STROJNIH DEL
F/6.0 OGREVANJE IN HLAJENJE</oddHeader>
    <oddFooter>&amp;R&amp;P</oddFooter>
  </headerFooter>
  <colBreaks count="1" manualBreakCount="1">
    <brk id="8" max="1048575" man="1"/>
  </colBreaks>
  <ignoredErrors>
    <ignoredError sqref="G516" formula="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FC706-DC3D-439D-8825-1F1BC4B673E5}">
  <sheetPr>
    <tabColor theme="8" tint="0.39997558519241921"/>
  </sheetPr>
  <dimension ref="A1:K1143"/>
  <sheetViews>
    <sheetView view="pageBreakPreview" zoomScaleNormal="100" zoomScaleSheetLayoutView="100" workbookViewId="0">
      <selection activeCell="E1137" sqref="E1137"/>
    </sheetView>
  </sheetViews>
  <sheetFormatPr defaultRowHeight="16.5"/>
  <cols>
    <col min="1" max="1" width="2" style="1" customWidth="1"/>
    <col min="2" max="2" width="6" style="357" customWidth="1"/>
    <col min="3" max="3" width="40.140625" style="36" customWidth="1"/>
    <col min="4" max="4" width="8.5703125" style="1" customWidth="1"/>
    <col min="5" max="5" width="11.5703125" style="1" customWidth="1"/>
    <col min="6" max="6" width="10.42578125" style="226" customWidth="1"/>
    <col min="7" max="7" width="15.42578125" style="593" customWidth="1"/>
    <col min="8" max="8" width="2.140625" style="124" customWidth="1"/>
    <col min="9" max="9" width="10.42578125" style="1" bestFit="1" customWidth="1"/>
    <col min="10" max="11" width="9.140625" style="1"/>
    <col min="12" max="12" width="7.140625" style="1" customWidth="1"/>
    <col min="13" max="257" width="9.140625" style="1"/>
    <col min="258" max="258" width="7.140625" style="1" customWidth="1"/>
    <col min="259" max="259" width="40.140625" style="1" customWidth="1"/>
    <col min="260" max="260" width="8.5703125" style="1" customWidth="1"/>
    <col min="261" max="261" width="11.5703125" style="1" customWidth="1"/>
    <col min="262" max="262" width="10.42578125" style="1" customWidth="1"/>
    <col min="263" max="263" width="11.85546875" style="1" customWidth="1"/>
    <col min="264" max="264" width="18.85546875" style="1" customWidth="1"/>
    <col min="265" max="267" width="9.140625" style="1"/>
    <col min="268" max="268" width="7.140625" style="1" customWidth="1"/>
    <col min="269" max="513" width="9.140625" style="1"/>
    <col min="514" max="514" width="7.140625" style="1" customWidth="1"/>
    <col min="515" max="515" width="40.140625" style="1" customWidth="1"/>
    <col min="516" max="516" width="8.5703125" style="1" customWidth="1"/>
    <col min="517" max="517" width="11.5703125" style="1" customWidth="1"/>
    <col min="518" max="518" width="10.42578125" style="1" customWidth="1"/>
    <col min="519" max="519" width="11.85546875" style="1" customWidth="1"/>
    <col min="520" max="520" width="18.85546875" style="1" customWidth="1"/>
    <col min="521" max="523" width="9.140625" style="1"/>
    <col min="524" max="524" width="7.140625" style="1" customWidth="1"/>
    <col min="525" max="769" width="9.140625" style="1"/>
    <col min="770" max="770" width="7.140625" style="1" customWidth="1"/>
    <col min="771" max="771" width="40.140625" style="1" customWidth="1"/>
    <col min="772" max="772" width="8.5703125" style="1" customWidth="1"/>
    <col min="773" max="773" width="11.5703125" style="1" customWidth="1"/>
    <col min="774" max="774" width="10.42578125" style="1" customWidth="1"/>
    <col min="775" max="775" width="11.85546875" style="1" customWidth="1"/>
    <col min="776" max="776" width="18.85546875" style="1" customWidth="1"/>
    <col min="777" max="779" width="9.140625" style="1"/>
    <col min="780" max="780" width="7.140625" style="1" customWidth="1"/>
    <col min="781" max="1025" width="9.140625" style="1"/>
    <col min="1026" max="1026" width="7.140625" style="1" customWidth="1"/>
    <col min="1027" max="1027" width="40.140625" style="1" customWidth="1"/>
    <col min="1028" max="1028" width="8.5703125" style="1" customWidth="1"/>
    <col min="1029" max="1029" width="11.5703125" style="1" customWidth="1"/>
    <col min="1030" max="1030" width="10.42578125" style="1" customWidth="1"/>
    <col min="1031" max="1031" width="11.85546875" style="1" customWidth="1"/>
    <col min="1032" max="1032" width="18.85546875" style="1" customWidth="1"/>
    <col min="1033" max="1035" width="9.140625" style="1"/>
    <col min="1036" max="1036" width="7.140625" style="1" customWidth="1"/>
    <col min="1037" max="1281" width="9.140625" style="1"/>
    <col min="1282" max="1282" width="7.140625" style="1" customWidth="1"/>
    <col min="1283" max="1283" width="40.140625" style="1" customWidth="1"/>
    <col min="1284" max="1284" width="8.5703125" style="1" customWidth="1"/>
    <col min="1285" max="1285" width="11.5703125" style="1" customWidth="1"/>
    <col min="1286" max="1286" width="10.42578125" style="1" customWidth="1"/>
    <col min="1287" max="1287" width="11.85546875" style="1" customWidth="1"/>
    <col min="1288" max="1288" width="18.85546875" style="1" customWidth="1"/>
    <col min="1289" max="1291" width="9.140625" style="1"/>
    <col min="1292" max="1292" width="7.140625" style="1" customWidth="1"/>
    <col min="1293" max="1537" width="9.140625" style="1"/>
    <col min="1538" max="1538" width="7.140625" style="1" customWidth="1"/>
    <col min="1539" max="1539" width="40.140625" style="1" customWidth="1"/>
    <col min="1540" max="1540" width="8.5703125" style="1" customWidth="1"/>
    <col min="1541" max="1541" width="11.5703125" style="1" customWidth="1"/>
    <col min="1542" max="1542" width="10.42578125" style="1" customWidth="1"/>
    <col min="1543" max="1543" width="11.85546875" style="1" customWidth="1"/>
    <col min="1544" max="1544" width="18.85546875" style="1" customWidth="1"/>
    <col min="1545" max="1547" width="9.140625" style="1"/>
    <col min="1548" max="1548" width="7.140625" style="1" customWidth="1"/>
    <col min="1549" max="1793" width="9.140625" style="1"/>
    <col min="1794" max="1794" width="7.140625" style="1" customWidth="1"/>
    <col min="1795" max="1795" width="40.140625" style="1" customWidth="1"/>
    <col min="1796" max="1796" width="8.5703125" style="1" customWidth="1"/>
    <col min="1797" max="1797" width="11.5703125" style="1" customWidth="1"/>
    <col min="1798" max="1798" width="10.42578125" style="1" customWidth="1"/>
    <col min="1799" max="1799" width="11.85546875" style="1" customWidth="1"/>
    <col min="1800" max="1800" width="18.85546875" style="1" customWidth="1"/>
    <col min="1801" max="1803" width="9.140625" style="1"/>
    <col min="1804" max="1804" width="7.140625" style="1" customWidth="1"/>
    <col min="1805" max="2049" width="9.140625" style="1"/>
    <col min="2050" max="2050" width="7.140625" style="1" customWidth="1"/>
    <col min="2051" max="2051" width="40.140625" style="1" customWidth="1"/>
    <col min="2052" max="2052" width="8.5703125" style="1" customWidth="1"/>
    <col min="2053" max="2053" width="11.5703125" style="1" customWidth="1"/>
    <col min="2054" max="2054" width="10.42578125" style="1" customWidth="1"/>
    <col min="2055" max="2055" width="11.85546875" style="1" customWidth="1"/>
    <col min="2056" max="2056" width="18.85546875" style="1" customWidth="1"/>
    <col min="2057" max="2059" width="9.140625" style="1"/>
    <col min="2060" max="2060" width="7.140625" style="1" customWidth="1"/>
    <col min="2061" max="2305" width="9.140625" style="1"/>
    <col min="2306" max="2306" width="7.140625" style="1" customWidth="1"/>
    <col min="2307" max="2307" width="40.140625" style="1" customWidth="1"/>
    <col min="2308" max="2308" width="8.5703125" style="1" customWidth="1"/>
    <col min="2309" max="2309" width="11.5703125" style="1" customWidth="1"/>
    <col min="2310" max="2310" width="10.42578125" style="1" customWidth="1"/>
    <col min="2311" max="2311" width="11.85546875" style="1" customWidth="1"/>
    <col min="2312" max="2312" width="18.85546875" style="1" customWidth="1"/>
    <col min="2313" max="2315" width="9.140625" style="1"/>
    <col min="2316" max="2316" width="7.140625" style="1" customWidth="1"/>
    <col min="2317" max="2561" width="9.140625" style="1"/>
    <col min="2562" max="2562" width="7.140625" style="1" customWidth="1"/>
    <col min="2563" max="2563" width="40.140625" style="1" customWidth="1"/>
    <col min="2564" max="2564" width="8.5703125" style="1" customWidth="1"/>
    <col min="2565" max="2565" width="11.5703125" style="1" customWidth="1"/>
    <col min="2566" max="2566" width="10.42578125" style="1" customWidth="1"/>
    <col min="2567" max="2567" width="11.85546875" style="1" customWidth="1"/>
    <col min="2568" max="2568" width="18.85546875" style="1" customWidth="1"/>
    <col min="2569" max="2571" width="9.140625" style="1"/>
    <col min="2572" max="2572" width="7.140625" style="1" customWidth="1"/>
    <col min="2573" max="2817" width="9.140625" style="1"/>
    <col min="2818" max="2818" width="7.140625" style="1" customWidth="1"/>
    <col min="2819" max="2819" width="40.140625" style="1" customWidth="1"/>
    <col min="2820" max="2820" width="8.5703125" style="1" customWidth="1"/>
    <col min="2821" max="2821" width="11.5703125" style="1" customWidth="1"/>
    <col min="2822" max="2822" width="10.42578125" style="1" customWidth="1"/>
    <col min="2823" max="2823" width="11.85546875" style="1" customWidth="1"/>
    <col min="2824" max="2824" width="18.85546875" style="1" customWidth="1"/>
    <col min="2825" max="2827" width="9.140625" style="1"/>
    <col min="2828" max="2828" width="7.140625" style="1" customWidth="1"/>
    <col min="2829" max="3073" width="9.140625" style="1"/>
    <col min="3074" max="3074" width="7.140625" style="1" customWidth="1"/>
    <col min="3075" max="3075" width="40.140625" style="1" customWidth="1"/>
    <col min="3076" max="3076" width="8.5703125" style="1" customWidth="1"/>
    <col min="3077" max="3077" width="11.5703125" style="1" customWidth="1"/>
    <col min="3078" max="3078" width="10.42578125" style="1" customWidth="1"/>
    <col min="3079" max="3079" width="11.85546875" style="1" customWidth="1"/>
    <col min="3080" max="3080" width="18.85546875" style="1" customWidth="1"/>
    <col min="3081" max="3083" width="9.140625" style="1"/>
    <col min="3084" max="3084" width="7.140625" style="1" customWidth="1"/>
    <col min="3085" max="3329" width="9.140625" style="1"/>
    <col min="3330" max="3330" width="7.140625" style="1" customWidth="1"/>
    <col min="3331" max="3331" width="40.140625" style="1" customWidth="1"/>
    <col min="3332" max="3332" width="8.5703125" style="1" customWidth="1"/>
    <col min="3333" max="3333" width="11.5703125" style="1" customWidth="1"/>
    <col min="3334" max="3334" width="10.42578125" style="1" customWidth="1"/>
    <col min="3335" max="3335" width="11.85546875" style="1" customWidth="1"/>
    <col min="3336" max="3336" width="18.85546875" style="1" customWidth="1"/>
    <col min="3337" max="3339" width="9.140625" style="1"/>
    <col min="3340" max="3340" width="7.140625" style="1" customWidth="1"/>
    <col min="3341" max="3585" width="9.140625" style="1"/>
    <col min="3586" max="3586" width="7.140625" style="1" customWidth="1"/>
    <col min="3587" max="3587" width="40.140625" style="1" customWidth="1"/>
    <col min="3588" max="3588" width="8.5703125" style="1" customWidth="1"/>
    <col min="3589" max="3589" width="11.5703125" style="1" customWidth="1"/>
    <col min="3590" max="3590" width="10.42578125" style="1" customWidth="1"/>
    <col min="3591" max="3591" width="11.85546875" style="1" customWidth="1"/>
    <col min="3592" max="3592" width="18.85546875" style="1" customWidth="1"/>
    <col min="3593" max="3595" width="9.140625" style="1"/>
    <col min="3596" max="3596" width="7.140625" style="1" customWidth="1"/>
    <col min="3597" max="3841" width="9.140625" style="1"/>
    <col min="3842" max="3842" width="7.140625" style="1" customWidth="1"/>
    <col min="3843" max="3843" width="40.140625" style="1" customWidth="1"/>
    <col min="3844" max="3844" width="8.5703125" style="1" customWidth="1"/>
    <col min="3845" max="3845" width="11.5703125" style="1" customWidth="1"/>
    <col min="3846" max="3846" width="10.42578125" style="1" customWidth="1"/>
    <col min="3847" max="3847" width="11.85546875" style="1" customWidth="1"/>
    <col min="3848" max="3848" width="18.85546875" style="1" customWidth="1"/>
    <col min="3849" max="3851" width="9.140625" style="1"/>
    <col min="3852" max="3852" width="7.140625" style="1" customWidth="1"/>
    <col min="3853" max="4097" width="9.140625" style="1"/>
    <col min="4098" max="4098" width="7.140625" style="1" customWidth="1"/>
    <col min="4099" max="4099" width="40.140625" style="1" customWidth="1"/>
    <col min="4100" max="4100" width="8.5703125" style="1" customWidth="1"/>
    <col min="4101" max="4101" width="11.5703125" style="1" customWidth="1"/>
    <col min="4102" max="4102" width="10.42578125" style="1" customWidth="1"/>
    <col min="4103" max="4103" width="11.85546875" style="1" customWidth="1"/>
    <col min="4104" max="4104" width="18.85546875" style="1" customWidth="1"/>
    <col min="4105" max="4107" width="9.140625" style="1"/>
    <col min="4108" max="4108" width="7.140625" style="1" customWidth="1"/>
    <col min="4109" max="4353" width="9.140625" style="1"/>
    <col min="4354" max="4354" width="7.140625" style="1" customWidth="1"/>
    <col min="4355" max="4355" width="40.140625" style="1" customWidth="1"/>
    <col min="4356" max="4356" width="8.5703125" style="1" customWidth="1"/>
    <col min="4357" max="4357" width="11.5703125" style="1" customWidth="1"/>
    <col min="4358" max="4358" width="10.42578125" style="1" customWidth="1"/>
    <col min="4359" max="4359" width="11.85546875" style="1" customWidth="1"/>
    <col min="4360" max="4360" width="18.85546875" style="1" customWidth="1"/>
    <col min="4361" max="4363" width="9.140625" style="1"/>
    <col min="4364" max="4364" width="7.140625" style="1" customWidth="1"/>
    <col min="4365" max="4609" width="9.140625" style="1"/>
    <col min="4610" max="4610" width="7.140625" style="1" customWidth="1"/>
    <col min="4611" max="4611" width="40.140625" style="1" customWidth="1"/>
    <col min="4612" max="4612" width="8.5703125" style="1" customWidth="1"/>
    <col min="4613" max="4613" width="11.5703125" style="1" customWidth="1"/>
    <col min="4614" max="4614" width="10.42578125" style="1" customWidth="1"/>
    <col min="4615" max="4615" width="11.85546875" style="1" customWidth="1"/>
    <col min="4616" max="4616" width="18.85546875" style="1" customWidth="1"/>
    <col min="4617" max="4619" width="9.140625" style="1"/>
    <col min="4620" max="4620" width="7.140625" style="1" customWidth="1"/>
    <col min="4621" max="4865" width="9.140625" style="1"/>
    <col min="4866" max="4866" width="7.140625" style="1" customWidth="1"/>
    <col min="4867" max="4867" width="40.140625" style="1" customWidth="1"/>
    <col min="4868" max="4868" width="8.5703125" style="1" customWidth="1"/>
    <col min="4869" max="4869" width="11.5703125" style="1" customWidth="1"/>
    <col min="4870" max="4870" width="10.42578125" style="1" customWidth="1"/>
    <col min="4871" max="4871" width="11.85546875" style="1" customWidth="1"/>
    <col min="4872" max="4872" width="18.85546875" style="1" customWidth="1"/>
    <col min="4873" max="4875" width="9.140625" style="1"/>
    <col min="4876" max="4876" width="7.140625" style="1" customWidth="1"/>
    <col min="4877" max="5121" width="9.140625" style="1"/>
    <col min="5122" max="5122" width="7.140625" style="1" customWidth="1"/>
    <col min="5123" max="5123" width="40.140625" style="1" customWidth="1"/>
    <col min="5124" max="5124" width="8.5703125" style="1" customWidth="1"/>
    <col min="5125" max="5125" width="11.5703125" style="1" customWidth="1"/>
    <col min="5126" max="5126" width="10.42578125" style="1" customWidth="1"/>
    <col min="5127" max="5127" width="11.85546875" style="1" customWidth="1"/>
    <col min="5128" max="5128" width="18.85546875" style="1" customWidth="1"/>
    <col min="5129" max="5131" width="9.140625" style="1"/>
    <col min="5132" max="5132" width="7.140625" style="1" customWidth="1"/>
    <col min="5133" max="5377" width="9.140625" style="1"/>
    <col min="5378" max="5378" width="7.140625" style="1" customWidth="1"/>
    <col min="5379" max="5379" width="40.140625" style="1" customWidth="1"/>
    <col min="5380" max="5380" width="8.5703125" style="1" customWidth="1"/>
    <col min="5381" max="5381" width="11.5703125" style="1" customWidth="1"/>
    <col min="5382" max="5382" width="10.42578125" style="1" customWidth="1"/>
    <col min="5383" max="5383" width="11.85546875" style="1" customWidth="1"/>
    <col min="5384" max="5384" width="18.85546875" style="1" customWidth="1"/>
    <col min="5385" max="5387" width="9.140625" style="1"/>
    <col min="5388" max="5388" width="7.140625" style="1" customWidth="1"/>
    <col min="5389" max="5633" width="9.140625" style="1"/>
    <col min="5634" max="5634" width="7.140625" style="1" customWidth="1"/>
    <col min="5635" max="5635" width="40.140625" style="1" customWidth="1"/>
    <col min="5636" max="5636" width="8.5703125" style="1" customWidth="1"/>
    <col min="5637" max="5637" width="11.5703125" style="1" customWidth="1"/>
    <col min="5638" max="5638" width="10.42578125" style="1" customWidth="1"/>
    <col min="5639" max="5639" width="11.85546875" style="1" customWidth="1"/>
    <col min="5640" max="5640" width="18.85546875" style="1" customWidth="1"/>
    <col min="5641" max="5643" width="9.140625" style="1"/>
    <col min="5644" max="5644" width="7.140625" style="1" customWidth="1"/>
    <col min="5645" max="5889" width="9.140625" style="1"/>
    <col min="5890" max="5890" width="7.140625" style="1" customWidth="1"/>
    <col min="5891" max="5891" width="40.140625" style="1" customWidth="1"/>
    <col min="5892" max="5892" width="8.5703125" style="1" customWidth="1"/>
    <col min="5893" max="5893" width="11.5703125" style="1" customWidth="1"/>
    <col min="5894" max="5894" width="10.42578125" style="1" customWidth="1"/>
    <col min="5895" max="5895" width="11.85546875" style="1" customWidth="1"/>
    <col min="5896" max="5896" width="18.85546875" style="1" customWidth="1"/>
    <col min="5897" max="5899" width="9.140625" style="1"/>
    <col min="5900" max="5900" width="7.140625" style="1" customWidth="1"/>
    <col min="5901" max="6145" width="9.140625" style="1"/>
    <col min="6146" max="6146" width="7.140625" style="1" customWidth="1"/>
    <col min="6147" max="6147" width="40.140625" style="1" customWidth="1"/>
    <col min="6148" max="6148" width="8.5703125" style="1" customWidth="1"/>
    <col min="6149" max="6149" width="11.5703125" style="1" customWidth="1"/>
    <col min="6150" max="6150" width="10.42578125" style="1" customWidth="1"/>
    <col min="6151" max="6151" width="11.85546875" style="1" customWidth="1"/>
    <col min="6152" max="6152" width="18.85546875" style="1" customWidth="1"/>
    <col min="6153" max="6155" width="9.140625" style="1"/>
    <col min="6156" max="6156" width="7.140625" style="1" customWidth="1"/>
    <col min="6157" max="6401" width="9.140625" style="1"/>
    <col min="6402" max="6402" width="7.140625" style="1" customWidth="1"/>
    <col min="6403" max="6403" width="40.140625" style="1" customWidth="1"/>
    <col min="6404" max="6404" width="8.5703125" style="1" customWidth="1"/>
    <col min="6405" max="6405" width="11.5703125" style="1" customWidth="1"/>
    <col min="6406" max="6406" width="10.42578125" style="1" customWidth="1"/>
    <col min="6407" max="6407" width="11.85546875" style="1" customWidth="1"/>
    <col min="6408" max="6408" width="18.85546875" style="1" customWidth="1"/>
    <col min="6409" max="6411" width="9.140625" style="1"/>
    <col min="6412" max="6412" width="7.140625" style="1" customWidth="1"/>
    <col min="6413" max="6657" width="9.140625" style="1"/>
    <col min="6658" max="6658" width="7.140625" style="1" customWidth="1"/>
    <col min="6659" max="6659" width="40.140625" style="1" customWidth="1"/>
    <col min="6660" max="6660" width="8.5703125" style="1" customWidth="1"/>
    <col min="6661" max="6661" width="11.5703125" style="1" customWidth="1"/>
    <col min="6662" max="6662" width="10.42578125" style="1" customWidth="1"/>
    <col min="6663" max="6663" width="11.85546875" style="1" customWidth="1"/>
    <col min="6664" max="6664" width="18.85546875" style="1" customWidth="1"/>
    <col min="6665" max="6667" width="9.140625" style="1"/>
    <col min="6668" max="6668" width="7.140625" style="1" customWidth="1"/>
    <col min="6669" max="6913" width="9.140625" style="1"/>
    <col min="6914" max="6914" width="7.140625" style="1" customWidth="1"/>
    <col min="6915" max="6915" width="40.140625" style="1" customWidth="1"/>
    <col min="6916" max="6916" width="8.5703125" style="1" customWidth="1"/>
    <col min="6917" max="6917" width="11.5703125" style="1" customWidth="1"/>
    <col min="6918" max="6918" width="10.42578125" style="1" customWidth="1"/>
    <col min="6919" max="6919" width="11.85546875" style="1" customWidth="1"/>
    <col min="6920" max="6920" width="18.85546875" style="1" customWidth="1"/>
    <col min="6921" max="6923" width="9.140625" style="1"/>
    <col min="6924" max="6924" width="7.140625" style="1" customWidth="1"/>
    <col min="6925" max="7169" width="9.140625" style="1"/>
    <col min="7170" max="7170" width="7.140625" style="1" customWidth="1"/>
    <col min="7171" max="7171" width="40.140625" style="1" customWidth="1"/>
    <col min="7172" max="7172" width="8.5703125" style="1" customWidth="1"/>
    <col min="7173" max="7173" width="11.5703125" style="1" customWidth="1"/>
    <col min="7174" max="7174" width="10.42578125" style="1" customWidth="1"/>
    <col min="7175" max="7175" width="11.85546875" style="1" customWidth="1"/>
    <col min="7176" max="7176" width="18.85546875" style="1" customWidth="1"/>
    <col min="7177" max="7179" width="9.140625" style="1"/>
    <col min="7180" max="7180" width="7.140625" style="1" customWidth="1"/>
    <col min="7181" max="7425" width="9.140625" style="1"/>
    <col min="7426" max="7426" width="7.140625" style="1" customWidth="1"/>
    <col min="7427" max="7427" width="40.140625" style="1" customWidth="1"/>
    <col min="7428" max="7428" width="8.5703125" style="1" customWidth="1"/>
    <col min="7429" max="7429" width="11.5703125" style="1" customWidth="1"/>
    <col min="7430" max="7430" width="10.42578125" style="1" customWidth="1"/>
    <col min="7431" max="7431" width="11.85546875" style="1" customWidth="1"/>
    <col min="7432" max="7432" width="18.85546875" style="1" customWidth="1"/>
    <col min="7433" max="7435" width="9.140625" style="1"/>
    <col min="7436" max="7436" width="7.140625" style="1" customWidth="1"/>
    <col min="7437" max="7681" width="9.140625" style="1"/>
    <col min="7682" max="7682" width="7.140625" style="1" customWidth="1"/>
    <col min="7683" max="7683" width="40.140625" style="1" customWidth="1"/>
    <col min="7684" max="7684" width="8.5703125" style="1" customWidth="1"/>
    <col min="7685" max="7685" width="11.5703125" style="1" customWidth="1"/>
    <col min="7686" max="7686" width="10.42578125" style="1" customWidth="1"/>
    <col min="7687" max="7687" width="11.85546875" style="1" customWidth="1"/>
    <col min="7688" max="7688" width="18.85546875" style="1" customWidth="1"/>
    <col min="7689" max="7691" width="9.140625" style="1"/>
    <col min="7692" max="7692" width="7.140625" style="1" customWidth="1"/>
    <col min="7693" max="7937" width="9.140625" style="1"/>
    <col min="7938" max="7938" width="7.140625" style="1" customWidth="1"/>
    <col min="7939" max="7939" width="40.140625" style="1" customWidth="1"/>
    <col min="7940" max="7940" width="8.5703125" style="1" customWidth="1"/>
    <col min="7941" max="7941" width="11.5703125" style="1" customWidth="1"/>
    <col min="7942" max="7942" width="10.42578125" style="1" customWidth="1"/>
    <col min="7943" max="7943" width="11.85546875" style="1" customWidth="1"/>
    <col min="7944" max="7944" width="18.85546875" style="1" customWidth="1"/>
    <col min="7945" max="7947" width="9.140625" style="1"/>
    <col min="7948" max="7948" width="7.140625" style="1" customWidth="1"/>
    <col min="7949" max="8193" width="9.140625" style="1"/>
    <col min="8194" max="8194" width="7.140625" style="1" customWidth="1"/>
    <col min="8195" max="8195" width="40.140625" style="1" customWidth="1"/>
    <col min="8196" max="8196" width="8.5703125" style="1" customWidth="1"/>
    <col min="8197" max="8197" width="11.5703125" style="1" customWidth="1"/>
    <col min="8198" max="8198" width="10.42578125" style="1" customWidth="1"/>
    <col min="8199" max="8199" width="11.85546875" style="1" customWidth="1"/>
    <col min="8200" max="8200" width="18.85546875" style="1" customWidth="1"/>
    <col min="8201" max="8203" width="9.140625" style="1"/>
    <col min="8204" max="8204" width="7.140625" style="1" customWidth="1"/>
    <col min="8205" max="8449" width="9.140625" style="1"/>
    <col min="8450" max="8450" width="7.140625" style="1" customWidth="1"/>
    <col min="8451" max="8451" width="40.140625" style="1" customWidth="1"/>
    <col min="8452" max="8452" width="8.5703125" style="1" customWidth="1"/>
    <col min="8453" max="8453" width="11.5703125" style="1" customWidth="1"/>
    <col min="8454" max="8454" width="10.42578125" style="1" customWidth="1"/>
    <col min="8455" max="8455" width="11.85546875" style="1" customWidth="1"/>
    <col min="8456" max="8456" width="18.85546875" style="1" customWidth="1"/>
    <col min="8457" max="8459" width="9.140625" style="1"/>
    <col min="8460" max="8460" width="7.140625" style="1" customWidth="1"/>
    <col min="8461" max="8705" width="9.140625" style="1"/>
    <col min="8706" max="8706" width="7.140625" style="1" customWidth="1"/>
    <col min="8707" max="8707" width="40.140625" style="1" customWidth="1"/>
    <col min="8708" max="8708" width="8.5703125" style="1" customWidth="1"/>
    <col min="8709" max="8709" width="11.5703125" style="1" customWidth="1"/>
    <col min="8710" max="8710" width="10.42578125" style="1" customWidth="1"/>
    <col min="8711" max="8711" width="11.85546875" style="1" customWidth="1"/>
    <col min="8712" max="8712" width="18.85546875" style="1" customWidth="1"/>
    <col min="8713" max="8715" width="9.140625" style="1"/>
    <col min="8716" max="8716" width="7.140625" style="1" customWidth="1"/>
    <col min="8717" max="8961" width="9.140625" style="1"/>
    <col min="8962" max="8962" width="7.140625" style="1" customWidth="1"/>
    <col min="8963" max="8963" width="40.140625" style="1" customWidth="1"/>
    <col min="8964" max="8964" width="8.5703125" style="1" customWidth="1"/>
    <col min="8965" max="8965" width="11.5703125" style="1" customWidth="1"/>
    <col min="8966" max="8966" width="10.42578125" style="1" customWidth="1"/>
    <col min="8967" max="8967" width="11.85546875" style="1" customWidth="1"/>
    <col min="8968" max="8968" width="18.85546875" style="1" customWidth="1"/>
    <col min="8969" max="8971" width="9.140625" style="1"/>
    <col min="8972" max="8972" width="7.140625" style="1" customWidth="1"/>
    <col min="8973" max="9217" width="9.140625" style="1"/>
    <col min="9218" max="9218" width="7.140625" style="1" customWidth="1"/>
    <col min="9219" max="9219" width="40.140625" style="1" customWidth="1"/>
    <col min="9220" max="9220" width="8.5703125" style="1" customWidth="1"/>
    <col min="9221" max="9221" width="11.5703125" style="1" customWidth="1"/>
    <col min="9222" max="9222" width="10.42578125" style="1" customWidth="1"/>
    <col min="9223" max="9223" width="11.85546875" style="1" customWidth="1"/>
    <col min="9224" max="9224" width="18.85546875" style="1" customWidth="1"/>
    <col min="9225" max="9227" width="9.140625" style="1"/>
    <col min="9228" max="9228" width="7.140625" style="1" customWidth="1"/>
    <col min="9229" max="9473" width="9.140625" style="1"/>
    <col min="9474" max="9474" width="7.140625" style="1" customWidth="1"/>
    <col min="9475" max="9475" width="40.140625" style="1" customWidth="1"/>
    <col min="9476" max="9476" width="8.5703125" style="1" customWidth="1"/>
    <col min="9477" max="9477" width="11.5703125" style="1" customWidth="1"/>
    <col min="9478" max="9478" width="10.42578125" style="1" customWidth="1"/>
    <col min="9479" max="9479" width="11.85546875" style="1" customWidth="1"/>
    <col min="9480" max="9480" width="18.85546875" style="1" customWidth="1"/>
    <col min="9481" max="9483" width="9.140625" style="1"/>
    <col min="9484" max="9484" width="7.140625" style="1" customWidth="1"/>
    <col min="9485" max="9729" width="9.140625" style="1"/>
    <col min="9730" max="9730" width="7.140625" style="1" customWidth="1"/>
    <col min="9731" max="9731" width="40.140625" style="1" customWidth="1"/>
    <col min="9732" max="9732" width="8.5703125" style="1" customWidth="1"/>
    <col min="9733" max="9733" width="11.5703125" style="1" customWidth="1"/>
    <col min="9734" max="9734" width="10.42578125" style="1" customWidth="1"/>
    <col min="9735" max="9735" width="11.85546875" style="1" customWidth="1"/>
    <col min="9736" max="9736" width="18.85546875" style="1" customWidth="1"/>
    <col min="9737" max="9739" width="9.140625" style="1"/>
    <col min="9740" max="9740" width="7.140625" style="1" customWidth="1"/>
    <col min="9741" max="9985" width="9.140625" style="1"/>
    <col min="9986" max="9986" width="7.140625" style="1" customWidth="1"/>
    <col min="9987" max="9987" width="40.140625" style="1" customWidth="1"/>
    <col min="9988" max="9988" width="8.5703125" style="1" customWidth="1"/>
    <col min="9989" max="9989" width="11.5703125" style="1" customWidth="1"/>
    <col min="9990" max="9990" width="10.42578125" style="1" customWidth="1"/>
    <col min="9991" max="9991" width="11.85546875" style="1" customWidth="1"/>
    <col min="9992" max="9992" width="18.85546875" style="1" customWidth="1"/>
    <col min="9993" max="9995" width="9.140625" style="1"/>
    <col min="9996" max="9996" width="7.140625" style="1" customWidth="1"/>
    <col min="9997" max="10241" width="9.140625" style="1"/>
    <col min="10242" max="10242" width="7.140625" style="1" customWidth="1"/>
    <col min="10243" max="10243" width="40.140625" style="1" customWidth="1"/>
    <col min="10244" max="10244" width="8.5703125" style="1" customWidth="1"/>
    <col min="10245" max="10245" width="11.5703125" style="1" customWidth="1"/>
    <col min="10246" max="10246" width="10.42578125" style="1" customWidth="1"/>
    <col min="10247" max="10247" width="11.85546875" style="1" customWidth="1"/>
    <col min="10248" max="10248" width="18.85546875" style="1" customWidth="1"/>
    <col min="10249" max="10251" width="9.140625" style="1"/>
    <col min="10252" max="10252" width="7.140625" style="1" customWidth="1"/>
    <col min="10253" max="10497" width="9.140625" style="1"/>
    <col min="10498" max="10498" width="7.140625" style="1" customWidth="1"/>
    <col min="10499" max="10499" width="40.140625" style="1" customWidth="1"/>
    <col min="10500" max="10500" width="8.5703125" style="1" customWidth="1"/>
    <col min="10501" max="10501" width="11.5703125" style="1" customWidth="1"/>
    <col min="10502" max="10502" width="10.42578125" style="1" customWidth="1"/>
    <col min="10503" max="10503" width="11.85546875" style="1" customWidth="1"/>
    <col min="10504" max="10504" width="18.85546875" style="1" customWidth="1"/>
    <col min="10505" max="10507" width="9.140625" style="1"/>
    <col min="10508" max="10508" width="7.140625" style="1" customWidth="1"/>
    <col min="10509" max="10753" width="9.140625" style="1"/>
    <col min="10754" max="10754" width="7.140625" style="1" customWidth="1"/>
    <col min="10755" max="10755" width="40.140625" style="1" customWidth="1"/>
    <col min="10756" max="10756" width="8.5703125" style="1" customWidth="1"/>
    <col min="10757" max="10757" width="11.5703125" style="1" customWidth="1"/>
    <col min="10758" max="10758" width="10.42578125" style="1" customWidth="1"/>
    <col min="10759" max="10759" width="11.85546875" style="1" customWidth="1"/>
    <col min="10760" max="10760" width="18.85546875" style="1" customWidth="1"/>
    <col min="10761" max="10763" width="9.140625" style="1"/>
    <col min="10764" max="10764" width="7.140625" style="1" customWidth="1"/>
    <col min="10765" max="11009" width="9.140625" style="1"/>
    <col min="11010" max="11010" width="7.140625" style="1" customWidth="1"/>
    <col min="11011" max="11011" width="40.140625" style="1" customWidth="1"/>
    <col min="11012" max="11012" width="8.5703125" style="1" customWidth="1"/>
    <col min="11013" max="11013" width="11.5703125" style="1" customWidth="1"/>
    <col min="11014" max="11014" width="10.42578125" style="1" customWidth="1"/>
    <col min="11015" max="11015" width="11.85546875" style="1" customWidth="1"/>
    <col min="11016" max="11016" width="18.85546875" style="1" customWidth="1"/>
    <col min="11017" max="11019" width="9.140625" style="1"/>
    <col min="11020" max="11020" width="7.140625" style="1" customWidth="1"/>
    <col min="11021" max="11265" width="9.140625" style="1"/>
    <col min="11266" max="11266" width="7.140625" style="1" customWidth="1"/>
    <col min="11267" max="11267" width="40.140625" style="1" customWidth="1"/>
    <col min="11268" max="11268" width="8.5703125" style="1" customWidth="1"/>
    <col min="11269" max="11269" width="11.5703125" style="1" customWidth="1"/>
    <col min="11270" max="11270" width="10.42578125" style="1" customWidth="1"/>
    <col min="11271" max="11271" width="11.85546875" style="1" customWidth="1"/>
    <col min="11272" max="11272" width="18.85546875" style="1" customWidth="1"/>
    <col min="11273" max="11275" width="9.140625" style="1"/>
    <col min="11276" max="11276" width="7.140625" style="1" customWidth="1"/>
    <col min="11277" max="11521" width="9.140625" style="1"/>
    <col min="11522" max="11522" width="7.140625" style="1" customWidth="1"/>
    <col min="11523" max="11523" width="40.140625" style="1" customWidth="1"/>
    <col min="11524" max="11524" width="8.5703125" style="1" customWidth="1"/>
    <col min="11525" max="11525" width="11.5703125" style="1" customWidth="1"/>
    <col min="11526" max="11526" width="10.42578125" style="1" customWidth="1"/>
    <col min="11527" max="11527" width="11.85546875" style="1" customWidth="1"/>
    <col min="11528" max="11528" width="18.85546875" style="1" customWidth="1"/>
    <col min="11529" max="11531" width="9.140625" style="1"/>
    <col min="11532" max="11532" width="7.140625" style="1" customWidth="1"/>
    <col min="11533" max="11777" width="9.140625" style="1"/>
    <col min="11778" max="11778" width="7.140625" style="1" customWidth="1"/>
    <col min="11779" max="11779" width="40.140625" style="1" customWidth="1"/>
    <col min="11780" max="11780" width="8.5703125" style="1" customWidth="1"/>
    <col min="11781" max="11781" width="11.5703125" style="1" customWidth="1"/>
    <col min="11782" max="11782" width="10.42578125" style="1" customWidth="1"/>
    <col min="11783" max="11783" width="11.85546875" style="1" customWidth="1"/>
    <col min="11784" max="11784" width="18.85546875" style="1" customWidth="1"/>
    <col min="11785" max="11787" width="9.140625" style="1"/>
    <col min="11788" max="11788" width="7.140625" style="1" customWidth="1"/>
    <col min="11789" max="12033" width="9.140625" style="1"/>
    <col min="12034" max="12034" width="7.140625" style="1" customWidth="1"/>
    <col min="12035" max="12035" width="40.140625" style="1" customWidth="1"/>
    <col min="12036" max="12036" width="8.5703125" style="1" customWidth="1"/>
    <col min="12037" max="12037" width="11.5703125" style="1" customWidth="1"/>
    <col min="12038" max="12038" width="10.42578125" style="1" customWidth="1"/>
    <col min="12039" max="12039" width="11.85546875" style="1" customWidth="1"/>
    <col min="12040" max="12040" width="18.85546875" style="1" customWidth="1"/>
    <col min="12041" max="12043" width="9.140625" style="1"/>
    <col min="12044" max="12044" width="7.140625" style="1" customWidth="1"/>
    <col min="12045" max="12289" width="9.140625" style="1"/>
    <col min="12290" max="12290" width="7.140625" style="1" customWidth="1"/>
    <col min="12291" max="12291" width="40.140625" style="1" customWidth="1"/>
    <col min="12292" max="12292" width="8.5703125" style="1" customWidth="1"/>
    <col min="12293" max="12293" width="11.5703125" style="1" customWidth="1"/>
    <col min="12294" max="12294" width="10.42578125" style="1" customWidth="1"/>
    <col min="12295" max="12295" width="11.85546875" style="1" customWidth="1"/>
    <col min="12296" max="12296" width="18.85546875" style="1" customWidth="1"/>
    <col min="12297" max="12299" width="9.140625" style="1"/>
    <col min="12300" max="12300" width="7.140625" style="1" customWidth="1"/>
    <col min="12301" max="12545" width="9.140625" style="1"/>
    <col min="12546" max="12546" width="7.140625" style="1" customWidth="1"/>
    <col min="12547" max="12547" width="40.140625" style="1" customWidth="1"/>
    <col min="12548" max="12548" width="8.5703125" style="1" customWidth="1"/>
    <col min="12549" max="12549" width="11.5703125" style="1" customWidth="1"/>
    <col min="12550" max="12550" width="10.42578125" style="1" customWidth="1"/>
    <col min="12551" max="12551" width="11.85546875" style="1" customWidth="1"/>
    <col min="12552" max="12552" width="18.85546875" style="1" customWidth="1"/>
    <col min="12553" max="12555" width="9.140625" style="1"/>
    <col min="12556" max="12556" width="7.140625" style="1" customWidth="1"/>
    <col min="12557" max="12801" width="9.140625" style="1"/>
    <col min="12802" max="12802" width="7.140625" style="1" customWidth="1"/>
    <col min="12803" max="12803" width="40.140625" style="1" customWidth="1"/>
    <col min="12804" max="12804" width="8.5703125" style="1" customWidth="1"/>
    <col min="12805" max="12805" width="11.5703125" style="1" customWidth="1"/>
    <col min="12806" max="12806" width="10.42578125" style="1" customWidth="1"/>
    <col min="12807" max="12807" width="11.85546875" style="1" customWidth="1"/>
    <col min="12808" max="12808" width="18.85546875" style="1" customWidth="1"/>
    <col min="12809" max="12811" width="9.140625" style="1"/>
    <col min="12812" max="12812" width="7.140625" style="1" customWidth="1"/>
    <col min="12813" max="13057" width="9.140625" style="1"/>
    <col min="13058" max="13058" width="7.140625" style="1" customWidth="1"/>
    <col min="13059" max="13059" width="40.140625" style="1" customWidth="1"/>
    <col min="13060" max="13060" width="8.5703125" style="1" customWidth="1"/>
    <col min="13061" max="13061" width="11.5703125" style="1" customWidth="1"/>
    <col min="13062" max="13062" width="10.42578125" style="1" customWidth="1"/>
    <col min="13063" max="13063" width="11.85546875" style="1" customWidth="1"/>
    <col min="13064" max="13064" width="18.85546875" style="1" customWidth="1"/>
    <col min="13065" max="13067" width="9.140625" style="1"/>
    <col min="13068" max="13068" width="7.140625" style="1" customWidth="1"/>
    <col min="13069" max="13313" width="9.140625" style="1"/>
    <col min="13314" max="13314" width="7.140625" style="1" customWidth="1"/>
    <col min="13315" max="13315" width="40.140625" style="1" customWidth="1"/>
    <col min="13316" max="13316" width="8.5703125" style="1" customWidth="1"/>
    <col min="13317" max="13317" width="11.5703125" style="1" customWidth="1"/>
    <col min="13318" max="13318" width="10.42578125" style="1" customWidth="1"/>
    <col min="13319" max="13319" width="11.85546875" style="1" customWidth="1"/>
    <col min="13320" max="13320" width="18.85546875" style="1" customWidth="1"/>
    <col min="13321" max="13323" width="9.140625" style="1"/>
    <col min="13324" max="13324" width="7.140625" style="1" customWidth="1"/>
    <col min="13325" max="13569" width="9.140625" style="1"/>
    <col min="13570" max="13570" width="7.140625" style="1" customWidth="1"/>
    <col min="13571" max="13571" width="40.140625" style="1" customWidth="1"/>
    <col min="13572" max="13572" width="8.5703125" style="1" customWidth="1"/>
    <col min="13573" max="13573" width="11.5703125" style="1" customWidth="1"/>
    <col min="13574" max="13574" width="10.42578125" style="1" customWidth="1"/>
    <col min="13575" max="13575" width="11.85546875" style="1" customWidth="1"/>
    <col min="13576" max="13576" width="18.85546875" style="1" customWidth="1"/>
    <col min="13577" max="13579" width="9.140625" style="1"/>
    <col min="13580" max="13580" width="7.140625" style="1" customWidth="1"/>
    <col min="13581" max="13825" width="9.140625" style="1"/>
    <col min="13826" max="13826" width="7.140625" style="1" customWidth="1"/>
    <col min="13827" max="13827" width="40.140625" style="1" customWidth="1"/>
    <col min="13828" max="13828" width="8.5703125" style="1" customWidth="1"/>
    <col min="13829" max="13829" width="11.5703125" style="1" customWidth="1"/>
    <col min="13830" max="13830" width="10.42578125" style="1" customWidth="1"/>
    <col min="13831" max="13831" width="11.85546875" style="1" customWidth="1"/>
    <col min="13832" max="13832" width="18.85546875" style="1" customWidth="1"/>
    <col min="13833" max="13835" width="9.140625" style="1"/>
    <col min="13836" max="13836" width="7.140625" style="1" customWidth="1"/>
    <col min="13837" max="14081" width="9.140625" style="1"/>
    <col min="14082" max="14082" width="7.140625" style="1" customWidth="1"/>
    <col min="14083" max="14083" width="40.140625" style="1" customWidth="1"/>
    <col min="14084" max="14084" width="8.5703125" style="1" customWidth="1"/>
    <col min="14085" max="14085" width="11.5703125" style="1" customWidth="1"/>
    <col min="14086" max="14086" width="10.42578125" style="1" customWidth="1"/>
    <col min="14087" max="14087" width="11.85546875" style="1" customWidth="1"/>
    <col min="14088" max="14088" width="18.85546875" style="1" customWidth="1"/>
    <col min="14089" max="14091" width="9.140625" style="1"/>
    <col min="14092" max="14092" width="7.140625" style="1" customWidth="1"/>
    <col min="14093" max="14337" width="9.140625" style="1"/>
    <col min="14338" max="14338" width="7.140625" style="1" customWidth="1"/>
    <col min="14339" max="14339" width="40.140625" style="1" customWidth="1"/>
    <col min="14340" max="14340" width="8.5703125" style="1" customWidth="1"/>
    <col min="14341" max="14341" width="11.5703125" style="1" customWidth="1"/>
    <col min="14342" max="14342" width="10.42578125" style="1" customWidth="1"/>
    <col min="14343" max="14343" width="11.85546875" style="1" customWidth="1"/>
    <col min="14344" max="14344" width="18.85546875" style="1" customWidth="1"/>
    <col min="14345" max="14347" width="9.140625" style="1"/>
    <col min="14348" max="14348" width="7.140625" style="1" customWidth="1"/>
    <col min="14349" max="14593" width="9.140625" style="1"/>
    <col min="14594" max="14594" width="7.140625" style="1" customWidth="1"/>
    <col min="14595" max="14595" width="40.140625" style="1" customWidth="1"/>
    <col min="14596" max="14596" width="8.5703125" style="1" customWidth="1"/>
    <col min="14597" max="14597" width="11.5703125" style="1" customWidth="1"/>
    <col min="14598" max="14598" width="10.42578125" style="1" customWidth="1"/>
    <col min="14599" max="14599" width="11.85546875" style="1" customWidth="1"/>
    <col min="14600" max="14600" width="18.85546875" style="1" customWidth="1"/>
    <col min="14601" max="14603" width="9.140625" style="1"/>
    <col min="14604" max="14604" width="7.140625" style="1" customWidth="1"/>
    <col min="14605" max="14849" width="9.140625" style="1"/>
    <col min="14850" max="14850" width="7.140625" style="1" customWidth="1"/>
    <col min="14851" max="14851" width="40.140625" style="1" customWidth="1"/>
    <col min="14852" max="14852" width="8.5703125" style="1" customWidth="1"/>
    <col min="14853" max="14853" width="11.5703125" style="1" customWidth="1"/>
    <col min="14854" max="14854" width="10.42578125" style="1" customWidth="1"/>
    <col min="14855" max="14855" width="11.85546875" style="1" customWidth="1"/>
    <col min="14856" max="14856" width="18.85546875" style="1" customWidth="1"/>
    <col min="14857" max="14859" width="9.140625" style="1"/>
    <col min="14860" max="14860" width="7.140625" style="1" customWidth="1"/>
    <col min="14861" max="15105" width="9.140625" style="1"/>
    <col min="15106" max="15106" width="7.140625" style="1" customWidth="1"/>
    <col min="15107" max="15107" width="40.140625" style="1" customWidth="1"/>
    <col min="15108" max="15108" width="8.5703125" style="1" customWidth="1"/>
    <col min="15109" max="15109" width="11.5703125" style="1" customWidth="1"/>
    <col min="15110" max="15110" width="10.42578125" style="1" customWidth="1"/>
    <col min="15111" max="15111" width="11.85546875" style="1" customWidth="1"/>
    <col min="15112" max="15112" width="18.85546875" style="1" customWidth="1"/>
    <col min="15113" max="15115" width="9.140625" style="1"/>
    <col min="15116" max="15116" width="7.140625" style="1" customWidth="1"/>
    <col min="15117" max="15361" width="9.140625" style="1"/>
    <col min="15362" max="15362" width="7.140625" style="1" customWidth="1"/>
    <col min="15363" max="15363" width="40.140625" style="1" customWidth="1"/>
    <col min="15364" max="15364" width="8.5703125" style="1" customWidth="1"/>
    <col min="15365" max="15365" width="11.5703125" style="1" customWidth="1"/>
    <col min="15366" max="15366" width="10.42578125" style="1" customWidth="1"/>
    <col min="15367" max="15367" width="11.85546875" style="1" customWidth="1"/>
    <col min="15368" max="15368" width="18.85546875" style="1" customWidth="1"/>
    <col min="15369" max="15371" width="9.140625" style="1"/>
    <col min="15372" max="15372" width="7.140625" style="1" customWidth="1"/>
    <col min="15373" max="15617" width="9.140625" style="1"/>
    <col min="15618" max="15618" width="7.140625" style="1" customWidth="1"/>
    <col min="15619" max="15619" width="40.140625" style="1" customWidth="1"/>
    <col min="15620" max="15620" width="8.5703125" style="1" customWidth="1"/>
    <col min="15621" max="15621" width="11.5703125" style="1" customWidth="1"/>
    <col min="15622" max="15622" width="10.42578125" style="1" customWidth="1"/>
    <col min="15623" max="15623" width="11.85546875" style="1" customWidth="1"/>
    <col min="15624" max="15624" width="18.85546875" style="1" customWidth="1"/>
    <col min="15625" max="15627" width="9.140625" style="1"/>
    <col min="15628" max="15628" width="7.140625" style="1" customWidth="1"/>
    <col min="15629" max="15873" width="9.140625" style="1"/>
    <col min="15874" max="15874" width="7.140625" style="1" customWidth="1"/>
    <col min="15875" max="15875" width="40.140625" style="1" customWidth="1"/>
    <col min="15876" max="15876" width="8.5703125" style="1" customWidth="1"/>
    <col min="15877" max="15877" width="11.5703125" style="1" customWidth="1"/>
    <col min="15878" max="15878" width="10.42578125" style="1" customWidth="1"/>
    <col min="15879" max="15879" width="11.85546875" style="1" customWidth="1"/>
    <col min="15880" max="15880" width="18.85546875" style="1" customWidth="1"/>
    <col min="15881" max="15883" width="9.140625" style="1"/>
    <col min="15884" max="15884" width="7.140625" style="1" customWidth="1"/>
    <col min="15885" max="16129" width="9.140625" style="1"/>
    <col min="16130" max="16130" width="7.140625" style="1" customWidth="1"/>
    <col min="16131" max="16131" width="40.140625" style="1" customWidth="1"/>
    <col min="16132" max="16132" width="8.5703125" style="1" customWidth="1"/>
    <col min="16133" max="16133" width="11.5703125" style="1" customWidth="1"/>
    <col min="16134" max="16134" width="10.42578125" style="1" customWidth="1"/>
    <col min="16135" max="16135" width="11.85546875" style="1" customWidth="1"/>
    <col min="16136" max="16136" width="18.85546875" style="1" customWidth="1"/>
    <col min="16137" max="16139" width="9.140625" style="1"/>
    <col min="16140" max="16140" width="7.140625" style="1" customWidth="1"/>
    <col min="16141" max="16384" width="9.140625" style="1"/>
  </cols>
  <sheetData>
    <row r="1" spans="1:7">
      <c r="B1" s="578" t="s">
        <v>2999</v>
      </c>
      <c r="C1" s="543" t="s">
        <v>3000</v>
      </c>
      <c r="D1" s="540"/>
      <c r="E1" s="540"/>
      <c r="F1" s="545"/>
    </row>
    <row r="2" spans="1:7">
      <c r="B2" s="355"/>
      <c r="C2" s="92"/>
    </row>
    <row r="3" spans="1:7">
      <c r="A3" s="147"/>
      <c r="B3" s="380" t="s">
        <v>3337</v>
      </c>
      <c r="C3" s="849"/>
      <c r="D3" s="10"/>
      <c r="E3" s="10"/>
      <c r="F3" s="54"/>
      <c r="G3" s="143"/>
    </row>
    <row r="4" spans="1:7" s="128" customFormat="1" ht="27.75" customHeight="1">
      <c r="A4" s="846"/>
      <c r="B4" s="1042" t="s">
        <v>2713</v>
      </c>
      <c r="C4" s="1043"/>
      <c r="D4" s="1043"/>
      <c r="E4" s="1043"/>
      <c r="F4" s="1043"/>
      <c r="G4" s="1044"/>
    </row>
    <row r="5" spans="1:7" s="128" customFormat="1" ht="16.5" customHeight="1">
      <c r="A5" s="850"/>
      <c r="B5" s="1027" t="s">
        <v>2714</v>
      </c>
      <c r="C5" s="1027"/>
      <c r="D5" s="1027"/>
      <c r="E5" s="1027"/>
      <c r="F5" s="1027"/>
      <c r="G5" s="1027"/>
    </row>
    <row r="6" spans="1:7" s="128" customFormat="1" ht="81.75" customHeight="1">
      <c r="A6" s="850"/>
      <c r="B6" s="1027" t="s">
        <v>3459</v>
      </c>
      <c r="C6" s="1027"/>
      <c r="D6" s="1027"/>
      <c r="E6" s="1027"/>
      <c r="F6" s="1027"/>
      <c r="G6" s="1027"/>
    </row>
    <row r="7" spans="1:7" s="128" customFormat="1" ht="84" customHeight="1">
      <c r="A7" s="846"/>
      <c r="B7" s="1052" t="s">
        <v>4667</v>
      </c>
      <c r="C7" s="1053"/>
      <c r="D7" s="1053"/>
      <c r="E7" s="1053"/>
      <c r="F7" s="1053"/>
      <c r="G7" s="1054"/>
    </row>
    <row r="8" spans="1:7" s="128" customFormat="1" ht="14.25" customHeight="1">
      <c r="B8" s="204"/>
      <c r="C8" s="256"/>
      <c r="D8" s="256"/>
      <c r="E8" s="256"/>
      <c r="F8" s="819"/>
      <c r="G8" s="692"/>
    </row>
    <row r="9" spans="1:7">
      <c r="B9" s="355"/>
      <c r="C9" s="541" t="s">
        <v>48</v>
      </c>
      <c r="D9" s="541">
        <f>'SKUPNA rekapitulacija'!C42</f>
        <v>0.81899999999999995</v>
      </c>
    </row>
    <row r="10" spans="1:7">
      <c r="B10" s="355"/>
      <c r="C10" s="542" t="s">
        <v>49</v>
      </c>
      <c r="D10" s="542">
        <f>'SKUPNA rekapitulacija'!C52</f>
        <v>0.18099999999999999</v>
      </c>
    </row>
    <row r="11" spans="1:7">
      <c r="B11" s="355"/>
      <c r="C11" s="92"/>
    </row>
    <row r="12" spans="1:7" s="3" customFormat="1" ht="17.25" thickBot="1">
      <c r="B12" s="356"/>
      <c r="C12" s="129" t="s">
        <v>2</v>
      </c>
      <c r="D12" s="5" t="s">
        <v>3</v>
      </c>
      <c r="E12" s="5" t="s">
        <v>4</v>
      </c>
      <c r="F12" s="228" t="s">
        <v>5</v>
      </c>
      <c r="G12" s="596" t="s">
        <v>6</v>
      </c>
    </row>
    <row r="13" spans="1:7" ht="17.25" thickTop="1"/>
    <row r="14" spans="1:7" s="124" customFormat="1" ht="63.75">
      <c r="B14" s="153" t="s">
        <v>2462</v>
      </c>
      <c r="C14" s="154" t="s">
        <v>3800</v>
      </c>
      <c r="D14" s="1"/>
      <c r="E14" s="1"/>
      <c r="F14" s="663"/>
      <c r="G14" s="593"/>
    </row>
    <row r="15" spans="1:7" s="124" customFormat="1" ht="38.25">
      <c r="B15" s="153"/>
      <c r="C15" s="154" t="s">
        <v>3001</v>
      </c>
      <c r="D15" s="372"/>
      <c r="E15" s="373"/>
      <c r="F15" s="826"/>
      <c r="G15" s="744"/>
    </row>
    <row r="16" spans="1:7" s="124" customFormat="1" ht="38.25">
      <c r="B16" s="153"/>
      <c r="C16" s="154" t="s">
        <v>3002</v>
      </c>
      <c r="D16" s="372"/>
      <c r="F16" s="826"/>
      <c r="G16" s="744"/>
    </row>
    <row r="17" spans="2:7" s="124" customFormat="1" ht="25.5">
      <c r="B17" s="153"/>
      <c r="C17" s="154" t="s">
        <v>3003</v>
      </c>
      <c r="D17" s="372"/>
      <c r="E17" s="373"/>
      <c r="F17" s="826"/>
      <c r="G17" s="744"/>
    </row>
    <row r="18" spans="2:7" s="124" customFormat="1">
      <c r="B18" s="153"/>
      <c r="C18" s="154" t="s">
        <v>3004</v>
      </c>
      <c r="D18" s="372"/>
      <c r="E18" s="373"/>
      <c r="F18" s="826"/>
      <c r="G18" s="744"/>
    </row>
    <row r="19" spans="2:7" s="124" customFormat="1">
      <c r="B19" s="153"/>
      <c r="C19" s="154" t="s">
        <v>3005</v>
      </c>
      <c r="D19" s="372"/>
      <c r="E19" s="373"/>
      <c r="F19" s="826"/>
      <c r="G19" s="744"/>
    </row>
    <row r="20" spans="2:7" s="124" customFormat="1" ht="25.5">
      <c r="B20" s="153"/>
      <c r="C20" s="154" t="s">
        <v>3029</v>
      </c>
      <c r="D20" s="372"/>
      <c r="E20" s="373"/>
      <c r="F20" s="826"/>
      <c r="G20" s="744"/>
    </row>
    <row r="21" spans="2:7" s="124" customFormat="1">
      <c r="B21" s="153"/>
      <c r="C21" s="154" t="s">
        <v>3030</v>
      </c>
      <c r="D21" s="372"/>
      <c r="E21" s="373"/>
      <c r="F21" s="826"/>
      <c r="G21" s="744"/>
    </row>
    <row r="22" spans="2:7" s="124" customFormat="1">
      <c r="B22" s="153"/>
      <c r="C22" s="154" t="s">
        <v>3006</v>
      </c>
      <c r="D22" s="372"/>
      <c r="E22" s="373"/>
      <c r="F22" s="826"/>
      <c r="G22" s="744"/>
    </row>
    <row r="23" spans="2:7" s="124" customFormat="1" ht="25.5">
      <c r="B23" s="153"/>
      <c r="C23" s="154" t="s">
        <v>3007</v>
      </c>
      <c r="D23" s="372"/>
      <c r="E23" s="373"/>
      <c r="F23" s="826"/>
      <c r="G23" s="744"/>
    </row>
    <row r="24" spans="2:7" s="124" customFormat="1">
      <c r="B24" s="153"/>
      <c r="C24" s="154" t="s">
        <v>3008</v>
      </c>
      <c r="D24" s="372"/>
      <c r="E24" s="373"/>
      <c r="F24" s="826"/>
      <c r="G24" s="744"/>
    </row>
    <row r="25" spans="2:7" s="124" customFormat="1">
      <c r="B25" s="153"/>
      <c r="C25" s="154" t="s">
        <v>3009</v>
      </c>
      <c r="D25" s="372"/>
      <c r="E25" s="373"/>
      <c r="F25" s="826"/>
      <c r="G25" s="744"/>
    </row>
    <row r="26" spans="2:7" s="124" customFormat="1">
      <c r="B26" s="153"/>
      <c r="C26" s="154" t="s">
        <v>3010</v>
      </c>
      <c r="D26" s="372"/>
      <c r="E26" s="373"/>
      <c r="F26" s="826"/>
      <c r="G26" s="744"/>
    </row>
    <row r="27" spans="2:7" s="124" customFormat="1">
      <c r="B27" s="153"/>
      <c r="C27" s="154" t="s">
        <v>3011</v>
      </c>
      <c r="D27" s="372"/>
      <c r="E27" s="373"/>
      <c r="F27" s="826"/>
      <c r="G27" s="744"/>
    </row>
    <row r="28" spans="2:7" s="124" customFormat="1">
      <c r="B28" s="153"/>
      <c r="C28" s="154" t="s">
        <v>3012</v>
      </c>
      <c r="D28" s="372"/>
      <c r="E28" s="373"/>
      <c r="F28" s="826"/>
      <c r="G28" s="744"/>
    </row>
    <row r="29" spans="2:7" s="124" customFormat="1">
      <c r="B29" s="153"/>
      <c r="C29" s="154" t="s">
        <v>3009</v>
      </c>
      <c r="D29" s="372"/>
      <c r="E29" s="373"/>
      <c r="F29" s="826"/>
      <c r="G29" s="744"/>
    </row>
    <row r="30" spans="2:7" s="124" customFormat="1">
      <c r="B30" s="153"/>
      <c r="C30" s="154" t="s">
        <v>3010</v>
      </c>
      <c r="D30" s="372"/>
      <c r="E30" s="373"/>
      <c r="F30" s="826"/>
      <c r="G30" s="744"/>
    </row>
    <row r="31" spans="2:7" s="124" customFormat="1">
      <c r="B31" s="153"/>
      <c r="C31" s="154" t="s">
        <v>3011</v>
      </c>
      <c r="D31" s="372"/>
      <c r="E31" s="373"/>
      <c r="F31" s="826"/>
      <c r="G31" s="744"/>
    </row>
    <row r="32" spans="2:7" s="124" customFormat="1">
      <c r="B32" s="153"/>
      <c r="C32" s="154" t="s">
        <v>3801</v>
      </c>
      <c r="D32" s="372"/>
      <c r="E32" s="373"/>
      <c r="F32" s="826"/>
      <c r="G32" s="744"/>
    </row>
    <row r="33" spans="2:7" s="124" customFormat="1" ht="38.25">
      <c r="B33" s="153"/>
      <c r="C33" s="154" t="s">
        <v>3802</v>
      </c>
      <c r="D33" s="372"/>
      <c r="E33" s="373"/>
      <c r="F33" s="826"/>
      <c r="G33" s="744"/>
    </row>
    <row r="34" spans="2:7" s="124" customFormat="1" ht="53.25" customHeight="1">
      <c r="B34" s="153"/>
      <c r="C34" s="154" t="s">
        <v>3803</v>
      </c>
      <c r="D34" s="372"/>
      <c r="E34" s="373"/>
      <c r="F34" s="826"/>
      <c r="G34" s="744"/>
    </row>
    <row r="35" spans="2:7" s="124" customFormat="1">
      <c r="B35" s="153"/>
      <c r="C35" s="396" t="s">
        <v>3804</v>
      </c>
      <c r="D35" s="372"/>
      <c r="E35" s="373"/>
      <c r="F35" s="826"/>
      <c r="G35" s="744"/>
    </row>
    <row r="36" spans="2:7" s="124" customFormat="1">
      <c r="B36" s="153"/>
      <c r="C36" s="396" t="s">
        <v>3805</v>
      </c>
      <c r="D36" s="372"/>
      <c r="E36" s="373"/>
      <c r="F36" s="826"/>
      <c r="G36" s="744"/>
    </row>
    <row r="37" spans="2:7" s="124" customFormat="1">
      <c r="B37" s="153"/>
      <c r="C37" s="396" t="s">
        <v>3806</v>
      </c>
      <c r="D37" s="372"/>
      <c r="E37" s="373"/>
      <c r="F37" s="826"/>
      <c r="G37" s="744"/>
    </row>
    <row r="38" spans="2:7" s="124" customFormat="1" ht="28.5" customHeight="1">
      <c r="B38" s="153"/>
      <c r="C38" s="396" t="s">
        <v>3807</v>
      </c>
      <c r="D38" s="372"/>
      <c r="E38" s="373"/>
      <c r="F38" s="826"/>
      <c r="G38" s="744"/>
    </row>
    <row r="39" spans="2:7" s="124" customFormat="1">
      <c r="B39" s="153"/>
      <c r="C39" s="396" t="s">
        <v>3808</v>
      </c>
      <c r="D39" s="372"/>
      <c r="E39" s="373"/>
      <c r="F39" s="826"/>
      <c r="G39" s="744"/>
    </row>
    <row r="40" spans="2:7" s="124" customFormat="1" ht="25.5">
      <c r="B40" s="153"/>
      <c r="C40" s="396" t="s">
        <v>3809</v>
      </c>
      <c r="D40" s="372"/>
      <c r="E40" s="373"/>
      <c r="F40" s="826"/>
      <c r="G40" s="744"/>
    </row>
    <row r="41" spans="2:7" s="124" customFormat="1" ht="25.5">
      <c r="B41" s="153"/>
      <c r="C41" s="154" t="s">
        <v>3013</v>
      </c>
      <c r="D41" s="372"/>
      <c r="E41" s="373"/>
      <c r="F41" s="826"/>
      <c r="G41" s="744"/>
    </row>
    <row r="42" spans="2:7" s="124" customFormat="1">
      <c r="B42" s="153"/>
      <c r="C42" s="154" t="s">
        <v>3014</v>
      </c>
      <c r="D42" s="372"/>
      <c r="E42" s="373"/>
      <c r="F42" s="826"/>
      <c r="G42" s="744"/>
    </row>
    <row r="43" spans="2:7" s="124" customFormat="1">
      <c r="B43" s="153"/>
      <c r="C43" s="154" t="s">
        <v>3015</v>
      </c>
      <c r="D43" s="372"/>
      <c r="E43" s="373"/>
      <c r="F43" s="826"/>
      <c r="G43" s="744"/>
    </row>
    <row r="44" spans="2:7" s="124" customFormat="1">
      <c r="B44" s="153"/>
      <c r="C44" s="154" t="s">
        <v>3016</v>
      </c>
      <c r="D44" s="372"/>
      <c r="E44" s="373"/>
      <c r="F44" s="826"/>
      <c r="G44" s="744"/>
    </row>
    <row r="45" spans="2:7" s="124" customFormat="1">
      <c r="B45" s="153"/>
      <c r="C45" s="154" t="s">
        <v>3017</v>
      </c>
      <c r="D45" s="372"/>
      <c r="E45" s="373"/>
      <c r="F45" s="826"/>
      <c r="G45" s="744"/>
    </row>
    <row r="46" spans="2:7" s="124" customFormat="1" ht="25.5">
      <c r="B46" s="153"/>
      <c r="C46" s="154" t="s">
        <v>3018</v>
      </c>
      <c r="D46" s="372"/>
      <c r="E46" s="373"/>
      <c r="F46" s="826"/>
      <c r="G46" s="744"/>
    </row>
    <row r="47" spans="2:7" s="124" customFormat="1" ht="25.5">
      <c r="B47" s="153"/>
      <c r="C47" s="154" t="s">
        <v>3019</v>
      </c>
      <c r="D47" s="372"/>
      <c r="E47" s="373"/>
      <c r="F47" s="826"/>
      <c r="G47" s="744"/>
    </row>
    <row r="48" spans="2:7" s="124" customFormat="1" ht="51">
      <c r="B48" s="153"/>
      <c r="C48" s="154" t="s">
        <v>3020</v>
      </c>
      <c r="D48" s="372"/>
      <c r="E48" s="373"/>
      <c r="F48" s="826"/>
      <c r="G48" s="744"/>
    </row>
    <row r="49" spans="2:7" s="124" customFormat="1" ht="38.25">
      <c r="B49" s="153"/>
      <c r="C49" s="154" t="s">
        <v>3021</v>
      </c>
      <c r="D49" s="372"/>
      <c r="E49" s="373"/>
      <c r="F49" s="826"/>
      <c r="G49" s="744"/>
    </row>
    <row r="50" spans="2:7" s="124" customFormat="1" ht="25.5">
      <c r="B50" s="153"/>
      <c r="C50" s="154" t="s">
        <v>3022</v>
      </c>
      <c r="D50" s="372"/>
      <c r="E50" s="373"/>
      <c r="F50" s="826"/>
      <c r="G50" s="744"/>
    </row>
    <row r="51" spans="2:7" s="124" customFormat="1">
      <c r="B51" s="153"/>
      <c r="C51" s="154" t="s">
        <v>3023</v>
      </c>
      <c r="D51" s="372"/>
      <c r="E51" s="373"/>
      <c r="F51" s="826"/>
      <c r="G51" s="744"/>
    </row>
    <row r="52" spans="2:7" s="124" customFormat="1" ht="131.25" customHeight="1">
      <c r="B52" s="153"/>
      <c r="C52" s="154" t="s">
        <v>3810</v>
      </c>
      <c r="D52" s="372"/>
      <c r="E52" s="373"/>
      <c r="F52" s="826"/>
      <c r="G52" s="744"/>
    </row>
    <row r="53" spans="2:7" s="124" customFormat="1">
      <c r="B53" s="153"/>
      <c r="C53" s="154" t="s">
        <v>3024</v>
      </c>
      <c r="D53" s="372"/>
      <c r="E53" s="373"/>
      <c r="F53" s="826"/>
      <c r="G53" s="744"/>
    </row>
    <row r="54" spans="2:7" s="124" customFormat="1" ht="25.5">
      <c r="B54" s="153"/>
      <c r="C54" s="154" t="s">
        <v>3025</v>
      </c>
      <c r="D54" s="372"/>
      <c r="E54" s="373"/>
      <c r="F54" s="826"/>
      <c r="G54" s="744"/>
    </row>
    <row r="55" spans="2:7" s="124" customFormat="1">
      <c r="B55" s="153"/>
      <c r="C55" s="154" t="s">
        <v>3026</v>
      </c>
      <c r="D55" s="372"/>
      <c r="E55" s="373"/>
      <c r="F55" s="826"/>
      <c r="G55" s="744"/>
    </row>
    <row r="56" spans="2:7" s="124" customFormat="1">
      <c r="B56" s="153"/>
      <c r="C56" s="154" t="s">
        <v>3040</v>
      </c>
      <c r="D56" s="372"/>
      <c r="E56" s="373"/>
      <c r="F56" s="826"/>
      <c r="G56" s="744"/>
    </row>
    <row r="57" spans="2:7" s="124" customFormat="1" ht="25.5">
      <c r="B57" s="153"/>
      <c r="C57" s="154" t="s">
        <v>3811</v>
      </c>
      <c r="D57" s="372"/>
      <c r="E57" s="373"/>
      <c r="F57" s="826"/>
      <c r="G57" s="744"/>
    </row>
    <row r="58" spans="2:7" s="124" customFormat="1" ht="25.5">
      <c r="B58" s="153"/>
      <c r="C58" s="154" t="s">
        <v>3027</v>
      </c>
      <c r="D58" s="372"/>
      <c r="E58" s="373"/>
      <c r="F58" s="826"/>
      <c r="G58" s="744"/>
    </row>
    <row r="59" spans="2:7" s="124" customFormat="1">
      <c r="B59" s="153"/>
      <c r="C59" s="154" t="s">
        <v>3028</v>
      </c>
      <c r="D59" s="372"/>
      <c r="E59" s="373"/>
      <c r="F59" s="826"/>
      <c r="G59" s="744"/>
    </row>
    <row r="60" spans="2:7" s="124" customFormat="1" ht="25.5">
      <c r="B60" s="153"/>
      <c r="C60" s="154" t="s">
        <v>3812</v>
      </c>
      <c r="D60" s="372"/>
      <c r="E60" s="373"/>
      <c r="F60" s="826"/>
      <c r="G60" s="744"/>
    </row>
    <row r="61" spans="2:7" s="124" customFormat="1">
      <c r="B61" s="153"/>
      <c r="C61" s="361" t="s">
        <v>46</v>
      </c>
      <c r="D61" s="368" t="s">
        <v>7</v>
      </c>
      <c r="E61" s="369">
        <v>4</v>
      </c>
      <c r="F61" s="894"/>
      <c r="G61" s="741">
        <f>E61*F61</f>
        <v>0</v>
      </c>
    </row>
    <row r="62" spans="2:7" s="124" customFormat="1">
      <c r="B62" s="153"/>
      <c r="C62" s="31"/>
      <c r="D62" s="372"/>
      <c r="E62" s="373"/>
      <c r="F62" s="897"/>
      <c r="G62" s="744"/>
    </row>
    <row r="63" spans="2:7" s="124" customFormat="1" ht="66.75" customHeight="1">
      <c r="B63" s="153" t="s">
        <v>2463</v>
      </c>
      <c r="C63" s="154" t="s">
        <v>3813</v>
      </c>
      <c r="D63" s="372"/>
      <c r="E63" s="373"/>
      <c r="F63" s="897"/>
      <c r="G63" s="744"/>
    </row>
    <row r="64" spans="2:7" s="124" customFormat="1" ht="38.25">
      <c r="B64" s="153"/>
      <c r="C64" s="154" t="s">
        <v>3001</v>
      </c>
      <c r="D64" s="372"/>
      <c r="E64" s="373"/>
      <c r="F64" s="897"/>
      <c r="G64" s="744"/>
    </row>
    <row r="65" spans="2:7" s="124" customFormat="1" ht="38.25">
      <c r="B65" s="153"/>
      <c r="C65" s="154" t="s">
        <v>3002</v>
      </c>
      <c r="D65" s="372"/>
      <c r="E65" s="373"/>
      <c r="F65" s="897"/>
      <c r="G65" s="744"/>
    </row>
    <row r="66" spans="2:7" s="124" customFormat="1" ht="25.5">
      <c r="B66" s="153"/>
      <c r="C66" s="154" t="s">
        <v>3003</v>
      </c>
      <c r="D66" s="372"/>
      <c r="E66" s="373"/>
      <c r="F66" s="897"/>
      <c r="G66" s="744"/>
    </row>
    <row r="67" spans="2:7" s="124" customFormat="1">
      <c r="B67" s="153"/>
      <c r="C67" s="154" t="s">
        <v>3004</v>
      </c>
      <c r="D67" s="372"/>
      <c r="E67" s="373"/>
      <c r="F67" s="897"/>
      <c r="G67" s="744"/>
    </row>
    <row r="68" spans="2:7" s="124" customFormat="1">
      <c r="B68" s="153"/>
      <c r="C68" s="154" t="s">
        <v>3005</v>
      </c>
      <c r="D68" s="372"/>
      <c r="E68" s="373"/>
      <c r="F68" s="897"/>
      <c r="G68" s="744"/>
    </row>
    <row r="69" spans="2:7" s="124" customFormat="1" ht="25.5">
      <c r="B69" s="153"/>
      <c r="C69" s="154" t="s">
        <v>3029</v>
      </c>
      <c r="D69" s="372"/>
      <c r="E69" s="373"/>
      <c r="F69" s="897"/>
      <c r="G69" s="744"/>
    </row>
    <row r="70" spans="2:7" s="124" customFormat="1">
      <c r="B70" s="153"/>
      <c r="C70" s="154" t="s">
        <v>3030</v>
      </c>
      <c r="D70" s="372"/>
      <c r="E70" s="373"/>
      <c r="F70" s="897"/>
      <c r="G70" s="744"/>
    </row>
    <row r="71" spans="2:7" s="124" customFormat="1">
      <c r="B71" s="153"/>
      <c r="C71" s="154" t="s">
        <v>3006</v>
      </c>
      <c r="D71" s="372"/>
      <c r="E71" s="373"/>
      <c r="F71" s="897"/>
      <c r="G71" s="744"/>
    </row>
    <row r="72" spans="2:7" s="124" customFormat="1" ht="25.5">
      <c r="B72" s="153"/>
      <c r="C72" s="154" t="s">
        <v>3007</v>
      </c>
      <c r="D72" s="372"/>
      <c r="E72" s="373"/>
      <c r="F72" s="897"/>
      <c r="G72" s="744"/>
    </row>
    <row r="73" spans="2:7" s="124" customFormat="1">
      <c r="B73" s="153"/>
      <c r="C73" s="154" t="s">
        <v>3008</v>
      </c>
      <c r="D73" s="372"/>
      <c r="E73" s="373"/>
      <c r="F73" s="897"/>
      <c r="G73" s="744"/>
    </row>
    <row r="74" spans="2:7" s="124" customFormat="1">
      <c r="B74" s="153"/>
      <c r="C74" s="154" t="s">
        <v>3031</v>
      </c>
      <c r="D74" s="372"/>
      <c r="E74" s="373"/>
      <c r="F74" s="897"/>
      <c r="G74" s="744"/>
    </row>
    <row r="75" spans="2:7" s="124" customFormat="1">
      <c r="B75" s="153"/>
      <c r="C75" s="154" t="s">
        <v>3032</v>
      </c>
      <c r="D75" s="372"/>
      <c r="E75" s="373"/>
      <c r="F75" s="897"/>
      <c r="G75" s="744"/>
    </row>
    <row r="76" spans="2:7" s="124" customFormat="1">
      <c r="B76" s="153"/>
      <c r="C76" s="154" t="s">
        <v>3033</v>
      </c>
      <c r="D76" s="372"/>
      <c r="E76" s="373"/>
      <c r="F76" s="897"/>
      <c r="G76" s="744"/>
    </row>
    <row r="77" spans="2:7" s="124" customFormat="1">
      <c r="B77" s="153"/>
      <c r="C77" s="154" t="s">
        <v>3012</v>
      </c>
      <c r="D77" s="372"/>
      <c r="E77" s="373"/>
      <c r="F77" s="897"/>
      <c r="G77" s="744"/>
    </row>
    <row r="78" spans="2:7" s="124" customFormat="1">
      <c r="B78" s="153"/>
      <c r="C78" s="154" t="s">
        <v>3031</v>
      </c>
      <c r="D78" s="372"/>
      <c r="E78" s="373"/>
      <c r="F78" s="897"/>
      <c r="G78" s="744"/>
    </row>
    <row r="79" spans="2:7" s="124" customFormat="1">
      <c r="B79" s="153"/>
      <c r="C79" s="154" t="s">
        <v>3032</v>
      </c>
      <c r="D79" s="372"/>
      <c r="E79" s="373"/>
      <c r="F79" s="897"/>
      <c r="G79" s="744"/>
    </row>
    <row r="80" spans="2:7" s="124" customFormat="1">
      <c r="B80" s="153"/>
      <c r="C80" s="154" t="s">
        <v>3033</v>
      </c>
      <c r="D80" s="372"/>
      <c r="E80" s="373"/>
      <c r="F80" s="897"/>
      <c r="G80" s="744"/>
    </row>
    <row r="81" spans="2:7" s="124" customFormat="1">
      <c r="B81" s="153"/>
      <c r="C81" s="154" t="s">
        <v>3034</v>
      </c>
      <c r="D81" s="372"/>
      <c r="E81" s="373"/>
      <c r="F81" s="897"/>
      <c r="G81" s="744"/>
    </row>
    <row r="82" spans="2:7" s="124" customFormat="1" ht="38.25">
      <c r="B82" s="153"/>
      <c r="C82" s="154" t="s">
        <v>3814</v>
      </c>
      <c r="D82" s="372"/>
      <c r="E82" s="373"/>
      <c r="F82" s="897"/>
      <c r="G82" s="744"/>
    </row>
    <row r="83" spans="2:7" s="124" customFormat="1" ht="51">
      <c r="B83" s="153"/>
      <c r="C83" s="154" t="s">
        <v>3803</v>
      </c>
      <c r="D83" s="372"/>
      <c r="E83" s="373"/>
      <c r="F83" s="897"/>
      <c r="G83" s="744"/>
    </row>
    <row r="84" spans="2:7" s="124" customFormat="1">
      <c r="B84" s="153"/>
      <c r="C84" s="396" t="s">
        <v>3804</v>
      </c>
      <c r="D84" s="372"/>
      <c r="E84" s="373"/>
      <c r="F84" s="897"/>
      <c r="G84" s="744"/>
    </row>
    <row r="85" spans="2:7" s="124" customFormat="1">
      <c r="B85" s="153"/>
      <c r="C85" s="396" t="s">
        <v>3805</v>
      </c>
      <c r="D85" s="372"/>
      <c r="E85" s="373"/>
      <c r="F85" s="897"/>
      <c r="G85" s="744"/>
    </row>
    <row r="86" spans="2:7" s="124" customFormat="1">
      <c r="B86" s="153"/>
      <c r="C86" s="396" t="s">
        <v>3806</v>
      </c>
      <c r="D86" s="372"/>
      <c r="E86" s="373"/>
      <c r="F86" s="897"/>
      <c r="G86" s="744"/>
    </row>
    <row r="87" spans="2:7" s="124" customFormat="1" ht="25.5">
      <c r="B87" s="153"/>
      <c r="C87" s="396" t="s">
        <v>3807</v>
      </c>
      <c r="D87" s="372"/>
      <c r="E87" s="373"/>
      <c r="F87" s="897"/>
      <c r="G87" s="744"/>
    </row>
    <row r="88" spans="2:7" s="124" customFormat="1">
      <c r="B88" s="153"/>
      <c r="C88" s="396" t="s">
        <v>3808</v>
      </c>
      <c r="D88" s="372"/>
      <c r="E88" s="373"/>
      <c r="F88" s="897"/>
      <c r="G88" s="744"/>
    </row>
    <row r="89" spans="2:7" s="124" customFormat="1" ht="25.5">
      <c r="B89" s="153"/>
      <c r="C89" s="396" t="s">
        <v>3809</v>
      </c>
      <c r="D89" s="372"/>
      <c r="E89" s="373"/>
      <c r="F89" s="897"/>
      <c r="G89" s="744"/>
    </row>
    <row r="90" spans="2:7" s="124" customFormat="1" ht="25.5">
      <c r="B90" s="153"/>
      <c r="C90" s="154" t="s">
        <v>3035</v>
      </c>
      <c r="D90" s="372"/>
      <c r="E90" s="373"/>
      <c r="F90" s="897"/>
      <c r="G90" s="744"/>
    </row>
    <row r="91" spans="2:7" s="124" customFormat="1">
      <c r="B91" s="153"/>
      <c r="C91" s="154" t="s">
        <v>3014</v>
      </c>
      <c r="D91" s="372"/>
      <c r="E91" s="373"/>
      <c r="F91" s="897"/>
      <c r="G91" s="744"/>
    </row>
    <row r="92" spans="2:7" s="124" customFormat="1">
      <c r="B92" s="153"/>
      <c r="C92" s="154" t="s">
        <v>3036</v>
      </c>
      <c r="D92" s="372"/>
      <c r="E92" s="373"/>
      <c r="F92" s="897"/>
      <c r="G92" s="744"/>
    </row>
    <row r="93" spans="2:7" s="124" customFormat="1">
      <c r="B93" s="153"/>
      <c r="C93" s="154" t="s">
        <v>3037</v>
      </c>
      <c r="D93" s="372"/>
      <c r="E93" s="373"/>
      <c r="F93" s="897"/>
      <c r="G93" s="744"/>
    </row>
    <row r="94" spans="2:7" s="124" customFormat="1">
      <c r="B94" s="153"/>
      <c r="C94" s="154" t="s">
        <v>3038</v>
      </c>
      <c r="D94" s="372"/>
      <c r="E94" s="373"/>
      <c r="F94" s="897"/>
      <c r="G94" s="744"/>
    </row>
    <row r="95" spans="2:7" s="124" customFormat="1" ht="25.5">
      <c r="B95" s="153"/>
      <c r="C95" s="154" t="s">
        <v>3039</v>
      </c>
      <c r="D95" s="372"/>
      <c r="E95" s="373"/>
      <c r="F95" s="897"/>
      <c r="G95" s="744"/>
    </row>
    <row r="96" spans="2:7" s="124" customFormat="1" ht="25.5">
      <c r="B96" s="153"/>
      <c r="C96" s="154" t="s">
        <v>3019</v>
      </c>
      <c r="D96" s="372"/>
      <c r="E96" s="373"/>
      <c r="F96" s="897"/>
      <c r="G96" s="744"/>
    </row>
    <row r="97" spans="2:7" s="124" customFormat="1" ht="51">
      <c r="B97" s="153"/>
      <c r="C97" s="154" t="s">
        <v>3020</v>
      </c>
      <c r="D97" s="372"/>
      <c r="E97" s="373"/>
      <c r="F97" s="897"/>
      <c r="G97" s="744"/>
    </row>
    <row r="98" spans="2:7" s="124" customFormat="1" ht="38.25">
      <c r="B98" s="153"/>
      <c r="C98" s="154" t="s">
        <v>3021</v>
      </c>
      <c r="D98" s="372"/>
      <c r="E98" s="373"/>
      <c r="F98" s="897"/>
      <c r="G98" s="744"/>
    </row>
    <row r="99" spans="2:7" s="124" customFormat="1" ht="25.5">
      <c r="B99" s="153"/>
      <c r="C99" s="154" t="s">
        <v>3022</v>
      </c>
      <c r="D99" s="372"/>
      <c r="E99" s="373"/>
      <c r="F99" s="897"/>
      <c r="G99" s="744"/>
    </row>
    <row r="100" spans="2:7" s="124" customFormat="1">
      <c r="B100" s="153"/>
      <c r="C100" s="154" t="s">
        <v>3023</v>
      </c>
      <c r="D100" s="372"/>
      <c r="E100" s="373"/>
      <c r="F100" s="897"/>
      <c r="G100" s="744"/>
    </row>
    <row r="101" spans="2:7" s="124" customFormat="1" ht="127.5">
      <c r="B101" s="153"/>
      <c r="C101" s="154" t="s">
        <v>3815</v>
      </c>
      <c r="D101" s="372"/>
      <c r="E101" s="373"/>
      <c r="F101" s="897"/>
      <c r="G101" s="744"/>
    </row>
    <row r="102" spans="2:7" s="124" customFormat="1">
      <c r="B102" s="153"/>
      <c r="C102" s="154" t="s">
        <v>3024</v>
      </c>
      <c r="D102" s="372"/>
      <c r="E102" s="373"/>
      <c r="F102" s="897"/>
      <c r="G102" s="744"/>
    </row>
    <row r="103" spans="2:7" s="124" customFormat="1" ht="25.5">
      <c r="B103" s="153"/>
      <c r="C103" s="154" t="s">
        <v>3025</v>
      </c>
      <c r="D103" s="372"/>
      <c r="E103" s="373"/>
      <c r="F103" s="897"/>
      <c r="G103" s="744"/>
    </row>
    <row r="104" spans="2:7" s="124" customFormat="1">
      <c r="B104" s="153"/>
      <c r="C104" s="154" t="s">
        <v>3026</v>
      </c>
      <c r="D104" s="372"/>
      <c r="E104" s="373"/>
      <c r="F104" s="897"/>
      <c r="G104" s="744"/>
    </row>
    <row r="105" spans="2:7" s="124" customFormat="1">
      <c r="B105" s="153"/>
      <c r="C105" s="154" t="s">
        <v>3040</v>
      </c>
      <c r="D105" s="372"/>
      <c r="E105" s="373"/>
      <c r="F105" s="897"/>
      <c r="G105" s="744"/>
    </row>
    <row r="106" spans="2:7" s="124" customFormat="1" ht="25.5">
      <c r="B106" s="153"/>
      <c r="C106" s="154" t="s">
        <v>3027</v>
      </c>
      <c r="D106" s="372"/>
      <c r="E106" s="373"/>
      <c r="F106" s="897"/>
      <c r="G106" s="744"/>
    </row>
    <row r="107" spans="2:7" s="124" customFormat="1">
      <c r="B107" s="153"/>
      <c r="C107" s="154" t="s">
        <v>3028</v>
      </c>
      <c r="D107" s="372"/>
      <c r="E107" s="373"/>
      <c r="F107" s="897"/>
      <c r="G107" s="744"/>
    </row>
    <row r="108" spans="2:7" s="124" customFormat="1" ht="25.5">
      <c r="B108" s="153"/>
      <c r="C108" s="154" t="s">
        <v>3042</v>
      </c>
      <c r="D108" s="372"/>
      <c r="E108" s="373"/>
      <c r="F108" s="897"/>
      <c r="G108" s="744"/>
    </row>
    <row r="109" spans="2:7" s="124" customFormat="1">
      <c r="B109" s="153"/>
      <c r="C109" s="361" t="s">
        <v>46</v>
      </c>
      <c r="D109" s="368" t="s">
        <v>7</v>
      </c>
      <c r="E109" s="369">
        <v>2</v>
      </c>
      <c r="F109" s="894"/>
      <c r="G109" s="741">
        <f>E109*F109</f>
        <v>0</v>
      </c>
    </row>
    <row r="110" spans="2:7" s="124" customFormat="1">
      <c r="B110" s="153"/>
      <c r="C110" s="31"/>
      <c r="D110" s="372"/>
      <c r="E110" s="373"/>
      <c r="F110" s="897"/>
      <c r="G110" s="744"/>
    </row>
    <row r="111" spans="2:7" s="124" customFormat="1" ht="89.25">
      <c r="B111" s="153" t="s">
        <v>2464</v>
      </c>
      <c r="C111" s="154" t="s">
        <v>3816</v>
      </c>
      <c r="D111" s="372"/>
      <c r="E111" s="373"/>
      <c r="F111" s="897"/>
      <c r="G111" s="744"/>
    </row>
    <row r="112" spans="2:7" s="124" customFormat="1" ht="89.25">
      <c r="B112" s="153"/>
      <c r="C112" s="154" t="s">
        <v>3043</v>
      </c>
      <c r="D112" s="372"/>
      <c r="E112" s="373"/>
      <c r="F112" s="897"/>
      <c r="G112" s="744"/>
    </row>
    <row r="113" spans="2:7" s="124" customFormat="1" ht="51">
      <c r="B113" s="153"/>
      <c r="C113" s="154" t="s">
        <v>3044</v>
      </c>
      <c r="D113" s="372"/>
      <c r="E113" s="373"/>
      <c r="F113" s="897"/>
      <c r="G113" s="744"/>
    </row>
    <row r="114" spans="2:7" s="124" customFormat="1" ht="25.5">
      <c r="B114" s="153"/>
      <c r="C114" s="154" t="s">
        <v>3045</v>
      </c>
      <c r="D114" s="372"/>
      <c r="E114" s="373"/>
      <c r="F114" s="897"/>
      <c r="G114" s="744"/>
    </row>
    <row r="115" spans="2:7" s="124" customFormat="1" ht="25.5">
      <c r="B115" s="153"/>
      <c r="C115" s="154" t="s">
        <v>3046</v>
      </c>
      <c r="D115" s="372"/>
      <c r="E115" s="373"/>
      <c r="F115" s="897"/>
      <c r="G115" s="744"/>
    </row>
    <row r="116" spans="2:7" s="124" customFormat="1" ht="25.5">
      <c r="B116" s="153"/>
      <c r="C116" s="154" t="s">
        <v>3047</v>
      </c>
      <c r="D116" s="372"/>
      <c r="E116" s="373"/>
      <c r="F116" s="897"/>
      <c r="G116" s="744"/>
    </row>
    <row r="117" spans="2:7" s="124" customFormat="1">
      <c r="B117" s="153"/>
      <c r="C117" s="154" t="s">
        <v>3048</v>
      </c>
      <c r="D117" s="372"/>
      <c r="E117" s="373"/>
      <c r="F117" s="897"/>
      <c r="G117" s="744"/>
    </row>
    <row r="118" spans="2:7" s="124" customFormat="1" ht="38.25">
      <c r="B118" s="153"/>
      <c r="C118" s="154" t="s">
        <v>3049</v>
      </c>
      <c r="D118" s="372"/>
      <c r="E118" s="373"/>
      <c r="F118" s="897"/>
      <c r="G118" s="744"/>
    </row>
    <row r="119" spans="2:7" s="124" customFormat="1" ht="38.25">
      <c r="B119" s="153"/>
      <c r="C119" s="154" t="s">
        <v>3050</v>
      </c>
      <c r="D119" s="372"/>
      <c r="E119" s="373"/>
      <c r="F119" s="897"/>
      <c r="G119" s="744"/>
    </row>
    <row r="120" spans="2:7" s="124" customFormat="1">
      <c r="B120" s="153"/>
      <c r="C120" s="154" t="s">
        <v>3051</v>
      </c>
      <c r="D120" s="372"/>
      <c r="E120" s="373"/>
      <c r="F120" s="897"/>
      <c r="G120" s="744"/>
    </row>
    <row r="121" spans="2:7" s="124" customFormat="1" ht="51">
      <c r="B121" s="153"/>
      <c r="C121" s="154" t="s">
        <v>3052</v>
      </c>
      <c r="D121" s="372"/>
      <c r="E121" s="373"/>
      <c r="F121" s="897"/>
      <c r="G121" s="744"/>
    </row>
    <row r="122" spans="2:7" s="124" customFormat="1">
      <c r="B122" s="153"/>
      <c r="C122" s="154" t="s">
        <v>3053</v>
      </c>
      <c r="D122" s="372"/>
      <c r="E122" s="373"/>
      <c r="F122" s="897"/>
      <c r="G122" s="744"/>
    </row>
    <row r="123" spans="2:7" s="124" customFormat="1" ht="25.5">
      <c r="B123" s="153"/>
      <c r="C123" s="154" t="s">
        <v>3054</v>
      </c>
      <c r="D123" s="372"/>
      <c r="E123" s="373"/>
      <c r="F123" s="897"/>
      <c r="G123" s="744"/>
    </row>
    <row r="124" spans="2:7" s="124" customFormat="1">
      <c r="B124" s="153"/>
      <c r="C124" s="154" t="s">
        <v>3055</v>
      </c>
      <c r="D124" s="372"/>
      <c r="E124" s="373"/>
      <c r="F124" s="897"/>
      <c r="G124" s="744"/>
    </row>
    <row r="125" spans="2:7" s="124" customFormat="1" ht="106.5" customHeight="1">
      <c r="B125" s="153"/>
      <c r="C125" s="154" t="s">
        <v>3817</v>
      </c>
      <c r="D125" s="372"/>
      <c r="E125" s="373"/>
      <c r="F125" s="897"/>
      <c r="G125" s="744"/>
    </row>
    <row r="126" spans="2:7" s="124" customFormat="1" ht="38.25">
      <c r="B126" s="153"/>
      <c r="C126" s="154" t="s">
        <v>3056</v>
      </c>
      <c r="D126" s="372"/>
      <c r="E126" s="373"/>
      <c r="F126" s="897"/>
      <c r="G126" s="744"/>
    </row>
    <row r="127" spans="2:7" s="124" customFormat="1">
      <c r="B127" s="153"/>
      <c r="C127" s="154" t="s">
        <v>3057</v>
      </c>
      <c r="D127" s="372"/>
      <c r="E127" s="373"/>
      <c r="F127" s="897"/>
      <c r="G127" s="744"/>
    </row>
    <row r="128" spans="2:7" s="124" customFormat="1">
      <c r="B128" s="153"/>
      <c r="C128" s="154" t="s">
        <v>3058</v>
      </c>
      <c r="D128" s="372"/>
      <c r="E128" s="373"/>
      <c r="F128" s="897"/>
      <c r="G128" s="744"/>
    </row>
    <row r="129" spans="2:7" s="124" customFormat="1" ht="102">
      <c r="B129" s="153"/>
      <c r="C129" s="154" t="s">
        <v>3059</v>
      </c>
      <c r="D129" s="372"/>
      <c r="E129" s="373"/>
      <c r="F129" s="897"/>
      <c r="G129" s="744"/>
    </row>
    <row r="130" spans="2:7" s="124" customFormat="1" ht="25.5">
      <c r="B130" s="153"/>
      <c r="C130" s="154" t="s">
        <v>3060</v>
      </c>
      <c r="D130" s="372"/>
      <c r="E130" s="373"/>
      <c r="F130" s="897"/>
      <c r="G130" s="744"/>
    </row>
    <row r="131" spans="2:7" s="124" customFormat="1">
      <c r="B131" s="153"/>
      <c r="C131" s="154" t="s">
        <v>3818</v>
      </c>
      <c r="D131" s="372"/>
      <c r="E131" s="373"/>
      <c r="F131" s="897"/>
      <c r="G131" s="744"/>
    </row>
    <row r="132" spans="2:7" s="124" customFormat="1">
      <c r="B132" s="153"/>
      <c r="C132" s="154" t="s">
        <v>3061</v>
      </c>
      <c r="D132" s="372"/>
      <c r="E132" s="373"/>
      <c r="F132" s="897"/>
      <c r="G132" s="744"/>
    </row>
    <row r="133" spans="2:7" s="124" customFormat="1">
      <c r="B133" s="153"/>
      <c r="C133" s="154" t="s">
        <v>3062</v>
      </c>
      <c r="D133" s="372"/>
      <c r="E133" s="373"/>
      <c r="F133" s="897"/>
      <c r="G133" s="744"/>
    </row>
    <row r="134" spans="2:7" s="124" customFormat="1">
      <c r="B134" s="153"/>
      <c r="C134" s="154" t="s">
        <v>3063</v>
      </c>
      <c r="D134" s="372"/>
      <c r="E134" s="373"/>
      <c r="F134" s="897"/>
      <c r="G134" s="744"/>
    </row>
    <row r="135" spans="2:7" s="124" customFormat="1">
      <c r="B135" s="153"/>
      <c r="C135" s="154" t="s">
        <v>3064</v>
      </c>
      <c r="D135" s="372"/>
      <c r="E135" s="373"/>
      <c r="F135" s="897"/>
      <c r="G135" s="744"/>
    </row>
    <row r="136" spans="2:7" s="124" customFormat="1">
      <c r="B136" s="153"/>
      <c r="C136" s="154" t="s">
        <v>3065</v>
      </c>
      <c r="D136" s="372"/>
      <c r="E136" s="373"/>
      <c r="F136" s="897"/>
      <c r="G136" s="744"/>
    </row>
    <row r="137" spans="2:7" s="124" customFormat="1">
      <c r="B137" s="153"/>
      <c r="C137" s="154" t="s">
        <v>3066</v>
      </c>
      <c r="D137" s="372"/>
      <c r="E137" s="373"/>
      <c r="F137" s="897"/>
      <c r="G137" s="744"/>
    </row>
    <row r="138" spans="2:7" s="124" customFormat="1">
      <c r="B138" s="153"/>
      <c r="C138" s="154" t="s">
        <v>3063</v>
      </c>
      <c r="D138" s="372"/>
      <c r="E138" s="373"/>
      <c r="F138" s="897"/>
      <c r="G138" s="744"/>
    </row>
    <row r="139" spans="2:7" s="124" customFormat="1">
      <c r="B139" s="153"/>
      <c r="C139" s="154" t="s">
        <v>3067</v>
      </c>
      <c r="D139" s="372"/>
      <c r="E139" s="373"/>
      <c r="F139" s="897"/>
      <c r="G139" s="744"/>
    </row>
    <row r="140" spans="2:7" s="124" customFormat="1">
      <c r="B140" s="153"/>
      <c r="C140" s="154" t="s">
        <v>3068</v>
      </c>
      <c r="D140" s="372"/>
      <c r="E140" s="373"/>
      <c r="F140" s="897"/>
      <c r="G140" s="744"/>
    </row>
    <row r="141" spans="2:7" s="124" customFormat="1">
      <c r="B141" s="153"/>
      <c r="C141" s="154" t="s">
        <v>3069</v>
      </c>
      <c r="D141" s="372"/>
      <c r="E141" s="373"/>
      <c r="F141" s="897"/>
      <c r="G141" s="744"/>
    </row>
    <row r="142" spans="2:7" s="124" customFormat="1" ht="25.5">
      <c r="B142" s="153"/>
      <c r="C142" s="154" t="s">
        <v>3070</v>
      </c>
      <c r="D142" s="372"/>
      <c r="E142" s="373"/>
      <c r="F142" s="897"/>
      <c r="G142" s="744"/>
    </row>
    <row r="143" spans="2:7" s="124" customFormat="1" ht="25.5">
      <c r="B143" s="153"/>
      <c r="C143" s="154" t="s">
        <v>3071</v>
      </c>
      <c r="D143" s="372"/>
      <c r="E143" s="373"/>
      <c r="F143" s="897"/>
      <c r="G143" s="744"/>
    </row>
    <row r="144" spans="2:7" s="124" customFormat="1" ht="25.5">
      <c r="B144" s="153"/>
      <c r="C144" s="154" t="s">
        <v>3072</v>
      </c>
      <c r="D144" s="372"/>
      <c r="E144" s="373"/>
      <c r="F144" s="897"/>
      <c r="G144" s="744"/>
    </row>
    <row r="145" spans="2:7" s="124" customFormat="1">
      <c r="B145" s="153"/>
      <c r="C145" s="154" t="s">
        <v>3073</v>
      </c>
      <c r="D145" s="372"/>
      <c r="E145" s="373"/>
      <c r="F145" s="897"/>
      <c r="G145" s="744"/>
    </row>
    <row r="146" spans="2:7" s="124" customFormat="1" ht="38.25">
      <c r="B146" s="153"/>
      <c r="C146" s="154" t="s">
        <v>3074</v>
      </c>
      <c r="D146" s="372"/>
      <c r="E146" s="373"/>
      <c r="F146" s="897"/>
      <c r="G146" s="744"/>
    </row>
    <row r="147" spans="2:7" s="124" customFormat="1" ht="51">
      <c r="B147" s="153"/>
      <c r="C147" s="154" t="s">
        <v>3803</v>
      </c>
      <c r="D147" s="372"/>
      <c r="E147" s="373"/>
      <c r="F147" s="897"/>
      <c r="G147" s="744"/>
    </row>
    <row r="148" spans="2:7" s="124" customFormat="1">
      <c r="B148" s="153"/>
      <c r="C148" s="396" t="s">
        <v>3804</v>
      </c>
      <c r="D148" s="372"/>
      <c r="E148" s="373"/>
      <c r="F148" s="897"/>
      <c r="G148" s="744"/>
    </row>
    <row r="149" spans="2:7" s="124" customFormat="1">
      <c r="B149" s="153"/>
      <c r="C149" s="396" t="s">
        <v>3805</v>
      </c>
      <c r="D149" s="372"/>
      <c r="E149" s="373"/>
      <c r="F149" s="897"/>
      <c r="G149" s="744"/>
    </row>
    <row r="150" spans="2:7" s="124" customFormat="1">
      <c r="B150" s="153"/>
      <c r="C150" s="396" t="s">
        <v>3806</v>
      </c>
      <c r="D150" s="372"/>
      <c r="E150" s="373"/>
      <c r="F150" s="897"/>
      <c r="G150" s="744"/>
    </row>
    <row r="151" spans="2:7" s="124" customFormat="1" ht="25.5">
      <c r="B151" s="153"/>
      <c r="C151" s="396" t="s">
        <v>3807</v>
      </c>
      <c r="D151" s="372"/>
      <c r="E151" s="373"/>
      <c r="F151" s="897"/>
      <c r="G151" s="744"/>
    </row>
    <row r="152" spans="2:7" s="124" customFormat="1">
      <c r="B152" s="153"/>
      <c r="C152" s="396" t="s">
        <v>3808</v>
      </c>
      <c r="D152" s="372"/>
      <c r="E152" s="373"/>
      <c r="F152" s="897"/>
      <c r="G152" s="744"/>
    </row>
    <row r="153" spans="2:7" s="124" customFormat="1" ht="25.5">
      <c r="B153" s="153"/>
      <c r="C153" s="396" t="s">
        <v>3809</v>
      </c>
      <c r="D153" s="372"/>
      <c r="E153" s="373"/>
      <c r="F153" s="897"/>
      <c r="G153" s="744"/>
    </row>
    <row r="154" spans="2:7" s="124" customFormat="1">
      <c r="B154" s="153"/>
      <c r="C154" s="154" t="s">
        <v>3075</v>
      </c>
      <c r="D154" s="372"/>
      <c r="E154" s="373"/>
      <c r="F154" s="897"/>
      <c r="G154" s="744"/>
    </row>
    <row r="155" spans="2:7" s="124" customFormat="1">
      <c r="B155" s="153"/>
      <c r="C155" s="154" t="s">
        <v>3076</v>
      </c>
      <c r="D155" s="372"/>
      <c r="E155" s="373"/>
      <c r="F155" s="897"/>
      <c r="G155" s="744"/>
    </row>
    <row r="156" spans="2:7" s="124" customFormat="1">
      <c r="B156" s="153"/>
      <c r="C156" s="154" t="s">
        <v>3077</v>
      </c>
      <c r="D156" s="372"/>
      <c r="E156" s="373"/>
      <c r="F156" s="897"/>
      <c r="G156" s="744"/>
    </row>
    <row r="157" spans="2:7" s="124" customFormat="1" ht="25.5">
      <c r="B157" s="153"/>
      <c r="C157" s="154" t="s">
        <v>3078</v>
      </c>
      <c r="D157" s="372"/>
      <c r="E157" s="373"/>
      <c r="F157" s="897"/>
      <c r="G157" s="744"/>
    </row>
    <row r="158" spans="2:7" s="124" customFormat="1">
      <c r="B158" s="153"/>
      <c r="C158" s="154" t="s">
        <v>3079</v>
      </c>
      <c r="D158" s="372"/>
      <c r="E158" s="373"/>
      <c r="F158" s="897"/>
      <c r="G158" s="744"/>
    </row>
    <row r="159" spans="2:7" s="124" customFormat="1" ht="25.5">
      <c r="B159" s="153"/>
      <c r="C159" s="154" t="s">
        <v>3080</v>
      </c>
      <c r="D159" s="372"/>
      <c r="E159" s="373"/>
      <c r="F159" s="897"/>
      <c r="G159" s="744"/>
    </row>
    <row r="160" spans="2:7" s="124" customFormat="1">
      <c r="B160" s="153"/>
      <c r="C160" s="154" t="s">
        <v>3081</v>
      </c>
      <c r="D160" s="372"/>
      <c r="E160" s="373"/>
      <c r="F160" s="897"/>
      <c r="G160" s="744"/>
    </row>
    <row r="161" spans="2:7" s="124" customFormat="1">
      <c r="B161" s="153"/>
      <c r="C161" s="154" t="s">
        <v>3082</v>
      </c>
      <c r="D161" s="372"/>
      <c r="E161" s="373"/>
      <c r="F161" s="897"/>
      <c r="G161" s="744"/>
    </row>
    <row r="162" spans="2:7" s="124" customFormat="1">
      <c r="B162" s="153"/>
      <c r="C162" s="154" t="s">
        <v>3083</v>
      </c>
      <c r="D162" s="372"/>
      <c r="E162" s="373"/>
      <c r="F162" s="897"/>
      <c r="G162" s="744"/>
    </row>
    <row r="163" spans="2:7" s="124" customFormat="1">
      <c r="B163" s="153"/>
      <c r="C163" s="154" t="s">
        <v>3819</v>
      </c>
      <c r="D163" s="372"/>
      <c r="E163" s="373"/>
      <c r="F163" s="897"/>
      <c r="G163" s="744"/>
    </row>
    <row r="164" spans="2:7" s="124" customFormat="1">
      <c r="B164" s="153"/>
      <c r="C164" s="154" t="s">
        <v>3084</v>
      </c>
      <c r="D164" s="372"/>
      <c r="E164" s="373"/>
      <c r="F164" s="897"/>
      <c r="G164" s="744"/>
    </row>
    <row r="165" spans="2:7" s="124" customFormat="1" ht="25.5">
      <c r="B165" s="153"/>
      <c r="C165" s="154" t="s">
        <v>3085</v>
      </c>
      <c r="D165" s="372"/>
      <c r="E165" s="373"/>
      <c r="F165" s="897"/>
      <c r="G165" s="744"/>
    </row>
    <row r="166" spans="2:7" s="124" customFormat="1" ht="25.5">
      <c r="B166" s="153"/>
      <c r="C166" s="154" t="s">
        <v>3820</v>
      </c>
      <c r="D166" s="372"/>
      <c r="E166" s="373"/>
      <c r="F166" s="897"/>
      <c r="G166" s="744"/>
    </row>
    <row r="167" spans="2:7" s="124" customFormat="1">
      <c r="B167" s="153"/>
      <c r="C167" s="361" t="s">
        <v>46</v>
      </c>
      <c r="D167" s="368" t="s">
        <v>7</v>
      </c>
      <c r="E167" s="369">
        <v>1</v>
      </c>
      <c r="F167" s="894"/>
      <c r="G167" s="741">
        <f>E167*F167</f>
        <v>0</v>
      </c>
    </row>
    <row r="168" spans="2:7" s="124" customFormat="1">
      <c r="B168" s="153"/>
      <c r="C168" s="31"/>
      <c r="D168" s="372"/>
      <c r="E168" s="373"/>
      <c r="F168" s="897"/>
      <c r="G168" s="744"/>
    </row>
    <row r="169" spans="2:7" s="124" customFormat="1" ht="108" customHeight="1">
      <c r="B169" s="153" t="s">
        <v>2465</v>
      </c>
      <c r="C169" s="154" t="s">
        <v>3821</v>
      </c>
      <c r="D169" s="372"/>
      <c r="E169" s="373"/>
      <c r="F169" s="897"/>
      <c r="G169" s="744"/>
    </row>
    <row r="170" spans="2:7" s="124" customFormat="1" ht="102">
      <c r="B170" s="153"/>
      <c r="C170" s="154" t="s">
        <v>3086</v>
      </c>
      <c r="D170" s="372"/>
      <c r="E170" s="373"/>
      <c r="F170" s="897"/>
      <c r="G170" s="744"/>
    </row>
    <row r="171" spans="2:7" s="124" customFormat="1" ht="51">
      <c r="B171" s="153"/>
      <c r="C171" s="154" t="s">
        <v>3044</v>
      </c>
      <c r="D171" s="372"/>
      <c r="E171" s="373"/>
      <c r="F171" s="897"/>
      <c r="G171" s="744"/>
    </row>
    <row r="172" spans="2:7" s="124" customFormat="1" ht="25.5">
      <c r="B172" s="153"/>
      <c r="C172" s="154" t="s">
        <v>3045</v>
      </c>
      <c r="D172" s="372"/>
      <c r="E172" s="373"/>
      <c r="F172" s="897"/>
      <c r="G172" s="744"/>
    </row>
    <row r="173" spans="2:7" s="124" customFormat="1" ht="25.5">
      <c r="B173" s="153"/>
      <c r="C173" s="154" t="s">
        <v>3046</v>
      </c>
      <c r="D173" s="372"/>
      <c r="E173" s="373"/>
      <c r="F173" s="897"/>
      <c r="G173" s="744"/>
    </row>
    <row r="174" spans="2:7" s="124" customFormat="1" ht="25.5">
      <c r="B174" s="153"/>
      <c r="C174" s="154" t="s">
        <v>3047</v>
      </c>
      <c r="D174" s="372"/>
      <c r="E174" s="373"/>
      <c r="F174" s="897"/>
      <c r="G174" s="744"/>
    </row>
    <row r="175" spans="2:7" s="124" customFormat="1">
      <c r="B175" s="153"/>
      <c r="C175" s="154" t="s">
        <v>3048</v>
      </c>
      <c r="D175" s="372"/>
      <c r="E175" s="373"/>
      <c r="F175" s="897"/>
      <c r="G175" s="744"/>
    </row>
    <row r="176" spans="2:7" s="124" customFormat="1" ht="38.25">
      <c r="B176" s="153"/>
      <c r="C176" s="154" t="s">
        <v>3049</v>
      </c>
      <c r="D176" s="372"/>
      <c r="E176" s="373"/>
      <c r="F176" s="897"/>
      <c r="G176" s="744"/>
    </row>
    <row r="177" spans="2:7" s="124" customFormat="1" ht="38.25">
      <c r="B177" s="153"/>
      <c r="C177" s="154" t="s">
        <v>3050</v>
      </c>
      <c r="D177" s="372"/>
      <c r="E177" s="373"/>
      <c r="F177" s="897"/>
      <c r="G177" s="744"/>
    </row>
    <row r="178" spans="2:7" s="124" customFormat="1">
      <c r="B178" s="153"/>
      <c r="C178" s="154" t="s">
        <v>3051</v>
      </c>
      <c r="D178" s="372"/>
      <c r="E178" s="373"/>
      <c r="F178" s="897"/>
      <c r="G178" s="744"/>
    </row>
    <row r="179" spans="2:7" s="124" customFormat="1" ht="51">
      <c r="B179" s="153"/>
      <c r="C179" s="154" t="s">
        <v>3052</v>
      </c>
      <c r="D179" s="372"/>
      <c r="E179" s="373"/>
      <c r="F179" s="897"/>
      <c r="G179" s="744"/>
    </row>
    <row r="180" spans="2:7" s="124" customFormat="1">
      <c r="B180" s="153"/>
      <c r="C180" s="154" t="s">
        <v>3053</v>
      </c>
      <c r="D180" s="372"/>
      <c r="E180" s="373"/>
      <c r="F180" s="897"/>
      <c r="G180" s="744"/>
    </row>
    <row r="181" spans="2:7" s="124" customFormat="1" ht="25.5">
      <c r="B181" s="153"/>
      <c r="C181" s="154" t="s">
        <v>3054</v>
      </c>
      <c r="D181" s="372"/>
      <c r="E181" s="373"/>
      <c r="F181" s="897"/>
      <c r="G181" s="744"/>
    </row>
    <row r="182" spans="2:7" s="124" customFormat="1">
      <c r="B182" s="153"/>
      <c r="C182" s="154" t="s">
        <v>3055</v>
      </c>
      <c r="D182" s="372"/>
      <c r="E182" s="373"/>
      <c r="F182" s="897"/>
      <c r="G182" s="744"/>
    </row>
    <row r="183" spans="2:7" s="124" customFormat="1" ht="108.75" customHeight="1">
      <c r="B183" s="153"/>
      <c r="C183" s="154" t="s">
        <v>3822</v>
      </c>
      <c r="D183" s="372"/>
      <c r="E183" s="373"/>
      <c r="F183" s="897"/>
      <c r="G183" s="744"/>
    </row>
    <row r="184" spans="2:7" s="124" customFormat="1" ht="38.25">
      <c r="B184" s="153"/>
      <c r="C184" s="154" t="s">
        <v>3056</v>
      </c>
      <c r="D184" s="372"/>
      <c r="E184" s="373"/>
      <c r="F184" s="897"/>
      <c r="G184" s="744"/>
    </row>
    <row r="185" spans="2:7" s="124" customFormat="1">
      <c r="B185" s="153"/>
      <c r="C185" s="154" t="s">
        <v>3057</v>
      </c>
      <c r="D185" s="372"/>
      <c r="E185" s="373"/>
      <c r="F185" s="897"/>
      <c r="G185" s="744"/>
    </row>
    <row r="186" spans="2:7" s="124" customFormat="1">
      <c r="B186" s="153"/>
      <c r="C186" s="154" t="s">
        <v>3058</v>
      </c>
      <c r="D186" s="372"/>
      <c r="E186" s="373"/>
      <c r="F186" s="897"/>
      <c r="G186" s="744"/>
    </row>
    <row r="187" spans="2:7" s="124" customFormat="1" ht="102">
      <c r="B187" s="153"/>
      <c r="C187" s="154" t="s">
        <v>3059</v>
      </c>
      <c r="D187" s="372"/>
      <c r="E187" s="373"/>
      <c r="F187" s="897"/>
      <c r="G187" s="744"/>
    </row>
    <row r="188" spans="2:7" s="124" customFormat="1" ht="25.5">
      <c r="B188" s="153"/>
      <c r="C188" s="154" t="s">
        <v>3060</v>
      </c>
      <c r="D188" s="372"/>
      <c r="E188" s="373"/>
      <c r="F188" s="897"/>
      <c r="G188" s="744"/>
    </row>
    <row r="189" spans="2:7" s="124" customFormat="1">
      <c r="B189" s="153"/>
      <c r="C189" s="154" t="s">
        <v>3818</v>
      </c>
      <c r="D189" s="372"/>
      <c r="E189" s="373"/>
      <c r="F189" s="897"/>
      <c r="G189" s="744"/>
    </row>
    <row r="190" spans="2:7" s="124" customFormat="1">
      <c r="B190" s="153"/>
      <c r="C190" s="154" t="s">
        <v>3061</v>
      </c>
      <c r="D190" s="372"/>
      <c r="E190" s="373"/>
      <c r="F190" s="897"/>
      <c r="G190" s="744"/>
    </row>
    <row r="191" spans="2:7" s="124" customFormat="1">
      <c r="B191" s="153"/>
      <c r="C191" s="154" t="s">
        <v>3087</v>
      </c>
      <c r="D191" s="372"/>
      <c r="E191" s="373"/>
      <c r="F191" s="897"/>
      <c r="G191" s="744"/>
    </row>
    <row r="192" spans="2:7" s="124" customFormat="1">
      <c r="B192" s="153"/>
      <c r="C192" s="154" t="s">
        <v>3088</v>
      </c>
      <c r="D192" s="372"/>
      <c r="E192" s="373"/>
      <c r="F192" s="897"/>
      <c r="G192" s="744"/>
    </row>
    <row r="193" spans="2:7" s="124" customFormat="1">
      <c r="B193" s="153"/>
      <c r="C193" s="154" t="s">
        <v>3089</v>
      </c>
      <c r="D193" s="372"/>
      <c r="E193" s="373"/>
      <c r="F193" s="897"/>
      <c r="G193" s="744"/>
    </row>
    <row r="194" spans="2:7" s="124" customFormat="1">
      <c r="B194" s="153"/>
      <c r="C194" s="154" t="s">
        <v>3065</v>
      </c>
      <c r="D194" s="372"/>
      <c r="E194" s="373"/>
      <c r="F194" s="897"/>
      <c r="G194" s="744"/>
    </row>
    <row r="195" spans="2:7" s="124" customFormat="1">
      <c r="B195" s="153"/>
      <c r="C195" s="154" t="s">
        <v>3090</v>
      </c>
      <c r="D195" s="372"/>
      <c r="E195" s="373"/>
      <c r="F195" s="897"/>
      <c r="G195" s="744"/>
    </row>
    <row r="196" spans="2:7" s="124" customFormat="1">
      <c r="B196" s="153"/>
      <c r="C196" s="154" t="s">
        <v>3088</v>
      </c>
      <c r="D196" s="372"/>
      <c r="E196" s="373"/>
      <c r="F196" s="897"/>
      <c r="G196" s="744"/>
    </row>
    <row r="197" spans="2:7" s="124" customFormat="1">
      <c r="B197" s="153"/>
      <c r="C197" s="154" t="s">
        <v>3091</v>
      </c>
      <c r="D197" s="372"/>
      <c r="E197" s="373"/>
      <c r="F197" s="897"/>
      <c r="G197" s="744"/>
    </row>
    <row r="198" spans="2:7" s="124" customFormat="1">
      <c r="B198" s="153"/>
      <c r="C198" s="154" t="s">
        <v>3068</v>
      </c>
      <c r="D198" s="372"/>
      <c r="E198" s="373"/>
      <c r="F198" s="897"/>
      <c r="G198" s="744"/>
    </row>
    <row r="199" spans="2:7" s="124" customFormat="1">
      <c r="B199" s="153"/>
      <c r="C199" s="154" t="s">
        <v>3092</v>
      </c>
      <c r="D199" s="372"/>
      <c r="E199" s="373"/>
      <c r="F199" s="897"/>
      <c r="G199" s="744"/>
    </row>
    <row r="200" spans="2:7" s="124" customFormat="1" ht="25.5">
      <c r="B200" s="153"/>
      <c r="C200" s="154" t="s">
        <v>3093</v>
      </c>
      <c r="D200" s="372"/>
      <c r="E200" s="373"/>
      <c r="F200" s="897"/>
      <c r="G200" s="744"/>
    </row>
    <row r="201" spans="2:7" s="124" customFormat="1" ht="25.5">
      <c r="B201" s="153"/>
      <c r="C201" s="154" t="s">
        <v>3094</v>
      </c>
      <c r="D201" s="372"/>
      <c r="E201" s="373"/>
      <c r="F201" s="897"/>
      <c r="G201" s="744"/>
    </row>
    <row r="202" spans="2:7" s="124" customFormat="1" ht="25.5">
      <c r="B202" s="153"/>
      <c r="C202" s="154" t="s">
        <v>3072</v>
      </c>
      <c r="D202" s="372"/>
      <c r="E202" s="373"/>
      <c r="F202" s="897"/>
      <c r="G202" s="744"/>
    </row>
    <row r="203" spans="2:7" s="124" customFormat="1">
      <c r="B203" s="153"/>
      <c r="C203" s="154" t="s">
        <v>3073</v>
      </c>
      <c r="D203" s="372"/>
      <c r="E203" s="373"/>
      <c r="F203" s="897"/>
      <c r="G203" s="744"/>
    </row>
    <row r="204" spans="2:7" s="124" customFormat="1" ht="38.25">
      <c r="B204" s="153"/>
      <c r="C204" s="154" t="s">
        <v>3095</v>
      </c>
      <c r="D204" s="372"/>
      <c r="E204" s="373"/>
      <c r="F204" s="897"/>
      <c r="G204" s="744"/>
    </row>
    <row r="205" spans="2:7" s="124" customFormat="1">
      <c r="B205" s="153"/>
      <c r="C205" s="154" t="s">
        <v>3075</v>
      </c>
      <c r="D205" s="372"/>
      <c r="E205" s="373"/>
      <c r="F205" s="897"/>
      <c r="G205" s="744"/>
    </row>
    <row r="206" spans="2:7" s="124" customFormat="1">
      <c r="B206" s="153"/>
      <c r="C206" s="154" t="s">
        <v>3096</v>
      </c>
      <c r="D206" s="372"/>
      <c r="E206" s="373"/>
      <c r="F206" s="897"/>
      <c r="G206" s="744"/>
    </row>
    <row r="207" spans="2:7" s="124" customFormat="1">
      <c r="B207" s="153"/>
      <c r="C207" s="154" t="s">
        <v>3097</v>
      </c>
      <c r="D207" s="372"/>
      <c r="E207" s="373"/>
      <c r="F207" s="897"/>
      <c r="G207" s="744"/>
    </row>
    <row r="208" spans="2:7" s="124" customFormat="1" ht="25.5">
      <c r="B208" s="153"/>
      <c r="C208" s="154" t="s">
        <v>3098</v>
      </c>
      <c r="D208" s="372"/>
      <c r="E208" s="373"/>
      <c r="F208" s="897"/>
      <c r="G208" s="744"/>
    </row>
    <row r="209" spans="2:7" s="124" customFormat="1">
      <c r="B209" s="153"/>
      <c r="C209" s="154" t="s">
        <v>3079</v>
      </c>
      <c r="D209" s="372"/>
      <c r="E209" s="373"/>
      <c r="F209" s="897"/>
      <c r="G209" s="744"/>
    </row>
    <row r="210" spans="2:7" s="124" customFormat="1" ht="25.5">
      <c r="B210" s="153"/>
      <c r="C210" s="154" t="s">
        <v>3080</v>
      </c>
      <c r="D210" s="372"/>
      <c r="E210" s="373"/>
      <c r="F210" s="897"/>
      <c r="G210" s="744"/>
    </row>
    <row r="211" spans="2:7" s="124" customFormat="1">
      <c r="B211" s="153"/>
      <c r="C211" s="154" t="s">
        <v>3081</v>
      </c>
      <c r="D211" s="372"/>
      <c r="E211" s="373"/>
      <c r="F211" s="897"/>
      <c r="G211" s="744"/>
    </row>
    <row r="212" spans="2:7" s="124" customFormat="1">
      <c r="B212" s="153"/>
      <c r="C212" s="154" t="s">
        <v>3082</v>
      </c>
      <c r="D212" s="372"/>
      <c r="E212" s="373"/>
      <c r="F212" s="897"/>
      <c r="G212" s="744"/>
    </row>
    <row r="213" spans="2:7" s="124" customFormat="1">
      <c r="B213" s="153"/>
      <c r="C213" s="154" t="s">
        <v>3083</v>
      </c>
      <c r="D213" s="372"/>
      <c r="E213" s="373"/>
      <c r="F213" s="897"/>
      <c r="G213" s="744"/>
    </row>
    <row r="214" spans="2:7" s="124" customFormat="1">
      <c r="B214" s="153"/>
      <c r="C214" s="154" t="s">
        <v>3819</v>
      </c>
      <c r="D214" s="372"/>
      <c r="E214" s="373"/>
      <c r="F214" s="897"/>
      <c r="G214" s="744"/>
    </row>
    <row r="215" spans="2:7" s="124" customFormat="1">
      <c r="B215" s="153"/>
      <c r="C215" s="154" t="s">
        <v>3099</v>
      </c>
      <c r="D215" s="372"/>
      <c r="E215" s="373"/>
      <c r="F215" s="897"/>
      <c r="G215" s="744"/>
    </row>
    <row r="216" spans="2:7" s="124" customFormat="1" ht="25.5">
      <c r="B216" s="153"/>
      <c r="C216" s="154" t="s">
        <v>3100</v>
      </c>
      <c r="D216" s="372"/>
      <c r="E216" s="373"/>
      <c r="F216" s="897"/>
      <c r="G216" s="744"/>
    </row>
    <row r="217" spans="2:7" s="124" customFormat="1">
      <c r="B217" s="153"/>
      <c r="C217" s="154" t="s">
        <v>3084</v>
      </c>
      <c r="D217" s="372"/>
      <c r="E217" s="373"/>
      <c r="F217" s="897"/>
      <c r="G217" s="744"/>
    </row>
    <row r="218" spans="2:7" s="124" customFormat="1" ht="25.5">
      <c r="B218" s="153"/>
      <c r="C218" s="154" t="s">
        <v>3085</v>
      </c>
      <c r="D218" s="372"/>
      <c r="E218" s="373"/>
      <c r="F218" s="897"/>
      <c r="G218" s="744"/>
    </row>
    <row r="219" spans="2:7" s="124" customFormat="1" ht="25.5">
      <c r="B219" s="153"/>
      <c r="C219" s="154" t="s">
        <v>3823</v>
      </c>
      <c r="D219" s="372"/>
      <c r="E219" s="373"/>
      <c r="F219" s="897"/>
      <c r="G219" s="744"/>
    </row>
    <row r="220" spans="2:7" s="124" customFormat="1">
      <c r="B220" s="153"/>
      <c r="C220" s="361" t="s">
        <v>46</v>
      </c>
      <c r="D220" s="368" t="s">
        <v>7</v>
      </c>
      <c r="E220" s="369">
        <v>1</v>
      </c>
      <c r="F220" s="894"/>
      <c r="G220" s="741">
        <f>E220*F220</f>
        <v>0</v>
      </c>
    </row>
    <row r="221" spans="2:7" s="124" customFormat="1">
      <c r="B221" s="153"/>
      <c r="C221" s="31"/>
      <c r="D221" s="372"/>
      <c r="E221" s="373"/>
      <c r="F221" s="897"/>
      <c r="G221" s="744"/>
    </row>
    <row r="222" spans="2:7" s="124" customFormat="1" ht="104.25" customHeight="1">
      <c r="B222" s="153" t="s">
        <v>2467</v>
      </c>
      <c r="C222" s="154" t="s">
        <v>3824</v>
      </c>
      <c r="D222" s="372"/>
      <c r="E222" s="373"/>
      <c r="F222" s="897"/>
      <c r="G222" s="744"/>
    </row>
    <row r="223" spans="2:7" s="124" customFormat="1" ht="105.75" customHeight="1">
      <c r="B223" s="153"/>
      <c r="C223" s="154" t="s">
        <v>3086</v>
      </c>
      <c r="D223" s="372"/>
      <c r="E223" s="373"/>
      <c r="F223" s="897"/>
      <c r="G223" s="744"/>
    </row>
    <row r="224" spans="2:7" s="124" customFormat="1" ht="51">
      <c r="B224" s="153"/>
      <c r="C224" s="154" t="s">
        <v>3044</v>
      </c>
      <c r="D224" s="372"/>
      <c r="E224" s="373"/>
      <c r="F224" s="897"/>
      <c r="G224" s="744"/>
    </row>
    <row r="225" spans="2:7" s="124" customFormat="1" ht="25.5">
      <c r="B225" s="153"/>
      <c r="C225" s="154" t="s">
        <v>3045</v>
      </c>
      <c r="D225" s="372"/>
      <c r="E225" s="373"/>
      <c r="F225" s="897"/>
      <c r="G225" s="744"/>
    </row>
    <row r="226" spans="2:7" s="124" customFormat="1" ht="25.5">
      <c r="B226" s="153"/>
      <c r="C226" s="154" t="s">
        <v>3046</v>
      </c>
      <c r="D226" s="372"/>
      <c r="E226" s="373"/>
      <c r="F226" s="897"/>
      <c r="G226" s="744"/>
    </row>
    <row r="227" spans="2:7" s="124" customFormat="1" ht="25.5">
      <c r="B227" s="153"/>
      <c r="C227" s="154" t="s">
        <v>3047</v>
      </c>
      <c r="D227" s="372"/>
      <c r="E227" s="373"/>
      <c r="F227" s="897"/>
      <c r="G227" s="744"/>
    </row>
    <row r="228" spans="2:7" s="124" customFormat="1">
      <c r="B228" s="153"/>
      <c r="C228" s="154" t="s">
        <v>3048</v>
      </c>
      <c r="D228" s="372"/>
      <c r="E228" s="373"/>
      <c r="F228" s="897"/>
      <c r="G228" s="744"/>
    </row>
    <row r="229" spans="2:7" s="124" customFormat="1" ht="38.25">
      <c r="B229" s="153"/>
      <c r="C229" s="154" t="s">
        <v>3049</v>
      </c>
      <c r="D229" s="372"/>
      <c r="E229" s="373"/>
      <c r="F229" s="897"/>
      <c r="G229" s="744"/>
    </row>
    <row r="230" spans="2:7" s="124" customFormat="1" ht="38.25">
      <c r="B230" s="153"/>
      <c r="C230" s="154" t="s">
        <v>3050</v>
      </c>
      <c r="D230" s="372"/>
      <c r="E230" s="373"/>
      <c r="F230" s="897"/>
      <c r="G230" s="744"/>
    </row>
    <row r="231" spans="2:7" s="124" customFormat="1">
      <c r="B231" s="153"/>
      <c r="C231" s="154" t="s">
        <v>3051</v>
      </c>
      <c r="D231" s="372"/>
      <c r="E231" s="373"/>
      <c r="F231" s="897"/>
      <c r="G231" s="744"/>
    </row>
    <row r="232" spans="2:7" s="124" customFormat="1" ht="51">
      <c r="B232" s="153"/>
      <c r="C232" s="154" t="s">
        <v>3052</v>
      </c>
      <c r="D232" s="372"/>
      <c r="E232" s="373"/>
      <c r="F232" s="897"/>
      <c r="G232" s="744"/>
    </row>
    <row r="233" spans="2:7" s="124" customFormat="1">
      <c r="B233" s="153"/>
      <c r="C233" s="154" t="s">
        <v>3053</v>
      </c>
      <c r="D233" s="372"/>
      <c r="E233" s="373"/>
      <c r="F233" s="897"/>
      <c r="G233" s="744"/>
    </row>
    <row r="234" spans="2:7" s="124" customFormat="1" ht="25.5">
      <c r="B234" s="153"/>
      <c r="C234" s="154" t="s">
        <v>3054</v>
      </c>
      <c r="D234" s="372"/>
      <c r="E234" s="373"/>
      <c r="F234" s="897"/>
      <c r="G234" s="744"/>
    </row>
    <row r="235" spans="2:7" s="124" customFormat="1">
      <c r="B235" s="153"/>
      <c r="C235" s="154" t="s">
        <v>3055</v>
      </c>
      <c r="D235" s="372"/>
      <c r="E235" s="373"/>
      <c r="F235" s="897"/>
      <c r="G235" s="744"/>
    </row>
    <row r="236" spans="2:7" s="124" customFormat="1" ht="107.25" customHeight="1">
      <c r="B236" s="153"/>
      <c r="C236" s="154" t="s">
        <v>3825</v>
      </c>
      <c r="D236" s="372"/>
      <c r="E236" s="373"/>
      <c r="F236" s="897"/>
      <c r="G236" s="744"/>
    </row>
    <row r="237" spans="2:7" s="124" customFormat="1" ht="38.25">
      <c r="B237" s="153"/>
      <c r="C237" s="154" t="s">
        <v>3056</v>
      </c>
      <c r="D237" s="372"/>
      <c r="E237" s="373"/>
      <c r="F237" s="897"/>
      <c r="G237" s="744"/>
    </row>
    <row r="238" spans="2:7" s="124" customFormat="1">
      <c r="B238" s="153"/>
      <c r="C238" s="154" t="s">
        <v>3057</v>
      </c>
      <c r="D238" s="372"/>
      <c r="E238" s="373"/>
      <c r="F238" s="897"/>
      <c r="G238" s="744"/>
    </row>
    <row r="239" spans="2:7" s="124" customFormat="1">
      <c r="B239" s="153"/>
      <c r="C239" s="154" t="s">
        <v>3058</v>
      </c>
      <c r="D239" s="372"/>
      <c r="E239" s="373"/>
      <c r="F239" s="897"/>
      <c r="G239" s="744"/>
    </row>
    <row r="240" spans="2:7" s="124" customFormat="1" ht="102">
      <c r="B240" s="153"/>
      <c r="C240" s="154" t="s">
        <v>3059</v>
      </c>
      <c r="D240" s="372"/>
      <c r="E240" s="373"/>
      <c r="F240" s="897"/>
      <c r="G240" s="744"/>
    </row>
    <row r="241" spans="2:7" s="124" customFormat="1" ht="25.5">
      <c r="B241" s="153"/>
      <c r="C241" s="154" t="s">
        <v>3060</v>
      </c>
      <c r="D241" s="372"/>
      <c r="E241" s="373"/>
      <c r="F241" s="897"/>
      <c r="G241" s="744"/>
    </row>
    <row r="242" spans="2:7" s="124" customFormat="1">
      <c r="B242" s="153"/>
      <c r="C242" s="154" t="s">
        <v>3818</v>
      </c>
      <c r="D242" s="372"/>
      <c r="E242" s="373"/>
      <c r="F242" s="897"/>
      <c r="G242" s="744"/>
    </row>
    <row r="243" spans="2:7" s="124" customFormat="1">
      <c r="B243" s="153"/>
      <c r="C243" s="154" t="s">
        <v>3061</v>
      </c>
      <c r="D243" s="372"/>
      <c r="E243" s="373"/>
      <c r="F243" s="897"/>
      <c r="G243" s="744"/>
    </row>
    <row r="244" spans="2:7" s="124" customFormat="1">
      <c r="B244" s="153"/>
      <c r="C244" s="154" t="s">
        <v>3101</v>
      </c>
      <c r="D244" s="372"/>
      <c r="E244" s="373"/>
      <c r="F244" s="897"/>
      <c r="G244" s="744"/>
    </row>
    <row r="245" spans="2:7" s="124" customFormat="1">
      <c r="B245" s="153"/>
      <c r="C245" s="154" t="s">
        <v>3102</v>
      </c>
      <c r="D245" s="372"/>
      <c r="E245" s="373"/>
      <c r="F245" s="897"/>
      <c r="G245" s="744"/>
    </row>
    <row r="246" spans="2:7" s="124" customFormat="1">
      <c r="B246" s="153"/>
      <c r="C246" s="154" t="s">
        <v>3103</v>
      </c>
      <c r="D246" s="372"/>
      <c r="E246" s="373"/>
      <c r="F246" s="897"/>
      <c r="G246" s="744"/>
    </row>
    <row r="247" spans="2:7" s="124" customFormat="1">
      <c r="B247" s="153"/>
      <c r="C247" s="154" t="s">
        <v>3065</v>
      </c>
      <c r="D247" s="372"/>
      <c r="E247" s="373"/>
      <c r="F247" s="897"/>
      <c r="G247" s="744"/>
    </row>
    <row r="248" spans="2:7" s="124" customFormat="1">
      <c r="B248" s="153"/>
      <c r="C248" s="154" t="s">
        <v>3101</v>
      </c>
      <c r="D248" s="372"/>
      <c r="E248" s="373"/>
      <c r="F248" s="897"/>
      <c r="G248" s="744"/>
    </row>
    <row r="249" spans="2:7" s="124" customFormat="1">
      <c r="B249" s="153"/>
      <c r="C249" s="154" t="s">
        <v>3102</v>
      </c>
      <c r="D249" s="372"/>
      <c r="E249" s="373"/>
      <c r="F249" s="897"/>
      <c r="G249" s="744"/>
    </row>
    <row r="250" spans="2:7" s="124" customFormat="1">
      <c r="B250" s="153"/>
      <c r="C250" s="154" t="s">
        <v>3104</v>
      </c>
      <c r="D250" s="372"/>
      <c r="E250" s="373"/>
      <c r="F250" s="897"/>
      <c r="G250" s="744"/>
    </row>
    <row r="251" spans="2:7" s="124" customFormat="1">
      <c r="B251" s="153"/>
      <c r="C251" s="154" t="s">
        <v>3068</v>
      </c>
      <c r="D251" s="372"/>
      <c r="E251" s="373"/>
      <c r="F251" s="897"/>
      <c r="G251" s="744"/>
    </row>
    <row r="252" spans="2:7" s="124" customFormat="1">
      <c r="B252" s="153"/>
      <c r="C252" s="154" t="s">
        <v>3105</v>
      </c>
      <c r="D252" s="372"/>
      <c r="E252" s="373"/>
      <c r="F252" s="897"/>
      <c r="G252" s="744"/>
    </row>
    <row r="253" spans="2:7" s="124" customFormat="1" ht="25.5">
      <c r="B253" s="153"/>
      <c r="C253" s="154" t="s">
        <v>3106</v>
      </c>
      <c r="D253" s="372"/>
      <c r="E253" s="373"/>
      <c r="F253" s="897"/>
      <c r="G253" s="744"/>
    </row>
    <row r="254" spans="2:7" s="124" customFormat="1" ht="25.5">
      <c r="B254" s="153"/>
      <c r="C254" s="154" t="s">
        <v>3094</v>
      </c>
      <c r="D254" s="372"/>
      <c r="E254" s="373"/>
      <c r="F254" s="897"/>
      <c r="G254" s="744"/>
    </row>
    <row r="255" spans="2:7" s="124" customFormat="1" ht="25.5">
      <c r="B255" s="153"/>
      <c r="C255" s="154" t="s">
        <v>3072</v>
      </c>
      <c r="D255" s="372"/>
      <c r="E255" s="373"/>
      <c r="F255" s="897"/>
      <c r="G255" s="744"/>
    </row>
    <row r="256" spans="2:7" s="124" customFormat="1">
      <c r="B256" s="153"/>
      <c r="C256" s="154" t="s">
        <v>3073</v>
      </c>
      <c r="D256" s="372"/>
      <c r="E256" s="373"/>
      <c r="F256" s="897"/>
      <c r="G256" s="744"/>
    </row>
    <row r="257" spans="2:7" s="124" customFormat="1" ht="38.25">
      <c r="B257" s="153"/>
      <c r="C257" s="154" t="s">
        <v>3107</v>
      </c>
      <c r="D257" s="372"/>
      <c r="E257" s="373"/>
      <c r="F257" s="897"/>
      <c r="G257" s="744"/>
    </row>
    <row r="258" spans="2:7" s="124" customFormat="1">
      <c r="B258" s="153"/>
      <c r="C258" s="154" t="s">
        <v>3075</v>
      </c>
      <c r="D258" s="372"/>
      <c r="E258" s="373"/>
      <c r="F258" s="897"/>
      <c r="G258" s="744"/>
    </row>
    <row r="259" spans="2:7" s="124" customFormat="1">
      <c r="B259" s="153"/>
      <c r="C259" s="154" t="s">
        <v>3108</v>
      </c>
      <c r="D259" s="372"/>
      <c r="E259" s="373"/>
      <c r="F259" s="897"/>
      <c r="G259" s="744"/>
    </row>
    <row r="260" spans="2:7" s="124" customFormat="1">
      <c r="B260" s="153"/>
      <c r="C260" s="154" t="s">
        <v>3109</v>
      </c>
      <c r="D260" s="372"/>
      <c r="E260" s="373"/>
      <c r="F260" s="897"/>
      <c r="G260" s="744"/>
    </row>
    <row r="261" spans="2:7" s="124" customFormat="1" ht="25.5">
      <c r="B261" s="153"/>
      <c r="C261" s="154" t="s">
        <v>3078</v>
      </c>
      <c r="D261" s="372"/>
      <c r="E261" s="373"/>
      <c r="F261" s="897"/>
      <c r="G261" s="744"/>
    </row>
    <row r="262" spans="2:7" s="124" customFormat="1">
      <c r="B262" s="153"/>
      <c r="C262" s="154" t="s">
        <v>3079</v>
      </c>
      <c r="D262" s="372"/>
      <c r="E262" s="373"/>
      <c r="F262" s="897"/>
      <c r="G262" s="744"/>
    </row>
    <row r="263" spans="2:7" s="124" customFormat="1" ht="25.5">
      <c r="B263" s="153"/>
      <c r="C263" s="154" t="s">
        <v>3080</v>
      </c>
      <c r="D263" s="372"/>
      <c r="E263" s="373"/>
      <c r="F263" s="897"/>
      <c r="G263" s="744"/>
    </row>
    <row r="264" spans="2:7" s="124" customFormat="1">
      <c r="B264" s="153"/>
      <c r="C264" s="154" t="s">
        <v>3081</v>
      </c>
      <c r="D264" s="372"/>
      <c r="E264" s="373"/>
      <c r="F264" s="897"/>
      <c r="G264" s="744"/>
    </row>
    <row r="265" spans="2:7" s="124" customFormat="1">
      <c r="B265" s="153"/>
      <c r="C265" s="154" t="s">
        <v>3082</v>
      </c>
      <c r="D265" s="372"/>
      <c r="E265" s="373"/>
      <c r="F265" s="897"/>
      <c r="G265" s="744"/>
    </row>
    <row r="266" spans="2:7" s="124" customFormat="1">
      <c r="B266" s="153"/>
      <c r="C266" s="154" t="s">
        <v>3083</v>
      </c>
      <c r="D266" s="372"/>
      <c r="E266" s="373"/>
      <c r="F266" s="897"/>
      <c r="G266" s="744"/>
    </row>
    <row r="267" spans="2:7" s="124" customFormat="1">
      <c r="B267" s="153"/>
      <c r="C267" s="154" t="s">
        <v>3040</v>
      </c>
      <c r="D267" s="372"/>
      <c r="E267" s="373"/>
      <c r="F267" s="897"/>
      <c r="G267" s="744"/>
    </row>
    <row r="268" spans="2:7" s="124" customFormat="1">
      <c r="B268" s="153"/>
      <c r="C268" s="154" t="s">
        <v>3099</v>
      </c>
      <c r="D268" s="372"/>
      <c r="E268" s="373"/>
      <c r="F268" s="897"/>
      <c r="G268" s="744"/>
    </row>
    <row r="269" spans="2:7" s="124" customFormat="1" ht="25.5">
      <c r="B269" s="153"/>
      <c r="C269" s="154" t="s">
        <v>3100</v>
      </c>
      <c r="D269" s="372"/>
      <c r="E269" s="373"/>
      <c r="F269" s="897"/>
      <c r="G269" s="744"/>
    </row>
    <row r="270" spans="2:7" s="124" customFormat="1">
      <c r="B270" s="153"/>
      <c r="C270" s="154" t="s">
        <v>3084</v>
      </c>
      <c r="D270" s="372"/>
      <c r="E270" s="373"/>
      <c r="F270" s="897"/>
      <c r="G270" s="744"/>
    </row>
    <row r="271" spans="2:7" s="124" customFormat="1" ht="25.5">
      <c r="B271" s="153"/>
      <c r="C271" s="154" t="s">
        <v>3085</v>
      </c>
      <c r="D271" s="372"/>
      <c r="E271" s="373"/>
      <c r="F271" s="897"/>
      <c r="G271" s="744"/>
    </row>
    <row r="272" spans="2:7" s="124" customFormat="1" ht="25.5">
      <c r="B272" s="153"/>
      <c r="C272" s="154" t="s">
        <v>3826</v>
      </c>
      <c r="D272" s="372"/>
      <c r="E272" s="373"/>
      <c r="F272" s="897"/>
      <c r="G272" s="744"/>
    </row>
    <row r="273" spans="2:7" s="124" customFormat="1">
      <c r="B273" s="153"/>
      <c r="C273" s="361" t="s">
        <v>46</v>
      </c>
      <c r="D273" s="368" t="s">
        <v>7</v>
      </c>
      <c r="E273" s="369">
        <v>1</v>
      </c>
      <c r="F273" s="894"/>
      <c r="G273" s="741">
        <f>E273*F273</f>
        <v>0</v>
      </c>
    </row>
    <row r="274" spans="2:7" s="124" customFormat="1">
      <c r="B274" s="153"/>
      <c r="C274" s="31"/>
      <c r="D274" s="372"/>
      <c r="E274" s="373"/>
      <c r="F274" s="897"/>
      <c r="G274" s="744"/>
    </row>
    <row r="275" spans="2:7" s="124" customFormat="1" ht="103.5" customHeight="1">
      <c r="B275" s="153" t="s">
        <v>2468</v>
      </c>
      <c r="C275" s="154" t="s">
        <v>3827</v>
      </c>
      <c r="D275" s="372"/>
      <c r="E275" s="373"/>
      <c r="F275" s="897"/>
      <c r="G275" s="744"/>
    </row>
    <row r="276" spans="2:7" s="124" customFormat="1" ht="108" customHeight="1">
      <c r="B276" s="153"/>
      <c r="C276" s="154" t="s">
        <v>3110</v>
      </c>
      <c r="D276" s="372"/>
      <c r="E276" s="373"/>
      <c r="F276" s="897"/>
      <c r="G276" s="744"/>
    </row>
    <row r="277" spans="2:7" s="124" customFormat="1" ht="51">
      <c r="B277" s="153"/>
      <c r="C277" s="154" t="s">
        <v>3044</v>
      </c>
      <c r="D277" s="372"/>
      <c r="E277" s="373"/>
      <c r="F277" s="897"/>
      <c r="G277" s="744"/>
    </row>
    <row r="278" spans="2:7" s="124" customFormat="1" ht="25.5">
      <c r="B278" s="153"/>
      <c r="C278" s="154" t="s">
        <v>3045</v>
      </c>
      <c r="D278" s="372"/>
      <c r="E278" s="373"/>
      <c r="F278" s="897"/>
      <c r="G278" s="744"/>
    </row>
    <row r="279" spans="2:7" s="124" customFormat="1" ht="25.5">
      <c r="B279" s="153"/>
      <c r="C279" s="154" t="s">
        <v>3046</v>
      </c>
      <c r="D279" s="372"/>
      <c r="E279" s="373"/>
      <c r="F279" s="897"/>
      <c r="G279" s="744"/>
    </row>
    <row r="280" spans="2:7" s="124" customFormat="1" ht="25.5">
      <c r="B280" s="153"/>
      <c r="C280" s="154" t="s">
        <v>3047</v>
      </c>
      <c r="D280" s="372"/>
      <c r="E280" s="373"/>
      <c r="F280" s="897"/>
      <c r="G280" s="744"/>
    </row>
    <row r="281" spans="2:7" s="124" customFormat="1">
      <c r="B281" s="153"/>
      <c r="C281" s="154" t="s">
        <v>3048</v>
      </c>
      <c r="D281" s="372"/>
      <c r="E281" s="373"/>
      <c r="F281" s="897"/>
      <c r="G281" s="744"/>
    </row>
    <row r="282" spans="2:7" s="124" customFormat="1" ht="38.25">
      <c r="B282" s="153"/>
      <c r="C282" s="154" t="s">
        <v>3049</v>
      </c>
      <c r="D282" s="372"/>
      <c r="E282" s="373"/>
      <c r="F282" s="897"/>
      <c r="G282" s="744"/>
    </row>
    <row r="283" spans="2:7" s="124" customFormat="1" ht="38.25">
      <c r="B283" s="153"/>
      <c r="C283" s="154" t="s">
        <v>3050</v>
      </c>
      <c r="D283" s="372"/>
      <c r="E283" s="373"/>
      <c r="F283" s="897"/>
      <c r="G283" s="744"/>
    </row>
    <row r="284" spans="2:7" s="124" customFormat="1">
      <c r="B284" s="153"/>
      <c r="C284" s="154" t="s">
        <v>3051</v>
      </c>
      <c r="D284" s="372"/>
      <c r="E284" s="373"/>
      <c r="F284" s="897"/>
      <c r="G284" s="744"/>
    </row>
    <row r="285" spans="2:7" s="124" customFormat="1" ht="51">
      <c r="B285" s="153"/>
      <c r="C285" s="154" t="s">
        <v>3111</v>
      </c>
      <c r="D285" s="372"/>
      <c r="E285" s="373"/>
      <c r="F285" s="897"/>
      <c r="G285" s="744"/>
    </row>
    <row r="286" spans="2:7" s="124" customFormat="1">
      <c r="B286" s="153"/>
      <c r="C286" s="154" t="s">
        <v>3053</v>
      </c>
      <c r="D286" s="372"/>
      <c r="E286" s="373"/>
      <c r="F286" s="897"/>
      <c r="G286" s="744"/>
    </row>
    <row r="287" spans="2:7" s="124" customFormat="1" ht="25.5">
      <c r="B287" s="153"/>
      <c r="C287" s="154" t="s">
        <v>3054</v>
      </c>
      <c r="D287" s="372"/>
      <c r="E287" s="373"/>
      <c r="F287" s="897"/>
      <c r="G287" s="744"/>
    </row>
    <row r="288" spans="2:7" s="124" customFormat="1">
      <c r="B288" s="153"/>
      <c r="C288" s="154" t="s">
        <v>3055</v>
      </c>
      <c r="D288" s="372"/>
      <c r="E288" s="373"/>
      <c r="F288" s="897"/>
      <c r="G288" s="744"/>
    </row>
    <row r="289" spans="2:7" s="124" customFormat="1" ht="107.25" customHeight="1">
      <c r="B289" s="153"/>
      <c r="C289" s="154" t="s">
        <v>3828</v>
      </c>
      <c r="D289" s="372"/>
      <c r="E289" s="373"/>
      <c r="F289" s="897"/>
      <c r="G289" s="744"/>
    </row>
    <row r="290" spans="2:7" s="124" customFormat="1" ht="38.25">
      <c r="B290" s="153"/>
      <c r="C290" s="154" t="s">
        <v>3056</v>
      </c>
      <c r="D290" s="372"/>
      <c r="E290" s="373"/>
      <c r="F290" s="897"/>
      <c r="G290" s="744"/>
    </row>
    <row r="291" spans="2:7" s="124" customFormat="1">
      <c r="B291" s="153"/>
      <c r="C291" s="154" t="s">
        <v>3057</v>
      </c>
      <c r="D291" s="372"/>
      <c r="E291" s="373"/>
      <c r="F291" s="897"/>
      <c r="G291" s="744"/>
    </row>
    <row r="292" spans="2:7" s="124" customFormat="1">
      <c r="B292" s="153"/>
      <c r="C292" s="154" t="s">
        <v>3058</v>
      </c>
      <c r="D292" s="372"/>
      <c r="E292" s="373"/>
      <c r="F292" s="897"/>
      <c r="G292" s="744"/>
    </row>
    <row r="293" spans="2:7" s="124" customFormat="1" ht="102">
      <c r="B293" s="153"/>
      <c r="C293" s="154" t="s">
        <v>3059</v>
      </c>
      <c r="D293" s="372"/>
      <c r="E293" s="373"/>
      <c r="F293" s="897"/>
      <c r="G293" s="744"/>
    </row>
    <row r="294" spans="2:7" s="124" customFormat="1" ht="25.5">
      <c r="B294" s="153"/>
      <c r="C294" s="154" t="s">
        <v>3060</v>
      </c>
      <c r="D294" s="372"/>
      <c r="E294" s="373"/>
      <c r="F294" s="897"/>
      <c r="G294" s="744"/>
    </row>
    <row r="295" spans="2:7" s="124" customFormat="1">
      <c r="B295" s="153"/>
      <c r="C295" s="154" t="s">
        <v>3829</v>
      </c>
      <c r="D295" s="372"/>
      <c r="E295" s="373"/>
      <c r="F295" s="897"/>
      <c r="G295" s="744"/>
    </row>
    <row r="296" spans="2:7" s="124" customFormat="1">
      <c r="B296" s="153"/>
      <c r="C296" s="154" t="s">
        <v>3061</v>
      </c>
      <c r="D296" s="372"/>
      <c r="E296" s="373"/>
      <c r="F296" s="897"/>
      <c r="G296" s="744"/>
    </row>
    <row r="297" spans="2:7" s="124" customFormat="1">
      <c r="B297" s="153"/>
      <c r="C297" s="154" t="s">
        <v>3830</v>
      </c>
      <c r="D297" s="372"/>
      <c r="E297" s="373"/>
      <c r="F297" s="897"/>
      <c r="G297" s="744"/>
    </row>
    <row r="298" spans="2:7" s="124" customFormat="1">
      <c r="B298" s="153"/>
      <c r="C298" s="154" t="s">
        <v>3112</v>
      </c>
      <c r="D298" s="372"/>
      <c r="E298" s="373"/>
      <c r="F298" s="897"/>
      <c r="G298" s="744"/>
    </row>
    <row r="299" spans="2:7" s="124" customFormat="1">
      <c r="B299" s="153"/>
      <c r="C299" s="154" t="s">
        <v>3831</v>
      </c>
      <c r="D299" s="372"/>
      <c r="E299" s="373"/>
      <c r="F299" s="897"/>
      <c r="G299" s="744"/>
    </row>
    <row r="300" spans="2:7" s="124" customFormat="1">
      <c r="B300" s="153"/>
      <c r="C300" s="154" t="s">
        <v>3065</v>
      </c>
      <c r="D300" s="372"/>
      <c r="E300" s="373"/>
      <c r="F300" s="897"/>
      <c r="G300" s="744"/>
    </row>
    <row r="301" spans="2:7" s="124" customFormat="1">
      <c r="B301" s="153"/>
      <c r="C301" s="154" t="s">
        <v>3832</v>
      </c>
      <c r="D301" s="372"/>
      <c r="E301" s="373"/>
      <c r="F301" s="897"/>
      <c r="G301" s="744"/>
    </row>
    <row r="302" spans="2:7" s="124" customFormat="1">
      <c r="B302" s="153"/>
      <c r="C302" s="154" t="s">
        <v>3112</v>
      </c>
      <c r="D302" s="372"/>
      <c r="E302" s="373"/>
      <c r="F302" s="897"/>
      <c r="G302" s="744"/>
    </row>
    <row r="303" spans="2:7" s="124" customFormat="1">
      <c r="B303" s="153"/>
      <c r="C303" s="154" t="s">
        <v>3833</v>
      </c>
      <c r="D303" s="372"/>
      <c r="E303" s="373"/>
      <c r="F303" s="897"/>
      <c r="G303" s="744"/>
    </row>
    <row r="304" spans="2:7" s="124" customFormat="1">
      <c r="B304" s="153"/>
      <c r="C304" s="154" t="s">
        <v>3113</v>
      </c>
      <c r="D304" s="372"/>
      <c r="E304" s="373"/>
      <c r="F304" s="897"/>
      <c r="G304" s="744"/>
    </row>
    <row r="305" spans="2:7" s="124" customFormat="1">
      <c r="B305" s="153"/>
      <c r="C305" s="154">
        <v>0.76</v>
      </c>
      <c r="D305" s="372"/>
      <c r="E305" s="373"/>
      <c r="F305" s="897"/>
      <c r="G305" s="744"/>
    </row>
    <row r="306" spans="2:7" s="124" customFormat="1" ht="25.5">
      <c r="B306" s="153"/>
      <c r="C306" s="154" t="s">
        <v>3114</v>
      </c>
      <c r="D306" s="372"/>
      <c r="E306" s="373"/>
      <c r="F306" s="897"/>
      <c r="G306" s="744"/>
    </row>
    <row r="307" spans="2:7" s="124" customFormat="1" ht="25.5">
      <c r="B307" s="153"/>
      <c r="C307" s="154" t="s">
        <v>3115</v>
      </c>
      <c r="D307" s="372"/>
      <c r="E307" s="373"/>
      <c r="F307" s="897"/>
      <c r="G307" s="744"/>
    </row>
    <row r="308" spans="2:7" s="124" customFormat="1">
      <c r="B308" s="153"/>
      <c r="C308" s="154" t="s">
        <v>3116</v>
      </c>
      <c r="D308" s="372"/>
      <c r="E308" s="373"/>
      <c r="F308" s="897"/>
      <c r="G308" s="744"/>
    </row>
    <row r="309" spans="2:7" s="124" customFormat="1" ht="25.5">
      <c r="B309" s="153"/>
      <c r="C309" s="154" t="s">
        <v>3834</v>
      </c>
      <c r="D309" s="372"/>
      <c r="E309" s="373"/>
      <c r="F309" s="897"/>
      <c r="G309" s="744"/>
    </row>
    <row r="310" spans="2:7" s="124" customFormat="1">
      <c r="B310" s="153"/>
      <c r="C310" s="154" t="s">
        <v>3117</v>
      </c>
      <c r="D310" s="372"/>
      <c r="E310" s="373"/>
      <c r="F310" s="897"/>
      <c r="G310" s="744"/>
    </row>
    <row r="311" spans="2:7" s="124" customFormat="1" ht="25.5">
      <c r="B311" s="153"/>
      <c r="C311" s="154" t="s">
        <v>3835</v>
      </c>
      <c r="D311" s="372"/>
      <c r="E311" s="373"/>
      <c r="F311" s="897"/>
      <c r="G311" s="744"/>
    </row>
    <row r="312" spans="2:7" s="124" customFormat="1">
      <c r="B312" s="153"/>
      <c r="C312" s="154" t="s">
        <v>3118</v>
      </c>
      <c r="D312" s="372"/>
      <c r="E312" s="373"/>
      <c r="F312" s="897"/>
      <c r="G312" s="744"/>
    </row>
    <row r="313" spans="2:7" s="124" customFormat="1" ht="25.5">
      <c r="B313" s="153"/>
      <c r="C313" s="154" t="s">
        <v>3836</v>
      </c>
      <c r="D313" s="372"/>
      <c r="E313" s="373"/>
      <c r="F313" s="897"/>
      <c r="G313" s="744"/>
    </row>
    <row r="314" spans="2:7" s="124" customFormat="1">
      <c r="B314" s="153"/>
      <c r="C314" s="154" t="s">
        <v>3075</v>
      </c>
      <c r="D314" s="372"/>
      <c r="E314" s="373"/>
      <c r="F314" s="897"/>
      <c r="G314" s="744"/>
    </row>
    <row r="315" spans="2:7" s="124" customFormat="1">
      <c r="B315" s="153"/>
      <c r="C315" s="154" t="s">
        <v>3837</v>
      </c>
      <c r="D315" s="372"/>
      <c r="E315" s="373"/>
      <c r="F315" s="897"/>
      <c r="G315" s="744"/>
    </row>
    <row r="316" spans="2:7" s="124" customFormat="1">
      <c r="B316" s="153"/>
      <c r="C316" s="154" t="s">
        <v>3838</v>
      </c>
      <c r="D316" s="372"/>
      <c r="E316" s="373"/>
      <c r="F316" s="897"/>
      <c r="G316" s="744"/>
    </row>
    <row r="317" spans="2:7" s="124" customFormat="1" ht="25.5">
      <c r="B317" s="153"/>
      <c r="C317" s="154" t="s">
        <v>3098</v>
      </c>
      <c r="D317" s="372"/>
      <c r="E317" s="373"/>
      <c r="F317" s="897"/>
      <c r="G317" s="744"/>
    </row>
    <row r="318" spans="2:7" s="124" customFormat="1">
      <c r="B318" s="153"/>
      <c r="C318" s="154" t="s">
        <v>3079</v>
      </c>
      <c r="D318" s="372"/>
      <c r="E318" s="373"/>
      <c r="F318" s="897"/>
      <c r="G318" s="744"/>
    </row>
    <row r="319" spans="2:7" s="124" customFormat="1" ht="25.5">
      <c r="B319" s="153"/>
      <c r="C319" s="154" t="s">
        <v>3080</v>
      </c>
      <c r="D319" s="372"/>
      <c r="E319" s="373"/>
      <c r="F319" s="897"/>
      <c r="G319" s="744"/>
    </row>
    <row r="320" spans="2:7" s="124" customFormat="1">
      <c r="B320" s="153"/>
      <c r="C320" s="154" t="s">
        <v>3081</v>
      </c>
      <c r="D320" s="372"/>
      <c r="E320" s="373"/>
      <c r="F320" s="897"/>
      <c r="G320" s="744"/>
    </row>
    <row r="321" spans="2:7" s="124" customFormat="1">
      <c r="B321" s="153"/>
      <c r="C321" s="154" t="s">
        <v>3082</v>
      </c>
      <c r="D321" s="372"/>
      <c r="E321" s="373"/>
      <c r="F321" s="897"/>
      <c r="G321" s="744"/>
    </row>
    <row r="322" spans="2:7" s="124" customFormat="1">
      <c r="B322" s="153"/>
      <c r="C322" s="154" t="s">
        <v>3083</v>
      </c>
      <c r="D322" s="372"/>
      <c r="E322" s="373"/>
      <c r="F322" s="897"/>
      <c r="G322" s="744"/>
    </row>
    <row r="323" spans="2:7" s="124" customFormat="1">
      <c r="B323" s="153"/>
      <c r="C323" s="154" t="s">
        <v>3040</v>
      </c>
      <c r="D323" s="372"/>
      <c r="E323" s="373"/>
      <c r="F323" s="897"/>
      <c r="G323" s="744"/>
    </row>
    <row r="324" spans="2:7" s="124" customFormat="1">
      <c r="B324" s="153"/>
      <c r="C324" s="154" t="s">
        <v>3839</v>
      </c>
      <c r="D324" s="372"/>
      <c r="E324" s="373"/>
      <c r="F324" s="897"/>
      <c r="G324" s="744"/>
    </row>
    <row r="325" spans="2:7" s="124" customFormat="1">
      <c r="B325" s="153"/>
      <c r="C325" s="154" t="s">
        <v>3840</v>
      </c>
      <c r="D325" s="372"/>
      <c r="E325" s="373"/>
      <c r="F325" s="897"/>
      <c r="G325" s="744"/>
    </row>
    <row r="326" spans="2:7" s="124" customFormat="1">
      <c r="B326" s="153"/>
      <c r="C326" s="154" t="s">
        <v>3841</v>
      </c>
      <c r="D326" s="372"/>
      <c r="E326" s="373"/>
      <c r="F326" s="897"/>
      <c r="G326" s="744"/>
    </row>
    <row r="327" spans="2:7" s="124" customFormat="1">
      <c r="B327" s="153"/>
      <c r="C327" s="154" t="s">
        <v>3084</v>
      </c>
      <c r="D327" s="372"/>
      <c r="E327" s="373"/>
      <c r="F327" s="897"/>
      <c r="G327" s="744"/>
    </row>
    <row r="328" spans="2:7" s="124" customFormat="1" ht="25.5">
      <c r="B328" s="153"/>
      <c r="C328" s="154" t="s">
        <v>3085</v>
      </c>
      <c r="D328" s="372"/>
      <c r="E328" s="373"/>
      <c r="F328" s="897"/>
      <c r="G328" s="744"/>
    </row>
    <row r="329" spans="2:7" s="124" customFormat="1" ht="25.5">
      <c r="B329" s="153"/>
      <c r="C329" s="154" t="s">
        <v>3842</v>
      </c>
      <c r="D329" s="372"/>
      <c r="E329" s="373"/>
      <c r="F329" s="897"/>
      <c r="G329" s="744"/>
    </row>
    <row r="330" spans="2:7" s="124" customFormat="1">
      <c r="B330" s="153"/>
      <c r="C330" s="362" t="s">
        <v>47</v>
      </c>
      <c r="D330" s="370" t="s">
        <v>7</v>
      </c>
      <c r="E330" s="371">
        <v>1</v>
      </c>
      <c r="F330" s="894"/>
      <c r="G330" s="742">
        <f>E330*F330</f>
        <v>0</v>
      </c>
    </row>
    <row r="331" spans="2:7" s="124" customFormat="1">
      <c r="B331" s="153"/>
      <c r="C331" s="31"/>
      <c r="D331" s="372"/>
      <c r="E331" s="373"/>
      <c r="F331" s="897"/>
      <c r="G331" s="744"/>
    </row>
    <row r="332" spans="2:7" s="124" customFormat="1" ht="93" customHeight="1">
      <c r="B332" s="153" t="s">
        <v>2470</v>
      </c>
      <c r="C332" s="154" t="s">
        <v>4683</v>
      </c>
      <c r="D332" s="372"/>
      <c r="E332" s="373"/>
      <c r="F332" s="897"/>
      <c r="G332" s="744"/>
    </row>
    <row r="333" spans="2:7" s="124" customFormat="1" ht="102">
      <c r="B333" s="153"/>
      <c r="C333" s="154" t="s">
        <v>3119</v>
      </c>
      <c r="D333" s="372"/>
      <c r="E333" s="373"/>
      <c r="F333" s="897"/>
      <c r="G333" s="744"/>
    </row>
    <row r="334" spans="2:7" s="124" customFormat="1" ht="51">
      <c r="B334" s="153"/>
      <c r="C334" s="154" t="s">
        <v>3044</v>
      </c>
      <c r="D334" s="372"/>
      <c r="E334" s="373"/>
      <c r="F334" s="897"/>
      <c r="G334" s="744"/>
    </row>
    <row r="335" spans="2:7" s="124" customFormat="1" ht="25.5">
      <c r="B335" s="153"/>
      <c r="C335" s="154" t="s">
        <v>3045</v>
      </c>
      <c r="D335" s="372"/>
      <c r="E335" s="373"/>
      <c r="F335" s="897"/>
      <c r="G335" s="744"/>
    </row>
    <row r="336" spans="2:7" s="124" customFormat="1" ht="25.5">
      <c r="B336" s="153"/>
      <c r="C336" s="154" t="s">
        <v>3046</v>
      </c>
      <c r="D336" s="372"/>
      <c r="E336" s="373"/>
      <c r="F336" s="897"/>
      <c r="G336" s="744"/>
    </row>
    <row r="337" spans="2:7" s="124" customFormat="1" ht="25.5">
      <c r="B337" s="153"/>
      <c r="C337" s="154" t="s">
        <v>3047</v>
      </c>
      <c r="D337" s="372"/>
      <c r="E337" s="373"/>
      <c r="F337" s="897"/>
      <c r="G337" s="744"/>
    </row>
    <row r="338" spans="2:7" s="124" customFormat="1">
      <c r="B338" s="153"/>
      <c r="C338" s="154" t="s">
        <v>3048</v>
      </c>
      <c r="D338" s="372"/>
      <c r="E338" s="373"/>
      <c r="F338" s="897"/>
      <c r="G338" s="744"/>
    </row>
    <row r="339" spans="2:7" s="124" customFormat="1" ht="38.25">
      <c r="B339" s="153"/>
      <c r="C339" s="154" t="s">
        <v>3049</v>
      </c>
      <c r="D339" s="372"/>
      <c r="E339" s="373"/>
      <c r="F339" s="897"/>
      <c r="G339" s="744"/>
    </row>
    <row r="340" spans="2:7" s="124" customFormat="1" ht="38.25">
      <c r="B340" s="153"/>
      <c r="C340" s="154" t="s">
        <v>3120</v>
      </c>
      <c r="D340" s="372"/>
      <c r="E340" s="373"/>
      <c r="F340" s="897"/>
      <c r="G340" s="744"/>
    </row>
    <row r="341" spans="2:7" s="124" customFormat="1">
      <c r="B341" s="153"/>
      <c r="C341" s="154" t="s">
        <v>3051</v>
      </c>
      <c r="D341" s="372"/>
      <c r="E341" s="373"/>
      <c r="F341" s="897"/>
      <c r="G341" s="744"/>
    </row>
    <row r="342" spans="2:7" s="124" customFormat="1" ht="38.25">
      <c r="B342" s="153"/>
      <c r="C342" s="154" t="s">
        <v>3121</v>
      </c>
      <c r="D342" s="372"/>
      <c r="E342" s="373"/>
      <c r="F342" s="897"/>
      <c r="G342" s="744"/>
    </row>
    <row r="343" spans="2:7" s="124" customFormat="1">
      <c r="B343" s="153"/>
      <c r="C343" s="154" t="s">
        <v>3053</v>
      </c>
      <c r="D343" s="372"/>
      <c r="E343" s="373"/>
      <c r="F343" s="897"/>
      <c r="G343" s="744"/>
    </row>
    <row r="344" spans="2:7" s="124" customFormat="1" ht="25.5">
      <c r="B344" s="153"/>
      <c r="C344" s="154" t="s">
        <v>3054</v>
      </c>
      <c r="D344" s="372"/>
      <c r="E344" s="373"/>
      <c r="F344" s="897"/>
      <c r="G344" s="744"/>
    </row>
    <row r="345" spans="2:7" s="124" customFormat="1">
      <c r="B345" s="153"/>
      <c r="C345" s="154" t="s">
        <v>3055</v>
      </c>
      <c r="D345" s="372"/>
      <c r="E345" s="373"/>
      <c r="F345" s="897"/>
      <c r="G345" s="744"/>
    </row>
    <row r="346" spans="2:7" s="124" customFormat="1" ht="105" customHeight="1">
      <c r="B346" s="153"/>
      <c r="C346" s="154" t="s">
        <v>3828</v>
      </c>
      <c r="D346" s="372"/>
      <c r="E346" s="373"/>
      <c r="F346" s="897"/>
      <c r="G346" s="744"/>
    </row>
    <row r="347" spans="2:7" s="124" customFormat="1" ht="38.25">
      <c r="B347" s="153"/>
      <c r="C347" s="154" t="s">
        <v>3056</v>
      </c>
      <c r="D347" s="372"/>
      <c r="E347" s="373"/>
      <c r="F347" s="897"/>
      <c r="G347" s="744"/>
    </row>
    <row r="348" spans="2:7" s="124" customFormat="1">
      <c r="B348" s="153"/>
      <c r="C348" s="154" t="s">
        <v>3057</v>
      </c>
      <c r="D348" s="372"/>
      <c r="E348" s="373"/>
      <c r="F348" s="897"/>
      <c r="G348" s="744"/>
    </row>
    <row r="349" spans="2:7" s="124" customFormat="1">
      <c r="B349" s="153"/>
      <c r="C349" s="154" t="s">
        <v>3058</v>
      </c>
      <c r="D349" s="372"/>
      <c r="E349" s="373"/>
      <c r="F349" s="897"/>
      <c r="G349" s="744"/>
    </row>
    <row r="350" spans="2:7" s="124" customFormat="1" ht="102">
      <c r="B350" s="153"/>
      <c r="C350" s="154" t="s">
        <v>3059</v>
      </c>
      <c r="D350" s="372"/>
      <c r="E350" s="373"/>
      <c r="F350" s="897"/>
      <c r="G350" s="744"/>
    </row>
    <row r="351" spans="2:7" s="124" customFormat="1" ht="25.5">
      <c r="B351" s="153"/>
      <c r="C351" s="154" t="s">
        <v>3843</v>
      </c>
      <c r="D351" s="372"/>
      <c r="E351" s="373"/>
      <c r="F351" s="897"/>
      <c r="G351" s="744"/>
    </row>
    <row r="352" spans="2:7" s="124" customFormat="1">
      <c r="B352" s="153"/>
      <c r="C352" s="154" t="s">
        <v>3844</v>
      </c>
      <c r="D352" s="372"/>
      <c r="E352" s="373"/>
      <c r="F352" s="897"/>
      <c r="G352" s="744"/>
    </row>
    <row r="353" spans="2:7" s="124" customFormat="1">
      <c r="B353" s="153"/>
      <c r="C353" s="154" t="s">
        <v>3122</v>
      </c>
      <c r="D353" s="372"/>
      <c r="E353" s="373"/>
      <c r="F353" s="897"/>
      <c r="G353" s="744"/>
    </row>
    <row r="354" spans="2:7" s="124" customFormat="1">
      <c r="B354" s="153"/>
      <c r="C354" s="154" t="s">
        <v>3845</v>
      </c>
      <c r="D354" s="372"/>
      <c r="E354" s="373"/>
      <c r="F354" s="897"/>
      <c r="G354" s="744"/>
    </row>
    <row r="355" spans="2:7" s="124" customFormat="1">
      <c r="B355" s="153"/>
      <c r="C355" s="154" t="s">
        <v>3123</v>
      </c>
      <c r="D355" s="372"/>
      <c r="E355" s="373"/>
      <c r="F355" s="897"/>
      <c r="G355" s="744"/>
    </row>
    <row r="356" spans="2:7" s="124" customFormat="1">
      <c r="B356" s="153"/>
      <c r="C356" s="154" t="s">
        <v>3846</v>
      </c>
      <c r="D356" s="372"/>
      <c r="E356" s="373"/>
      <c r="F356" s="897"/>
      <c r="G356" s="744"/>
    </row>
    <row r="357" spans="2:7" s="124" customFormat="1">
      <c r="B357" s="153"/>
      <c r="C357" s="154" t="s">
        <v>3124</v>
      </c>
      <c r="D357" s="372"/>
      <c r="E357" s="373"/>
      <c r="F357" s="897"/>
      <c r="G357" s="744"/>
    </row>
    <row r="358" spans="2:7" s="124" customFormat="1">
      <c r="B358" s="153"/>
      <c r="C358" s="154" t="s">
        <v>3847</v>
      </c>
      <c r="D358" s="372"/>
      <c r="E358" s="373"/>
      <c r="F358" s="897"/>
      <c r="G358" s="744"/>
    </row>
    <row r="359" spans="2:7" s="124" customFormat="1">
      <c r="B359" s="153"/>
      <c r="C359" s="154" t="s">
        <v>3123</v>
      </c>
      <c r="D359" s="372"/>
      <c r="E359" s="373"/>
      <c r="F359" s="897"/>
      <c r="G359" s="744"/>
    </row>
    <row r="360" spans="2:7" s="124" customFormat="1">
      <c r="B360" s="153"/>
      <c r="C360" s="154" t="s">
        <v>3848</v>
      </c>
      <c r="D360" s="372"/>
      <c r="E360" s="373"/>
      <c r="F360" s="897"/>
      <c r="G360" s="744"/>
    </row>
    <row r="361" spans="2:7" s="124" customFormat="1">
      <c r="B361" s="153"/>
      <c r="C361" s="154" t="s">
        <v>3113</v>
      </c>
      <c r="D361" s="372"/>
      <c r="E361" s="373"/>
      <c r="F361" s="897"/>
      <c r="G361" s="744"/>
    </row>
    <row r="362" spans="2:7" s="124" customFormat="1">
      <c r="B362" s="153"/>
      <c r="C362" s="154">
        <v>0.76</v>
      </c>
      <c r="D362" s="372"/>
      <c r="E362" s="373"/>
      <c r="F362" s="897"/>
      <c r="G362" s="744"/>
    </row>
    <row r="363" spans="2:7" s="124" customFormat="1" ht="25.5">
      <c r="B363" s="153"/>
      <c r="C363" s="154" t="s">
        <v>3114</v>
      </c>
      <c r="D363" s="372"/>
      <c r="E363" s="373"/>
      <c r="F363" s="897"/>
      <c r="G363" s="744"/>
    </row>
    <row r="364" spans="2:7" s="124" customFormat="1" ht="25.5">
      <c r="B364" s="153"/>
      <c r="C364" s="154" t="s">
        <v>3115</v>
      </c>
      <c r="D364" s="372"/>
      <c r="E364" s="373"/>
      <c r="F364" s="897"/>
      <c r="G364" s="744"/>
    </row>
    <row r="365" spans="2:7" s="124" customFormat="1">
      <c r="B365" s="153"/>
      <c r="C365" s="154" t="s">
        <v>3117</v>
      </c>
      <c r="D365" s="372"/>
      <c r="E365" s="373"/>
      <c r="F365" s="897"/>
      <c r="G365" s="744"/>
    </row>
    <row r="366" spans="2:7" s="124" customFormat="1" ht="25.5">
      <c r="B366" s="153"/>
      <c r="C366" s="154" t="s">
        <v>3849</v>
      </c>
      <c r="D366" s="372"/>
      <c r="E366" s="373"/>
      <c r="F366" s="897"/>
      <c r="G366" s="744"/>
    </row>
    <row r="367" spans="2:7" s="124" customFormat="1">
      <c r="B367" s="153"/>
      <c r="C367" s="154" t="s">
        <v>3118</v>
      </c>
      <c r="D367" s="372"/>
      <c r="E367" s="373"/>
      <c r="F367" s="897"/>
      <c r="G367" s="744"/>
    </row>
    <row r="368" spans="2:7" s="124" customFormat="1" ht="25.5">
      <c r="B368" s="153"/>
      <c r="C368" s="154" t="s">
        <v>3850</v>
      </c>
      <c r="D368" s="372"/>
      <c r="E368" s="373"/>
      <c r="F368" s="897"/>
      <c r="G368" s="744"/>
    </row>
    <row r="369" spans="2:7" s="124" customFormat="1">
      <c r="B369" s="153"/>
      <c r="C369" s="154" t="s">
        <v>3075</v>
      </c>
      <c r="D369" s="372"/>
      <c r="E369" s="373"/>
      <c r="F369" s="897"/>
      <c r="G369" s="744"/>
    </row>
    <row r="370" spans="2:7" s="124" customFormat="1">
      <c r="B370" s="153"/>
      <c r="C370" s="154" t="s">
        <v>3851</v>
      </c>
      <c r="D370" s="372"/>
      <c r="E370" s="373"/>
      <c r="F370" s="897"/>
      <c r="G370" s="744"/>
    </row>
    <row r="371" spans="2:7" s="124" customFormat="1">
      <c r="B371" s="153"/>
      <c r="C371" s="154" t="s">
        <v>3852</v>
      </c>
      <c r="D371" s="372"/>
      <c r="E371" s="373"/>
      <c r="F371" s="897"/>
      <c r="G371" s="744"/>
    </row>
    <row r="372" spans="2:7" s="124" customFormat="1" ht="25.5">
      <c r="B372" s="153"/>
      <c r="C372" s="154" t="s">
        <v>3853</v>
      </c>
      <c r="D372" s="372"/>
      <c r="E372" s="373"/>
      <c r="F372" s="897"/>
      <c r="G372" s="744"/>
    </row>
    <row r="373" spans="2:7" s="124" customFormat="1">
      <c r="B373" s="153"/>
      <c r="C373" s="154" t="s">
        <v>3079</v>
      </c>
      <c r="D373" s="372"/>
      <c r="E373" s="373"/>
      <c r="F373" s="897"/>
      <c r="G373" s="744"/>
    </row>
    <row r="374" spans="2:7" s="124" customFormat="1" ht="25.5">
      <c r="B374" s="153"/>
      <c r="C374" s="154" t="s">
        <v>3080</v>
      </c>
      <c r="D374" s="372"/>
      <c r="E374" s="373"/>
      <c r="F374" s="897"/>
      <c r="G374" s="744"/>
    </row>
    <row r="375" spans="2:7" s="124" customFormat="1">
      <c r="B375" s="153"/>
      <c r="C375" s="154" t="s">
        <v>3081</v>
      </c>
      <c r="D375" s="372"/>
      <c r="E375" s="373"/>
      <c r="F375" s="897"/>
      <c r="G375" s="744"/>
    </row>
    <row r="376" spans="2:7" s="124" customFormat="1">
      <c r="B376" s="153"/>
      <c r="C376" s="154" t="s">
        <v>3082</v>
      </c>
      <c r="D376" s="372"/>
      <c r="E376" s="373"/>
      <c r="F376" s="897"/>
      <c r="G376" s="744"/>
    </row>
    <row r="377" spans="2:7" s="124" customFormat="1">
      <c r="B377" s="153"/>
      <c r="C377" s="154" t="s">
        <v>3083</v>
      </c>
      <c r="D377" s="372"/>
      <c r="E377" s="373"/>
      <c r="F377" s="897"/>
      <c r="G377" s="744"/>
    </row>
    <row r="378" spans="2:7" s="124" customFormat="1">
      <c r="B378" s="153"/>
      <c r="C378" s="154" t="s">
        <v>3040</v>
      </c>
      <c r="D378" s="372"/>
      <c r="E378" s="373"/>
      <c r="F378" s="897"/>
      <c r="G378" s="744"/>
    </row>
    <row r="379" spans="2:7" s="124" customFormat="1">
      <c r="B379" s="153"/>
      <c r="C379" s="154" t="s">
        <v>3840</v>
      </c>
      <c r="D379" s="372"/>
      <c r="E379" s="373"/>
      <c r="F379" s="897"/>
      <c r="G379" s="744"/>
    </row>
    <row r="380" spans="2:7" s="124" customFormat="1">
      <c r="B380" s="153"/>
      <c r="C380" s="154" t="s">
        <v>3084</v>
      </c>
      <c r="D380" s="372"/>
      <c r="E380" s="373"/>
      <c r="F380" s="897"/>
      <c r="G380" s="744"/>
    </row>
    <row r="381" spans="2:7" s="124" customFormat="1" ht="25.5">
      <c r="B381" s="153"/>
      <c r="C381" s="154" t="s">
        <v>3085</v>
      </c>
      <c r="D381" s="372"/>
      <c r="E381" s="373"/>
      <c r="F381" s="897"/>
      <c r="G381" s="744"/>
    </row>
    <row r="382" spans="2:7" s="124" customFormat="1" ht="25.5">
      <c r="B382" s="153"/>
      <c r="C382" s="154" t="s">
        <v>3854</v>
      </c>
      <c r="D382" s="372"/>
      <c r="E382" s="373"/>
      <c r="F382" s="897"/>
      <c r="G382" s="744"/>
    </row>
    <row r="383" spans="2:7" s="124" customFormat="1">
      <c r="B383" s="153"/>
      <c r="C383" s="362" t="s">
        <v>47</v>
      </c>
      <c r="D383" s="370" t="s">
        <v>7</v>
      </c>
      <c r="E383" s="371">
        <v>1</v>
      </c>
      <c r="F383" s="894"/>
      <c r="G383" s="742">
        <f>E383*F383</f>
        <v>0</v>
      </c>
    </row>
    <row r="384" spans="2:7" s="124" customFormat="1">
      <c r="B384" s="153"/>
      <c r="C384" s="31"/>
      <c r="D384" s="372"/>
      <c r="E384" s="373"/>
      <c r="F384" s="897"/>
      <c r="G384" s="744"/>
    </row>
    <row r="385" spans="2:7" s="124" customFormat="1" ht="63.75">
      <c r="B385" s="153" t="s">
        <v>2472</v>
      </c>
      <c r="C385" s="154" t="s">
        <v>3855</v>
      </c>
      <c r="D385" s="372"/>
      <c r="E385" s="373"/>
      <c r="F385" s="897"/>
      <c r="G385" s="744"/>
    </row>
    <row r="386" spans="2:7" s="124" customFormat="1" ht="38.25">
      <c r="B386" s="153"/>
      <c r="C386" s="154" t="s">
        <v>3001</v>
      </c>
      <c r="D386" s="372"/>
      <c r="E386" s="373"/>
      <c r="F386" s="897"/>
      <c r="G386" s="744"/>
    </row>
    <row r="387" spans="2:7" s="124" customFormat="1" ht="38.25">
      <c r="B387" s="153"/>
      <c r="C387" s="154" t="s">
        <v>3002</v>
      </c>
      <c r="D387" s="372"/>
      <c r="E387" s="373"/>
      <c r="F387" s="897"/>
      <c r="G387" s="744"/>
    </row>
    <row r="388" spans="2:7" s="124" customFormat="1" ht="25.5">
      <c r="B388" s="153"/>
      <c r="C388" s="154" t="s">
        <v>3003</v>
      </c>
      <c r="D388" s="372"/>
      <c r="E388" s="373"/>
      <c r="F388" s="897"/>
      <c r="G388" s="744"/>
    </row>
    <row r="389" spans="2:7" s="124" customFormat="1">
      <c r="B389" s="153"/>
      <c r="C389" s="154" t="s">
        <v>3004</v>
      </c>
      <c r="D389" s="372"/>
      <c r="E389" s="373"/>
      <c r="F389" s="897"/>
      <c r="G389" s="744"/>
    </row>
    <row r="390" spans="2:7" s="124" customFormat="1">
      <c r="B390" s="153"/>
      <c r="C390" s="154" t="s">
        <v>3005</v>
      </c>
      <c r="D390" s="372"/>
      <c r="E390" s="373"/>
      <c r="F390" s="897"/>
      <c r="G390" s="744"/>
    </row>
    <row r="391" spans="2:7" s="124" customFormat="1" ht="25.5">
      <c r="B391" s="153"/>
      <c r="C391" s="154" t="s">
        <v>3029</v>
      </c>
      <c r="D391" s="372"/>
      <c r="E391" s="373"/>
      <c r="F391" s="897"/>
      <c r="G391" s="744"/>
    </row>
    <row r="392" spans="2:7" s="124" customFormat="1">
      <c r="B392" s="153"/>
      <c r="C392" s="154" t="s">
        <v>3030</v>
      </c>
      <c r="D392" s="372"/>
      <c r="E392" s="373"/>
      <c r="F392" s="897"/>
      <c r="G392" s="744"/>
    </row>
    <row r="393" spans="2:7" s="124" customFormat="1">
      <c r="B393" s="153"/>
      <c r="C393" s="154" t="s">
        <v>3006</v>
      </c>
      <c r="D393" s="372"/>
      <c r="E393" s="373"/>
      <c r="F393" s="897"/>
      <c r="G393" s="744"/>
    </row>
    <row r="394" spans="2:7" s="124" customFormat="1" ht="25.5">
      <c r="B394" s="153"/>
      <c r="C394" s="154" t="s">
        <v>3007</v>
      </c>
      <c r="D394" s="372"/>
      <c r="E394" s="373"/>
      <c r="F394" s="897"/>
      <c r="G394" s="744"/>
    </row>
    <row r="395" spans="2:7" s="124" customFormat="1">
      <c r="B395" s="153"/>
      <c r="C395" s="154" t="s">
        <v>3008</v>
      </c>
      <c r="D395" s="372"/>
      <c r="E395" s="373"/>
      <c r="F395" s="897"/>
      <c r="G395" s="744"/>
    </row>
    <row r="396" spans="2:7" s="124" customFormat="1">
      <c r="B396" s="153"/>
      <c r="C396" s="154" t="s">
        <v>3856</v>
      </c>
      <c r="D396" s="372"/>
      <c r="E396" s="373"/>
      <c r="F396" s="897"/>
      <c r="G396" s="744"/>
    </row>
    <row r="397" spans="2:7" s="124" customFormat="1">
      <c r="B397" s="153"/>
      <c r="C397" s="154" t="s">
        <v>3032</v>
      </c>
      <c r="D397" s="372"/>
      <c r="E397" s="373"/>
      <c r="F397" s="897"/>
      <c r="G397" s="744"/>
    </row>
    <row r="398" spans="2:7" s="124" customFormat="1">
      <c r="B398" s="153"/>
      <c r="C398" s="154" t="s">
        <v>3033</v>
      </c>
      <c r="D398" s="372"/>
      <c r="E398" s="373"/>
      <c r="F398" s="897"/>
      <c r="G398" s="744"/>
    </row>
    <row r="399" spans="2:7" s="124" customFormat="1">
      <c r="B399" s="153"/>
      <c r="C399" s="154" t="s">
        <v>3012</v>
      </c>
      <c r="D399" s="372"/>
      <c r="E399" s="373"/>
      <c r="F399" s="897"/>
      <c r="G399" s="744"/>
    </row>
    <row r="400" spans="2:7" s="124" customFormat="1">
      <c r="B400" s="153"/>
      <c r="C400" s="154" t="s">
        <v>3856</v>
      </c>
      <c r="D400" s="372"/>
      <c r="E400" s="373"/>
      <c r="F400" s="897"/>
      <c r="G400" s="744"/>
    </row>
    <row r="401" spans="2:7" s="124" customFormat="1">
      <c r="B401" s="153"/>
      <c r="C401" s="154" t="s">
        <v>3032</v>
      </c>
      <c r="D401" s="372"/>
      <c r="E401" s="373"/>
      <c r="F401" s="897"/>
      <c r="G401" s="744"/>
    </row>
    <row r="402" spans="2:7" s="124" customFormat="1">
      <c r="B402" s="153"/>
      <c r="C402" s="154" t="s">
        <v>3033</v>
      </c>
      <c r="D402" s="372"/>
      <c r="E402" s="373"/>
      <c r="F402" s="897"/>
      <c r="G402" s="744"/>
    </row>
    <row r="403" spans="2:7" s="124" customFormat="1">
      <c r="B403" s="153"/>
      <c r="C403" s="154" t="s">
        <v>3034</v>
      </c>
      <c r="D403" s="372"/>
      <c r="E403" s="373"/>
      <c r="F403" s="897"/>
      <c r="G403" s="744"/>
    </row>
    <row r="404" spans="2:7" s="124" customFormat="1" ht="38.25">
      <c r="B404" s="153"/>
      <c r="C404" s="154" t="s">
        <v>3857</v>
      </c>
      <c r="D404" s="372"/>
      <c r="E404" s="373"/>
      <c r="F404" s="897"/>
      <c r="G404" s="744"/>
    </row>
    <row r="405" spans="2:7" s="124" customFormat="1" ht="51">
      <c r="B405" s="153"/>
      <c r="C405" s="154" t="s">
        <v>3803</v>
      </c>
      <c r="D405" s="372"/>
      <c r="E405" s="373"/>
      <c r="F405" s="897"/>
      <c r="G405" s="744"/>
    </row>
    <row r="406" spans="2:7" s="124" customFormat="1">
      <c r="B406" s="153"/>
      <c r="C406" s="396" t="s">
        <v>3804</v>
      </c>
      <c r="D406" s="372"/>
      <c r="E406" s="373"/>
      <c r="F406" s="897"/>
      <c r="G406" s="744"/>
    </row>
    <row r="407" spans="2:7" s="124" customFormat="1">
      <c r="B407" s="153"/>
      <c r="C407" s="396" t="s">
        <v>3805</v>
      </c>
      <c r="D407" s="372"/>
      <c r="E407" s="373"/>
      <c r="F407" s="897"/>
      <c r="G407" s="744"/>
    </row>
    <row r="408" spans="2:7" s="124" customFormat="1">
      <c r="B408" s="153"/>
      <c r="C408" s="396" t="s">
        <v>3806</v>
      </c>
      <c r="D408" s="372"/>
      <c r="E408" s="373"/>
      <c r="F408" s="897"/>
      <c r="G408" s="744"/>
    </row>
    <row r="409" spans="2:7" s="124" customFormat="1" ht="25.5">
      <c r="B409" s="153"/>
      <c r="C409" s="396" t="s">
        <v>3807</v>
      </c>
      <c r="D409" s="372"/>
      <c r="E409" s="373"/>
      <c r="F409" s="897"/>
      <c r="G409" s="744"/>
    </row>
    <row r="410" spans="2:7" s="124" customFormat="1">
      <c r="B410" s="153"/>
      <c r="C410" s="396" t="s">
        <v>3808</v>
      </c>
      <c r="D410" s="372"/>
      <c r="E410" s="373"/>
      <c r="F410" s="897"/>
      <c r="G410" s="744"/>
    </row>
    <row r="411" spans="2:7" s="124" customFormat="1" ht="25.5">
      <c r="B411" s="153"/>
      <c r="C411" s="396" t="s">
        <v>3809</v>
      </c>
      <c r="D411" s="372"/>
      <c r="E411" s="373"/>
      <c r="F411" s="897"/>
      <c r="G411" s="744"/>
    </row>
    <row r="412" spans="2:7" s="124" customFormat="1" ht="25.5">
      <c r="B412" s="153"/>
      <c r="C412" s="154" t="s">
        <v>3035</v>
      </c>
      <c r="D412" s="372"/>
      <c r="E412" s="373"/>
      <c r="F412" s="897"/>
      <c r="G412" s="744"/>
    </row>
    <row r="413" spans="2:7" s="124" customFormat="1">
      <c r="B413" s="153"/>
      <c r="C413" s="154" t="s">
        <v>3014</v>
      </c>
      <c r="D413" s="372"/>
      <c r="E413" s="373"/>
      <c r="F413" s="897"/>
      <c r="G413" s="744"/>
    </row>
    <row r="414" spans="2:7" s="124" customFormat="1">
      <c r="B414" s="153"/>
      <c r="C414" s="154" t="s">
        <v>3036</v>
      </c>
      <c r="D414" s="372"/>
      <c r="E414" s="373"/>
      <c r="F414" s="897"/>
      <c r="G414" s="744"/>
    </row>
    <row r="415" spans="2:7" s="124" customFormat="1">
      <c r="B415" s="153"/>
      <c r="C415" s="154" t="s">
        <v>3037</v>
      </c>
      <c r="D415" s="372"/>
      <c r="E415" s="373"/>
      <c r="F415" s="897"/>
      <c r="G415" s="744"/>
    </row>
    <row r="416" spans="2:7" s="124" customFormat="1">
      <c r="B416" s="153"/>
      <c r="C416" s="154" t="s">
        <v>3038</v>
      </c>
      <c r="D416" s="372"/>
      <c r="E416" s="373"/>
      <c r="F416" s="897"/>
      <c r="G416" s="744"/>
    </row>
    <row r="417" spans="2:7" s="124" customFormat="1" ht="25.5">
      <c r="B417" s="153"/>
      <c r="C417" s="154" t="s">
        <v>3039</v>
      </c>
      <c r="D417" s="372"/>
      <c r="E417" s="373"/>
      <c r="F417" s="897"/>
      <c r="G417" s="744"/>
    </row>
    <row r="418" spans="2:7" s="124" customFormat="1" ht="25.5">
      <c r="B418" s="153"/>
      <c r="C418" s="154" t="s">
        <v>3019</v>
      </c>
      <c r="D418" s="372"/>
      <c r="E418" s="373"/>
      <c r="F418" s="897"/>
      <c r="G418" s="744"/>
    </row>
    <row r="419" spans="2:7" s="124" customFormat="1" ht="51">
      <c r="B419" s="153"/>
      <c r="C419" s="154" t="s">
        <v>3020</v>
      </c>
      <c r="D419" s="372"/>
      <c r="E419" s="373"/>
      <c r="F419" s="897"/>
      <c r="G419" s="744"/>
    </row>
    <row r="420" spans="2:7" s="124" customFormat="1" ht="38.25">
      <c r="B420" s="153"/>
      <c r="C420" s="154" t="s">
        <v>3021</v>
      </c>
      <c r="D420" s="372"/>
      <c r="E420" s="373"/>
      <c r="F420" s="897"/>
      <c r="G420" s="744"/>
    </row>
    <row r="421" spans="2:7" s="124" customFormat="1" ht="25.5">
      <c r="B421" s="153"/>
      <c r="C421" s="154" t="s">
        <v>3022</v>
      </c>
      <c r="D421" s="372"/>
      <c r="E421" s="373"/>
      <c r="F421" s="897"/>
      <c r="G421" s="744"/>
    </row>
    <row r="422" spans="2:7" s="124" customFormat="1">
      <c r="B422" s="153"/>
      <c r="C422" s="154" t="s">
        <v>3023</v>
      </c>
      <c r="D422" s="372"/>
      <c r="E422" s="373"/>
      <c r="F422" s="897"/>
      <c r="G422" s="744"/>
    </row>
    <row r="423" spans="2:7" s="124" customFormat="1" ht="129" customHeight="1">
      <c r="B423" s="153"/>
      <c r="C423" s="154" t="s">
        <v>3858</v>
      </c>
      <c r="D423" s="372"/>
      <c r="E423" s="373"/>
      <c r="F423" s="897"/>
      <c r="G423" s="744"/>
    </row>
    <row r="424" spans="2:7" s="124" customFormat="1">
      <c r="B424" s="153"/>
      <c r="C424" s="154" t="s">
        <v>3024</v>
      </c>
      <c r="D424" s="372"/>
      <c r="E424" s="373"/>
      <c r="F424" s="897"/>
      <c r="G424" s="744"/>
    </row>
    <row r="425" spans="2:7" s="124" customFormat="1" ht="25.5">
      <c r="B425" s="153"/>
      <c r="C425" s="154" t="s">
        <v>3025</v>
      </c>
      <c r="D425" s="372"/>
      <c r="E425" s="373"/>
      <c r="F425" s="897"/>
      <c r="G425" s="744"/>
    </row>
    <row r="426" spans="2:7" s="124" customFormat="1">
      <c r="B426" s="153"/>
      <c r="C426" s="154" t="s">
        <v>3026</v>
      </c>
      <c r="D426" s="372"/>
      <c r="E426" s="373"/>
      <c r="F426" s="897"/>
      <c r="G426" s="744"/>
    </row>
    <row r="427" spans="2:7" s="124" customFormat="1">
      <c r="B427" s="153"/>
      <c r="C427" s="154" t="s">
        <v>3040</v>
      </c>
      <c r="D427" s="372"/>
      <c r="E427" s="373"/>
      <c r="F427" s="897"/>
      <c r="G427" s="744"/>
    </row>
    <row r="428" spans="2:7" s="124" customFormat="1" ht="25.5">
      <c r="B428" s="153"/>
      <c r="C428" s="154" t="s">
        <v>3041</v>
      </c>
      <c r="D428" s="372"/>
      <c r="E428" s="373"/>
      <c r="F428" s="897"/>
      <c r="G428" s="744"/>
    </row>
    <row r="429" spans="2:7" s="124" customFormat="1" ht="25.5">
      <c r="B429" s="153"/>
      <c r="C429" s="154" t="s">
        <v>3027</v>
      </c>
      <c r="D429" s="372"/>
      <c r="E429" s="373"/>
      <c r="F429" s="897"/>
      <c r="G429" s="744"/>
    </row>
    <row r="430" spans="2:7" s="124" customFormat="1">
      <c r="B430" s="153"/>
      <c r="C430" s="154" t="s">
        <v>3028</v>
      </c>
      <c r="D430" s="372"/>
      <c r="E430" s="373"/>
      <c r="F430" s="897"/>
      <c r="G430" s="744"/>
    </row>
    <row r="431" spans="2:7" s="124" customFormat="1" ht="25.5">
      <c r="B431" s="153"/>
      <c r="C431" s="154" t="s">
        <v>3042</v>
      </c>
      <c r="D431" s="372"/>
      <c r="E431" s="373"/>
      <c r="F431" s="897"/>
      <c r="G431" s="744"/>
    </row>
    <row r="432" spans="2:7" s="124" customFormat="1">
      <c r="B432" s="153"/>
      <c r="C432" s="362" t="s">
        <v>47</v>
      </c>
      <c r="D432" s="370" t="s">
        <v>7</v>
      </c>
      <c r="E432" s="371">
        <v>1</v>
      </c>
      <c r="F432" s="894"/>
      <c r="G432" s="742">
        <f>E432*F432</f>
        <v>0</v>
      </c>
    </row>
    <row r="433" spans="2:7" s="124" customFormat="1">
      <c r="B433" s="153"/>
      <c r="C433" s="31"/>
      <c r="D433" s="372"/>
      <c r="E433" s="373"/>
      <c r="F433" s="897"/>
      <c r="G433" s="744"/>
    </row>
    <row r="434" spans="2:7" s="124" customFormat="1" ht="63.75">
      <c r="B434" s="153" t="s">
        <v>2474</v>
      </c>
      <c r="C434" s="154" t="s">
        <v>3859</v>
      </c>
      <c r="D434" s="372"/>
      <c r="E434" s="373"/>
      <c r="F434" s="897"/>
      <c r="G434" s="744"/>
    </row>
    <row r="435" spans="2:7" s="124" customFormat="1" ht="38.25">
      <c r="B435" s="153"/>
      <c r="C435" s="154" t="s">
        <v>3001</v>
      </c>
      <c r="D435" s="372"/>
      <c r="E435" s="373"/>
      <c r="F435" s="897"/>
      <c r="G435" s="744"/>
    </row>
    <row r="436" spans="2:7" s="124" customFormat="1" ht="38.25">
      <c r="B436" s="153"/>
      <c r="C436" s="154" t="s">
        <v>3002</v>
      </c>
      <c r="D436" s="372"/>
      <c r="E436" s="373"/>
      <c r="F436" s="897"/>
      <c r="G436" s="744"/>
    </row>
    <row r="437" spans="2:7" s="124" customFormat="1" ht="25.5">
      <c r="B437" s="153"/>
      <c r="C437" s="154" t="s">
        <v>3003</v>
      </c>
      <c r="D437" s="372"/>
      <c r="E437" s="373"/>
      <c r="F437" s="897"/>
      <c r="G437" s="744"/>
    </row>
    <row r="438" spans="2:7" s="124" customFormat="1">
      <c r="B438" s="153"/>
      <c r="C438" s="154" t="s">
        <v>3004</v>
      </c>
      <c r="D438" s="372"/>
      <c r="E438" s="373"/>
      <c r="F438" s="897"/>
      <c r="G438" s="744"/>
    </row>
    <row r="439" spans="2:7" s="124" customFormat="1">
      <c r="B439" s="153"/>
      <c r="C439" s="154" t="s">
        <v>3005</v>
      </c>
      <c r="D439" s="372"/>
      <c r="E439" s="373"/>
      <c r="F439" s="897"/>
      <c r="G439" s="744"/>
    </row>
    <row r="440" spans="2:7" s="124" customFormat="1" ht="25.5">
      <c r="B440" s="153"/>
      <c r="C440" s="154" t="s">
        <v>3029</v>
      </c>
      <c r="D440" s="372"/>
      <c r="E440" s="373"/>
      <c r="F440" s="897"/>
      <c r="G440" s="744"/>
    </row>
    <row r="441" spans="2:7" s="124" customFormat="1">
      <c r="B441" s="153"/>
      <c r="C441" s="154" t="s">
        <v>3030</v>
      </c>
      <c r="D441" s="372"/>
      <c r="E441" s="373"/>
      <c r="F441" s="897"/>
      <c r="G441" s="744"/>
    </row>
    <row r="442" spans="2:7" s="124" customFormat="1">
      <c r="B442" s="153"/>
      <c r="C442" s="154" t="s">
        <v>3006</v>
      </c>
      <c r="D442" s="372"/>
      <c r="E442" s="373"/>
      <c r="F442" s="897"/>
      <c r="G442" s="744"/>
    </row>
    <row r="443" spans="2:7" s="124" customFormat="1" ht="25.5">
      <c r="B443" s="153"/>
      <c r="C443" s="154" t="s">
        <v>3007</v>
      </c>
      <c r="D443" s="372"/>
      <c r="E443" s="373"/>
      <c r="F443" s="897"/>
      <c r="G443" s="744"/>
    </row>
    <row r="444" spans="2:7" s="124" customFormat="1">
      <c r="B444" s="153"/>
      <c r="C444" s="154" t="s">
        <v>3008</v>
      </c>
      <c r="D444" s="372"/>
      <c r="E444" s="373"/>
      <c r="F444" s="897"/>
      <c r="G444" s="744"/>
    </row>
    <row r="445" spans="2:7" s="124" customFormat="1">
      <c r="B445" s="153"/>
      <c r="C445" s="154" t="s">
        <v>3860</v>
      </c>
      <c r="D445" s="372"/>
      <c r="E445" s="373"/>
      <c r="F445" s="897"/>
      <c r="G445" s="744"/>
    </row>
    <row r="446" spans="2:7" s="124" customFormat="1">
      <c r="B446" s="153"/>
      <c r="C446" s="154" t="s">
        <v>3032</v>
      </c>
      <c r="D446" s="372"/>
      <c r="E446" s="373"/>
      <c r="F446" s="897"/>
      <c r="G446" s="744"/>
    </row>
    <row r="447" spans="2:7" s="124" customFormat="1">
      <c r="B447" s="153"/>
      <c r="C447" s="154" t="s">
        <v>3033</v>
      </c>
      <c r="D447" s="372"/>
      <c r="E447" s="373"/>
      <c r="F447" s="897"/>
      <c r="G447" s="744"/>
    </row>
    <row r="448" spans="2:7" s="124" customFormat="1">
      <c r="B448" s="153"/>
      <c r="C448" s="154" t="s">
        <v>3012</v>
      </c>
      <c r="D448" s="372"/>
      <c r="E448" s="373"/>
      <c r="F448" s="897"/>
      <c r="G448" s="744"/>
    </row>
    <row r="449" spans="2:7" s="124" customFormat="1">
      <c r="B449" s="153"/>
      <c r="C449" s="154" t="s">
        <v>3861</v>
      </c>
      <c r="D449" s="372"/>
      <c r="E449" s="373"/>
      <c r="F449" s="897"/>
      <c r="G449" s="744"/>
    </row>
    <row r="450" spans="2:7" s="124" customFormat="1">
      <c r="B450" s="153"/>
      <c r="C450" s="154" t="s">
        <v>3032</v>
      </c>
      <c r="D450" s="372"/>
      <c r="E450" s="373"/>
      <c r="F450" s="897"/>
      <c r="G450" s="744"/>
    </row>
    <row r="451" spans="2:7" s="124" customFormat="1">
      <c r="B451" s="153"/>
      <c r="C451" s="154" t="s">
        <v>3033</v>
      </c>
      <c r="D451" s="372"/>
      <c r="E451" s="373"/>
      <c r="F451" s="897"/>
      <c r="G451" s="744"/>
    </row>
    <row r="452" spans="2:7" s="124" customFormat="1">
      <c r="B452" s="153"/>
      <c r="C452" s="154" t="s">
        <v>3034</v>
      </c>
      <c r="D452" s="372"/>
      <c r="E452" s="373"/>
      <c r="F452" s="897"/>
      <c r="G452" s="744"/>
    </row>
    <row r="453" spans="2:7" s="124" customFormat="1" ht="38.25">
      <c r="B453" s="153"/>
      <c r="C453" s="154" t="s">
        <v>3862</v>
      </c>
      <c r="D453" s="372"/>
      <c r="E453" s="373"/>
      <c r="F453" s="897"/>
      <c r="G453" s="744"/>
    </row>
    <row r="454" spans="2:7" s="124" customFormat="1">
      <c r="B454" s="153"/>
      <c r="C454" s="396" t="s">
        <v>3804</v>
      </c>
      <c r="D454" s="372"/>
      <c r="E454" s="373"/>
      <c r="F454" s="897"/>
      <c r="G454" s="744"/>
    </row>
    <row r="455" spans="2:7" s="124" customFormat="1">
      <c r="B455" s="153"/>
      <c r="C455" s="396" t="s">
        <v>3805</v>
      </c>
      <c r="D455" s="372"/>
      <c r="E455" s="373"/>
      <c r="F455" s="897"/>
      <c r="G455" s="744"/>
    </row>
    <row r="456" spans="2:7" s="124" customFormat="1">
      <c r="B456" s="153"/>
      <c r="C456" s="396" t="s">
        <v>3806</v>
      </c>
      <c r="D456" s="372"/>
      <c r="E456" s="373"/>
      <c r="F456" s="897"/>
      <c r="G456" s="744"/>
    </row>
    <row r="457" spans="2:7" s="124" customFormat="1" ht="25.5">
      <c r="B457" s="153"/>
      <c r="C457" s="396" t="s">
        <v>3807</v>
      </c>
      <c r="D457" s="372"/>
      <c r="E457" s="373"/>
      <c r="F457" s="897"/>
      <c r="G457" s="744"/>
    </row>
    <row r="458" spans="2:7" s="124" customFormat="1">
      <c r="B458" s="153"/>
      <c r="C458" s="396" t="s">
        <v>3808</v>
      </c>
      <c r="D458" s="372"/>
      <c r="E458" s="373"/>
      <c r="F458" s="897"/>
      <c r="G458" s="744"/>
    </row>
    <row r="459" spans="2:7" s="124" customFormat="1" ht="25.5">
      <c r="B459" s="153"/>
      <c r="C459" s="396" t="s">
        <v>3809</v>
      </c>
      <c r="D459" s="372"/>
      <c r="E459" s="373"/>
      <c r="F459" s="897"/>
      <c r="G459" s="744"/>
    </row>
    <row r="460" spans="2:7" s="124" customFormat="1" ht="25.5">
      <c r="B460" s="153"/>
      <c r="C460" s="154" t="s">
        <v>3035</v>
      </c>
      <c r="D460" s="372"/>
      <c r="E460" s="373"/>
      <c r="F460" s="897"/>
      <c r="G460" s="744"/>
    </row>
    <row r="461" spans="2:7" s="124" customFormat="1">
      <c r="B461" s="153"/>
      <c r="C461" s="154" t="s">
        <v>3014</v>
      </c>
      <c r="D461" s="372"/>
      <c r="E461" s="373"/>
      <c r="F461" s="897"/>
      <c r="G461" s="744"/>
    </row>
    <row r="462" spans="2:7" s="124" customFormat="1">
      <c r="B462" s="153"/>
      <c r="C462" s="154" t="s">
        <v>3036</v>
      </c>
      <c r="D462" s="372"/>
      <c r="E462" s="373"/>
      <c r="F462" s="897"/>
      <c r="G462" s="744"/>
    </row>
    <row r="463" spans="2:7" s="124" customFormat="1">
      <c r="B463" s="153"/>
      <c r="C463" s="154" t="s">
        <v>3037</v>
      </c>
      <c r="D463" s="372"/>
      <c r="E463" s="373"/>
      <c r="F463" s="897"/>
      <c r="G463" s="744"/>
    </row>
    <row r="464" spans="2:7" s="124" customFormat="1">
      <c r="B464" s="153"/>
      <c r="C464" s="154" t="s">
        <v>3038</v>
      </c>
      <c r="D464" s="372"/>
      <c r="E464" s="373"/>
      <c r="F464" s="897"/>
      <c r="G464" s="744"/>
    </row>
    <row r="465" spans="2:7" s="124" customFormat="1" ht="25.5">
      <c r="B465" s="153"/>
      <c r="C465" s="154" t="s">
        <v>3039</v>
      </c>
      <c r="D465" s="372"/>
      <c r="E465" s="373"/>
      <c r="F465" s="897"/>
      <c r="G465" s="744"/>
    </row>
    <row r="466" spans="2:7" s="124" customFormat="1" ht="25.5">
      <c r="B466" s="153"/>
      <c r="C466" s="154" t="s">
        <v>3019</v>
      </c>
      <c r="D466" s="372"/>
      <c r="E466" s="373"/>
      <c r="F466" s="897"/>
      <c r="G466" s="744"/>
    </row>
    <row r="467" spans="2:7" s="124" customFormat="1" ht="51">
      <c r="B467" s="153"/>
      <c r="C467" s="154" t="s">
        <v>3020</v>
      </c>
      <c r="D467" s="372"/>
      <c r="E467" s="373"/>
      <c r="F467" s="897"/>
      <c r="G467" s="744"/>
    </row>
    <row r="468" spans="2:7" s="124" customFormat="1" ht="38.25">
      <c r="B468" s="153"/>
      <c r="C468" s="154" t="s">
        <v>3021</v>
      </c>
      <c r="D468" s="372"/>
      <c r="E468" s="373"/>
      <c r="F468" s="897"/>
      <c r="G468" s="744"/>
    </row>
    <row r="469" spans="2:7" s="124" customFormat="1" ht="25.5">
      <c r="B469" s="153"/>
      <c r="C469" s="154" t="s">
        <v>3022</v>
      </c>
      <c r="D469" s="372"/>
      <c r="E469" s="373"/>
      <c r="F469" s="897"/>
      <c r="G469" s="744"/>
    </row>
    <row r="470" spans="2:7" s="124" customFormat="1">
      <c r="B470" s="153"/>
      <c r="C470" s="154" t="s">
        <v>3023</v>
      </c>
      <c r="D470" s="372"/>
      <c r="E470" s="373"/>
      <c r="F470" s="897"/>
      <c r="G470" s="744"/>
    </row>
    <row r="471" spans="2:7" s="124" customFormat="1" ht="131.25" customHeight="1">
      <c r="B471" s="153"/>
      <c r="C471" s="154" t="s">
        <v>3863</v>
      </c>
      <c r="D471" s="372"/>
      <c r="E471" s="373"/>
      <c r="F471" s="897"/>
      <c r="G471" s="744"/>
    </row>
    <row r="472" spans="2:7" s="124" customFormat="1">
      <c r="B472" s="153"/>
      <c r="C472" s="154" t="s">
        <v>3024</v>
      </c>
      <c r="D472" s="372"/>
      <c r="E472" s="373"/>
      <c r="F472" s="897"/>
      <c r="G472" s="744"/>
    </row>
    <row r="473" spans="2:7" s="124" customFormat="1" ht="25.5">
      <c r="B473" s="153"/>
      <c r="C473" s="154" t="s">
        <v>3025</v>
      </c>
      <c r="D473" s="372"/>
      <c r="E473" s="373"/>
      <c r="F473" s="897"/>
      <c r="G473" s="744"/>
    </row>
    <row r="474" spans="2:7" s="124" customFormat="1">
      <c r="B474" s="153"/>
      <c r="C474" s="154" t="s">
        <v>3026</v>
      </c>
      <c r="D474" s="372"/>
      <c r="E474" s="373"/>
      <c r="F474" s="897"/>
      <c r="G474" s="744"/>
    </row>
    <row r="475" spans="2:7" s="124" customFormat="1">
      <c r="B475" s="153"/>
      <c r="C475" s="154" t="s">
        <v>3040</v>
      </c>
      <c r="D475" s="372"/>
      <c r="E475" s="373"/>
      <c r="F475" s="897"/>
      <c r="G475" s="744"/>
    </row>
    <row r="476" spans="2:7" s="124" customFormat="1" ht="25.5">
      <c r="B476" s="153"/>
      <c r="C476" s="154" t="s">
        <v>3041</v>
      </c>
      <c r="D476" s="372"/>
      <c r="E476" s="373"/>
      <c r="F476" s="897"/>
      <c r="G476" s="744"/>
    </row>
    <row r="477" spans="2:7" s="124" customFormat="1" ht="25.5">
      <c r="B477" s="153"/>
      <c r="C477" s="154" t="s">
        <v>3027</v>
      </c>
      <c r="D477" s="372"/>
      <c r="E477" s="373"/>
      <c r="F477" s="897"/>
      <c r="G477" s="744"/>
    </row>
    <row r="478" spans="2:7" s="124" customFormat="1">
      <c r="B478" s="153"/>
      <c r="C478" s="154" t="s">
        <v>3028</v>
      </c>
      <c r="D478" s="372"/>
      <c r="E478" s="373"/>
      <c r="F478" s="897"/>
      <c r="G478" s="744"/>
    </row>
    <row r="479" spans="2:7" s="124" customFormat="1" ht="25.5">
      <c r="B479" s="153"/>
      <c r="C479" s="154" t="s">
        <v>3042</v>
      </c>
      <c r="D479" s="372"/>
      <c r="E479" s="373"/>
      <c r="F479" s="897"/>
      <c r="G479" s="744"/>
    </row>
    <row r="480" spans="2:7" s="124" customFormat="1">
      <c r="B480" s="153"/>
      <c r="C480" s="362" t="s">
        <v>47</v>
      </c>
      <c r="D480" s="370" t="s">
        <v>7</v>
      </c>
      <c r="E480" s="371">
        <v>1</v>
      </c>
      <c r="F480" s="894"/>
      <c r="G480" s="742">
        <f>E480*F480</f>
        <v>0</v>
      </c>
    </row>
    <row r="481" spans="2:7" s="124" customFormat="1">
      <c r="B481" s="153"/>
      <c r="C481" s="31"/>
      <c r="D481" s="372"/>
      <c r="E481" s="373"/>
      <c r="F481" s="897"/>
      <c r="G481" s="744"/>
    </row>
    <row r="482" spans="2:7" s="124" customFormat="1" ht="153">
      <c r="B482" s="153" t="s">
        <v>2476</v>
      </c>
      <c r="C482" s="154" t="s">
        <v>3125</v>
      </c>
      <c r="D482" s="372"/>
      <c r="E482" s="373"/>
      <c r="F482" s="897"/>
      <c r="G482" s="744"/>
    </row>
    <row r="483" spans="2:7" s="124" customFormat="1" ht="25.5">
      <c r="B483" s="153"/>
      <c r="C483" s="154" t="s">
        <v>3126</v>
      </c>
      <c r="D483" s="372"/>
      <c r="E483" s="373"/>
      <c r="F483" s="897"/>
      <c r="G483" s="744"/>
    </row>
    <row r="484" spans="2:7" s="124" customFormat="1">
      <c r="B484" s="153"/>
      <c r="C484" s="154" t="s">
        <v>3127</v>
      </c>
      <c r="D484" s="372"/>
      <c r="E484" s="373"/>
      <c r="F484" s="897"/>
      <c r="G484" s="744"/>
    </row>
    <row r="485" spans="2:7" s="124" customFormat="1">
      <c r="B485" s="153"/>
      <c r="C485" s="154" t="s">
        <v>3128</v>
      </c>
      <c r="D485" s="372"/>
      <c r="E485" s="373"/>
      <c r="F485" s="897"/>
      <c r="G485" s="744"/>
    </row>
    <row r="486" spans="2:7" s="124" customFormat="1">
      <c r="B486" s="153"/>
      <c r="C486" s="154" t="s">
        <v>3129</v>
      </c>
      <c r="D486" s="372"/>
      <c r="E486" s="373"/>
      <c r="F486" s="897"/>
      <c r="G486" s="744"/>
    </row>
    <row r="487" spans="2:7" s="124" customFormat="1" ht="202.5" customHeight="1">
      <c r="B487" s="153"/>
      <c r="C487" s="154" t="s">
        <v>3130</v>
      </c>
      <c r="D487" s="372"/>
      <c r="E487" s="373"/>
      <c r="F487" s="897"/>
      <c r="G487" s="744"/>
    </row>
    <row r="488" spans="2:7" s="124" customFormat="1">
      <c r="B488" s="153"/>
      <c r="C488" s="361" t="s">
        <v>46</v>
      </c>
      <c r="D488" s="368" t="s">
        <v>13</v>
      </c>
      <c r="E488" s="369">
        <v>5211</v>
      </c>
      <c r="F488" s="894"/>
      <c r="G488" s="741">
        <f>E488*F488</f>
        <v>0</v>
      </c>
    </row>
    <row r="489" spans="2:7" s="124" customFormat="1">
      <c r="B489" s="153"/>
      <c r="C489" s="362" t="s">
        <v>47</v>
      </c>
      <c r="D489" s="370" t="s">
        <v>13</v>
      </c>
      <c r="E489" s="371">
        <v>6402</v>
      </c>
      <c r="F489" s="894"/>
      <c r="G489" s="742">
        <f>E489*F489</f>
        <v>0</v>
      </c>
    </row>
    <row r="490" spans="2:7" s="124" customFormat="1">
      <c r="B490" s="153"/>
      <c r="C490" s="31"/>
      <c r="D490" s="372"/>
      <c r="E490" s="373"/>
      <c r="F490" s="897"/>
      <c r="G490" s="744"/>
    </row>
    <row r="491" spans="2:7" s="124" customFormat="1" ht="89.25">
      <c r="B491" s="153" t="s">
        <v>2478</v>
      </c>
      <c r="C491" s="154" t="s">
        <v>3131</v>
      </c>
      <c r="D491" s="372"/>
      <c r="E491" s="373"/>
      <c r="F491" s="897"/>
      <c r="G491" s="744"/>
    </row>
    <row r="492" spans="2:7" s="124" customFormat="1">
      <c r="B492" s="153"/>
      <c r="C492" s="361" t="s">
        <v>46</v>
      </c>
      <c r="D492" s="368" t="s">
        <v>10</v>
      </c>
      <c r="E492" s="369">
        <v>945</v>
      </c>
      <c r="F492" s="894"/>
      <c r="G492" s="741">
        <f>E492*F492</f>
        <v>0</v>
      </c>
    </row>
    <row r="493" spans="2:7" s="124" customFormat="1">
      <c r="B493" s="153"/>
      <c r="C493" s="362" t="s">
        <v>47</v>
      </c>
      <c r="D493" s="370" t="s">
        <v>10</v>
      </c>
      <c r="E493" s="371">
        <v>189</v>
      </c>
      <c r="F493" s="894"/>
      <c r="G493" s="742">
        <f>E493*F493</f>
        <v>0</v>
      </c>
    </row>
    <row r="494" spans="2:7" s="124" customFormat="1">
      <c r="B494" s="153"/>
      <c r="C494" s="31"/>
      <c r="D494" s="372"/>
      <c r="E494" s="373"/>
      <c r="F494" s="897"/>
      <c r="G494" s="744"/>
    </row>
    <row r="495" spans="2:7" s="124" customFormat="1" ht="117.75" customHeight="1">
      <c r="B495" s="153" t="s">
        <v>2480</v>
      </c>
      <c r="C495" s="154" t="s">
        <v>3132</v>
      </c>
      <c r="D495" s="372"/>
      <c r="E495" s="373"/>
      <c r="F495" s="897"/>
      <c r="G495" s="744"/>
    </row>
    <row r="496" spans="2:7" s="124" customFormat="1">
      <c r="B496" s="153"/>
      <c r="C496" s="361" t="s">
        <v>46</v>
      </c>
      <c r="D496" s="368" t="s">
        <v>10</v>
      </c>
      <c r="E496" s="369">
        <v>75</v>
      </c>
      <c r="F496" s="894"/>
      <c r="G496" s="741">
        <f>E496*F496</f>
        <v>0</v>
      </c>
    </row>
    <row r="497" spans="2:7" s="124" customFormat="1">
      <c r="B497" s="153"/>
      <c r="C497" s="362" t="s">
        <v>47</v>
      </c>
      <c r="D497" s="370" t="s">
        <v>10</v>
      </c>
      <c r="E497" s="371">
        <v>103</v>
      </c>
      <c r="F497" s="894"/>
      <c r="G497" s="742">
        <f>E497*F497</f>
        <v>0</v>
      </c>
    </row>
    <row r="498" spans="2:7" s="124" customFormat="1">
      <c r="B498" s="153"/>
      <c r="C498" s="31"/>
      <c r="D498" s="372"/>
      <c r="E498" s="373"/>
      <c r="F498" s="897"/>
      <c r="G498" s="744"/>
    </row>
    <row r="499" spans="2:7" s="124" customFormat="1" ht="89.25">
      <c r="B499" s="153" t="s">
        <v>2508</v>
      </c>
      <c r="C499" s="154" t="s">
        <v>3133</v>
      </c>
      <c r="D499" s="372"/>
      <c r="E499" s="373"/>
      <c r="F499" s="897"/>
      <c r="G499" s="744"/>
    </row>
    <row r="500" spans="2:7" s="124" customFormat="1">
      <c r="B500" s="153"/>
      <c r="C500" s="154" t="s">
        <v>3134</v>
      </c>
      <c r="D500" s="372" t="s">
        <v>39</v>
      </c>
      <c r="E500" s="373">
        <v>331</v>
      </c>
      <c r="F500" s="894"/>
      <c r="G500" s="744">
        <f t="shared" ref="G500:G510" si="0">E500*F500</f>
        <v>0</v>
      </c>
    </row>
    <row r="501" spans="2:7" s="124" customFormat="1">
      <c r="B501" s="153"/>
      <c r="C501" s="154" t="s">
        <v>3135</v>
      </c>
      <c r="D501" s="372" t="s">
        <v>39</v>
      </c>
      <c r="E501" s="373">
        <v>16</v>
      </c>
      <c r="F501" s="894"/>
      <c r="G501" s="744">
        <f t="shared" si="0"/>
        <v>0</v>
      </c>
    </row>
    <row r="502" spans="2:7" s="124" customFormat="1">
      <c r="B502" s="153"/>
      <c r="C502" s="154" t="s">
        <v>3136</v>
      </c>
      <c r="D502" s="372" t="s">
        <v>39</v>
      </c>
      <c r="E502" s="373">
        <v>118</v>
      </c>
      <c r="F502" s="894"/>
      <c r="G502" s="744">
        <f t="shared" si="0"/>
        <v>0</v>
      </c>
    </row>
    <row r="503" spans="2:7" s="124" customFormat="1">
      <c r="B503" s="153"/>
      <c r="C503" s="154" t="s">
        <v>3137</v>
      </c>
      <c r="D503" s="372" t="s">
        <v>39</v>
      </c>
      <c r="E503" s="373">
        <v>42</v>
      </c>
      <c r="F503" s="894"/>
      <c r="G503" s="744">
        <f t="shared" si="0"/>
        <v>0</v>
      </c>
    </row>
    <row r="504" spans="2:7" s="124" customFormat="1">
      <c r="B504" s="153"/>
      <c r="C504" s="154" t="s">
        <v>3138</v>
      </c>
      <c r="D504" s="372" t="s">
        <v>39</v>
      </c>
      <c r="E504" s="373">
        <v>162</v>
      </c>
      <c r="F504" s="894"/>
      <c r="G504" s="744">
        <f t="shared" si="0"/>
        <v>0</v>
      </c>
    </row>
    <row r="505" spans="2:7" s="124" customFormat="1">
      <c r="B505" s="153"/>
      <c r="C505" s="154" t="s">
        <v>3139</v>
      </c>
      <c r="D505" s="372" t="s">
        <v>39</v>
      </c>
      <c r="E505" s="373">
        <v>103</v>
      </c>
      <c r="F505" s="894"/>
      <c r="G505" s="744">
        <f t="shared" si="0"/>
        <v>0</v>
      </c>
    </row>
    <row r="506" spans="2:7" s="124" customFormat="1">
      <c r="B506" s="153"/>
      <c r="C506" s="154" t="s">
        <v>3140</v>
      </c>
      <c r="D506" s="372" t="s">
        <v>39</v>
      </c>
      <c r="E506" s="373">
        <v>484</v>
      </c>
      <c r="F506" s="894"/>
      <c r="G506" s="744">
        <f t="shared" si="0"/>
        <v>0</v>
      </c>
    </row>
    <row r="507" spans="2:7" s="124" customFormat="1">
      <c r="B507" s="153"/>
      <c r="C507" s="154" t="s">
        <v>3864</v>
      </c>
      <c r="D507" s="372" t="s">
        <v>39</v>
      </c>
      <c r="E507" s="373">
        <v>60</v>
      </c>
      <c r="F507" s="894"/>
      <c r="G507" s="744">
        <f t="shared" si="0"/>
        <v>0</v>
      </c>
    </row>
    <row r="508" spans="2:7" s="124" customFormat="1">
      <c r="B508" s="153"/>
      <c r="C508" s="154" t="s">
        <v>3865</v>
      </c>
      <c r="D508" s="372" t="s">
        <v>39</v>
      </c>
      <c r="E508" s="373">
        <v>25</v>
      </c>
      <c r="F508" s="894"/>
      <c r="G508" s="744">
        <f t="shared" si="0"/>
        <v>0</v>
      </c>
    </row>
    <row r="509" spans="2:7" s="124" customFormat="1">
      <c r="B509" s="153"/>
      <c r="C509" s="154" t="s">
        <v>3141</v>
      </c>
      <c r="D509" s="372" t="s">
        <v>39</v>
      </c>
      <c r="E509" s="373">
        <v>226</v>
      </c>
      <c r="F509" s="894"/>
      <c r="G509" s="744">
        <f t="shared" si="0"/>
        <v>0</v>
      </c>
    </row>
    <row r="510" spans="2:7" s="124" customFormat="1">
      <c r="B510" s="153"/>
      <c r="C510" s="154" t="s">
        <v>3142</v>
      </c>
      <c r="D510" s="372" t="s">
        <v>39</v>
      </c>
      <c r="E510" s="373">
        <v>596</v>
      </c>
      <c r="F510" s="894"/>
      <c r="G510" s="744">
        <f t="shared" si="0"/>
        <v>0</v>
      </c>
    </row>
    <row r="511" spans="2:7" s="124" customFormat="1">
      <c r="B511" s="153"/>
      <c r="C511" s="361" t="s">
        <v>46</v>
      </c>
      <c r="D511" s="368"/>
      <c r="E511" s="369"/>
      <c r="F511" s="895"/>
      <c r="G511" s="741">
        <f>SUM(G500:G510)</f>
        <v>0</v>
      </c>
    </row>
    <row r="512" spans="2:7" s="124" customFormat="1">
      <c r="B512" s="153"/>
      <c r="C512" s="154" t="s">
        <v>3134</v>
      </c>
      <c r="D512" s="372" t="s">
        <v>39</v>
      </c>
      <c r="E512" s="373">
        <v>42</v>
      </c>
      <c r="F512" s="894"/>
      <c r="G512" s="744">
        <f t="shared" ref="G512:G519" si="1">E512*F512</f>
        <v>0</v>
      </c>
    </row>
    <row r="513" spans="2:7" s="124" customFormat="1">
      <c r="B513" s="153"/>
      <c r="C513" s="154" t="s">
        <v>3136</v>
      </c>
      <c r="D513" s="372" t="s">
        <v>39</v>
      </c>
      <c r="E513" s="373">
        <v>18</v>
      </c>
      <c r="F513" s="894"/>
      <c r="G513" s="744">
        <f t="shared" si="1"/>
        <v>0</v>
      </c>
    </row>
    <row r="514" spans="2:7" s="124" customFormat="1">
      <c r="B514" s="153"/>
      <c r="C514" s="154" t="s">
        <v>3138</v>
      </c>
      <c r="D514" s="372" t="s">
        <v>39</v>
      </c>
      <c r="E514" s="373">
        <v>10</v>
      </c>
      <c r="F514" s="894"/>
      <c r="G514" s="744">
        <f t="shared" si="1"/>
        <v>0</v>
      </c>
    </row>
    <row r="515" spans="2:7" s="124" customFormat="1">
      <c r="B515" s="153"/>
      <c r="C515" s="154" t="s">
        <v>3139</v>
      </c>
      <c r="D515" s="372" t="s">
        <v>39</v>
      </c>
      <c r="E515" s="373">
        <v>11</v>
      </c>
      <c r="F515" s="894"/>
      <c r="G515" s="744">
        <f t="shared" si="1"/>
        <v>0</v>
      </c>
    </row>
    <row r="516" spans="2:7" s="124" customFormat="1">
      <c r="B516" s="153"/>
      <c r="C516" s="154" t="s">
        <v>3140</v>
      </c>
      <c r="D516" s="372" t="s">
        <v>39</v>
      </c>
      <c r="E516" s="373">
        <v>29</v>
      </c>
      <c r="F516" s="894"/>
      <c r="G516" s="744">
        <f t="shared" si="1"/>
        <v>0</v>
      </c>
    </row>
    <row r="517" spans="2:7" s="124" customFormat="1">
      <c r="B517" s="153"/>
      <c r="C517" s="154" t="s">
        <v>3865</v>
      </c>
      <c r="D517" s="372" t="s">
        <v>39</v>
      </c>
      <c r="E517" s="373">
        <v>25</v>
      </c>
      <c r="F517" s="894"/>
      <c r="G517" s="744">
        <f t="shared" si="1"/>
        <v>0</v>
      </c>
    </row>
    <row r="518" spans="2:7" s="124" customFormat="1">
      <c r="B518" s="153"/>
      <c r="C518" s="154" t="s">
        <v>3141</v>
      </c>
      <c r="D518" s="372" t="s">
        <v>39</v>
      </c>
      <c r="E518" s="373">
        <v>62</v>
      </c>
      <c r="F518" s="894"/>
      <c r="G518" s="744">
        <f t="shared" si="1"/>
        <v>0</v>
      </c>
    </row>
    <row r="519" spans="2:7" s="124" customFormat="1">
      <c r="B519" s="153"/>
      <c r="C519" s="154" t="s">
        <v>3142</v>
      </c>
      <c r="D519" s="372" t="s">
        <v>39</v>
      </c>
      <c r="E519" s="373">
        <v>65</v>
      </c>
      <c r="F519" s="894"/>
      <c r="G519" s="744">
        <f t="shared" si="1"/>
        <v>0</v>
      </c>
    </row>
    <row r="520" spans="2:7" s="124" customFormat="1">
      <c r="B520" s="153"/>
      <c r="C520" s="362" t="s">
        <v>47</v>
      </c>
      <c r="D520" s="370"/>
      <c r="E520" s="371"/>
      <c r="F520" s="896"/>
      <c r="G520" s="742">
        <f>SUM(G512:G519)</f>
        <v>0</v>
      </c>
    </row>
    <row r="521" spans="2:7" s="124" customFormat="1">
      <c r="B521" s="153"/>
      <c r="C521" s="31"/>
      <c r="D521" s="372"/>
      <c r="E521" s="373"/>
      <c r="F521" s="897"/>
      <c r="G521" s="744"/>
    </row>
    <row r="522" spans="2:7" s="124" customFormat="1" ht="159.75" customHeight="1">
      <c r="B522" s="153" t="s">
        <v>2510</v>
      </c>
      <c r="C522" s="154" t="s">
        <v>3866</v>
      </c>
      <c r="D522" s="372"/>
      <c r="E522" s="373"/>
      <c r="F522" s="897"/>
      <c r="G522" s="744"/>
    </row>
    <row r="523" spans="2:7" s="124" customFormat="1">
      <c r="B523" s="153"/>
      <c r="C523" s="154" t="s">
        <v>3867</v>
      </c>
      <c r="D523" s="372" t="s">
        <v>7</v>
      </c>
      <c r="E523" s="373">
        <v>1</v>
      </c>
      <c r="F523" s="894"/>
      <c r="G523" s="744">
        <f>E523*F523</f>
        <v>0</v>
      </c>
    </row>
    <row r="524" spans="2:7" s="124" customFormat="1">
      <c r="B524" s="153"/>
      <c r="C524" s="154" t="s">
        <v>3868</v>
      </c>
      <c r="D524" s="372" t="s">
        <v>7</v>
      </c>
      <c r="E524" s="373">
        <v>1</v>
      </c>
      <c r="F524" s="894"/>
      <c r="G524" s="744">
        <f t="shared" ref="G524:G531" si="2">E524*F524</f>
        <v>0</v>
      </c>
    </row>
    <row r="525" spans="2:7" s="124" customFormat="1">
      <c r="B525" s="153"/>
      <c r="C525" s="154" t="s">
        <v>3869</v>
      </c>
      <c r="D525" s="372" t="s">
        <v>7</v>
      </c>
      <c r="E525" s="373">
        <v>1</v>
      </c>
      <c r="F525" s="894"/>
      <c r="G525" s="744">
        <f t="shared" si="2"/>
        <v>0</v>
      </c>
    </row>
    <row r="526" spans="2:7" s="124" customFormat="1">
      <c r="B526" s="153"/>
      <c r="C526" s="154" t="s">
        <v>3870</v>
      </c>
      <c r="D526" s="372" t="s">
        <v>7</v>
      </c>
      <c r="E526" s="373">
        <v>2</v>
      </c>
      <c r="F526" s="894"/>
      <c r="G526" s="744">
        <f t="shared" si="2"/>
        <v>0</v>
      </c>
    </row>
    <row r="527" spans="2:7" s="124" customFormat="1">
      <c r="B527" s="153"/>
      <c r="C527" s="154" t="s">
        <v>3871</v>
      </c>
      <c r="D527" s="372" t="s">
        <v>7</v>
      </c>
      <c r="E527" s="373">
        <v>2</v>
      </c>
      <c r="F527" s="894"/>
      <c r="G527" s="744">
        <f t="shared" si="2"/>
        <v>0</v>
      </c>
    </row>
    <row r="528" spans="2:7" s="124" customFormat="1">
      <c r="B528" s="153"/>
      <c r="C528" s="154" t="s">
        <v>3134</v>
      </c>
      <c r="D528" s="372" t="s">
        <v>7</v>
      </c>
      <c r="E528" s="373">
        <v>12</v>
      </c>
      <c r="F528" s="894"/>
      <c r="G528" s="744">
        <f t="shared" si="2"/>
        <v>0</v>
      </c>
    </row>
    <row r="529" spans="2:7" s="124" customFormat="1">
      <c r="B529" s="153"/>
      <c r="C529" s="154" t="s">
        <v>3140</v>
      </c>
      <c r="D529" s="372" t="s">
        <v>7</v>
      </c>
      <c r="E529" s="373">
        <v>2</v>
      </c>
      <c r="F529" s="894"/>
      <c r="G529" s="744">
        <f t="shared" si="2"/>
        <v>0</v>
      </c>
    </row>
    <row r="530" spans="2:7" s="124" customFormat="1">
      <c r="B530" s="153"/>
      <c r="C530" s="154" t="s">
        <v>3141</v>
      </c>
      <c r="D530" s="372" t="s">
        <v>7</v>
      </c>
      <c r="E530" s="373">
        <v>6</v>
      </c>
      <c r="F530" s="894"/>
      <c r="G530" s="744">
        <f t="shared" si="2"/>
        <v>0</v>
      </c>
    </row>
    <row r="531" spans="2:7" s="124" customFormat="1">
      <c r="B531" s="153"/>
      <c r="C531" s="154" t="s">
        <v>3142</v>
      </c>
      <c r="D531" s="372" t="s">
        <v>7</v>
      </c>
      <c r="E531" s="373">
        <v>5</v>
      </c>
      <c r="F531" s="894"/>
      <c r="G531" s="744">
        <f t="shared" si="2"/>
        <v>0</v>
      </c>
    </row>
    <row r="532" spans="2:7" s="124" customFormat="1">
      <c r="B532" s="153"/>
      <c r="C532" s="361" t="s">
        <v>46</v>
      </c>
      <c r="D532" s="368"/>
      <c r="E532" s="369"/>
      <c r="F532" s="895"/>
      <c r="G532" s="741">
        <f>SUM(G523:G531)</f>
        <v>0</v>
      </c>
    </row>
    <row r="533" spans="2:7" s="124" customFormat="1">
      <c r="B533" s="153"/>
      <c r="C533" s="154" t="s">
        <v>3872</v>
      </c>
      <c r="D533" s="372" t="s">
        <v>7</v>
      </c>
      <c r="E533" s="373">
        <v>1</v>
      </c>
      <c r="F533" s="894"/>
      <c r="G533" s="744">
        <f>E533*F533</f>
        <v>0</v>
      </c>
    </row>
    <row r="534" spans="2:7" s="124" customFormat="1">
      <c r="B534" s="153"/>
      <c r="C534" s="154" t="s">
        <v>3873</v>
      </c>
      <c r="D534" s="372" t="s">
        <v>7</v>
      </c>
      <c r="E534" s="373">
        <v>2</v>
      </c>
      <c r="F534" s="894"/>
      <c r="G534" s="744">
        <f t="shared" ref="G534:G549" si="3">E534*F534</f>
        <v>0</v>
      </c>
    </row>
    <row r="535" spans="2:7" s="124" customFormat="1">
      <c r="B535" s="153"/>
      <c r="C535" s="154" t="s">
        <v>3868</v>
      </c>
      <c r="D535" s="372" t="s">
        <v>7</v>
      </c>
      <c r="E535" s="373">
        <v>2</v>
      </c>
      <c r="F535" s="894"/>
      <c r="G535" s="744">
        <f t="shared" si="3"/>
        <v>0</v>
      </c>
    </row>
    <row r="536" spans="2:7" s="124" customFormat="1">
      <c r="B536" s="153"/>
      <c r="C536" s="154" t="s">
        <v>3874</v>
      </c>
      <c r="D536" s="372" t="s">
        <v>7</v>
      </c>
      <c r="E536" s="373">
        <v>1</v>
      </c>
      <c r="F536" s="894"/>
      <c r="G536" s="744">
        <f t="shared" si="3"/>
        <v>0</v>
      </c>
    </row>
    <row r="537" spans="2:7" s="124" customFormat="1">
      <c r="B537" s="153"/>
      <c r="C537" s="154" t="s">
        <v>3875</v>
      </c>
      <c r="D537" s="372" t="s">
        <v>7</v>
      </c>
      <c r="E537" s="373">
        <v>1</v>
      </c>
      <c r="F537" s="894"/>
      <c r="G537" s="744">
        <f t="shared" si="3"/>
        <v>0</v>
      </c>
    </row>
    <row r="538" spans="2:7" s="124" customFormat="1">
      <c r="B538" s="153"/>
      <c r="C538" s="154" t="s">
        <v>3876</v>
      </c>
      <c r="D538" s="372" t="s">
        <v>7</v>
      </c>
      <c r="E538" s="373">
        <v>1</v>
      </c>
      <c r="F538" s="894"/>
      <c r="G538" s="744">
        <f t="shared" si="3"/>
        <v>0</v>
      </c>
    </row>
    <row r="539" spans="2:7" s="124" customFormat="1">
      <c r="B539" s="153"/>
      <c r="C539" s="154" t="s">
        <v>3877</v>
      </c>
      <c r="D539" s="372" t="s">
        <v>7</v>
      </c>
      <c r="E539" s="373">
        <v>1</v>
      </c>
      <c r="F539" s="894"/>
      <c r="G539" s="744">
        <f t="shared" si="3"/>
        <v>0</v>
      </c>
    </row>
    <row r="540" spans="2:7" s="124" customFormat="1">
      <c r="B540" s="153"/>
      <c r="C540" s="154" t="s">
        <v>3878</v>
      </c>
      <c r="D540" s="372" t="s">
        <v>7</v>
      </c>
      <c r="E540" s="373">
        <v>1</v>
      </c>
      <c r="F540" s="894"/>
      <c r="G540" s="744">
        <f t="shared" si="3"/>
        <v>0</v>
      </c>
    </row>
    <row r="541" spans="2:7" s="124" customFormat="1">
      <c r="B541" s="153"/>
      <c r="C541" s="154" t="s">
        <v>3879</v>
      </c>
      <c r="D541" s="372" t="s">
        <v>7</v>
      </c>
      <c r="E541" s="373">
        <v>1</v>
      </c>
      <c r="F541" s="894"/>
      <c r="G541" s="744">
        <f t="shared" si="3"/>
        <v>0</v>
      </c>
    </row>
    <row r="542" spans="2:7" s="124" customFormat="1">
      <c r="B542" s="153"/>
      <c r="C542" s="154" t="s">
        <v>3880</v>
      </c>
      <c r="D542" s="372" t="s">
        <v>7</v>
      </c>
      <c r="E542" s="373">
        <v>1</v>
      </c>
      <c r="F542" s="894"/>
      <c r="G542" s="744">
        <f t="shared" si="3"/>
        <v>0</v>
      </c>
    </row>
    <row r="543" spans="2:7" s="124" customFormat="1">
      <c r="B543" s="153"/>
      <c r="C543" s="154" t="s">
        <v>3870</v>
      </c>
      <c r="D543" s="372" t="s">
        <v>7</v>
      </c>
      <c r="E543" s="373">
        <v>2</v>
      </c>
      <c r="F543" s="894"/>
      <c r="G543" s="744">
        <f t="shared" si="3"/>
        <v>0</v>
      </c>
    </row>
    <row r="544" spans="2:7" s="124" customFormat="1">
      <c r="B544" s="153"/>
      <c r="C544" s="154" t="s">
        <v>3881</v>
      </c>
      <c r="D544" s="372" t="s">
        <v>7</v>
      </c>
      <c r="E544" s="373">
        <v>1</v>
      </c>
      <c r="F544" s="894"/>
      <c r="G544" s="744">
        <f t="shared" si="3"/>
        <v>0</v>
      </c>
    </row>
    <row r="545" spans="2:7" s="124" customFormat="1">
      <c r="B545" s="153"/>
      <c r="C545" s="154" t="s">
        <v>3882</v>
      </c>
      <c r="D545" s="372" t="s">
        <v>7</v>
      </c>
      <c r="E545" s="373">
        <v>2</v>
      </c>
      <c r="F545" s="894"/>
      <c r="G545" s="744">
        <f t="shared" si="3"/>
        <v>0</v>
      </c>
    </row>
    <row r="546" spans="2:7" s="124" customFormat="1">
      <c r="B546" s="153"/>
      <c r="C546" s="154" t="s">
        <v>3883</v>
      </c>
      <c r="D546" s="372" t="s">
        <v>7</v>
      </c>
      <c r="E546" s="373">
        <v>1</v>
      </c>
      <c r="F546" s="894"/>
      <c r="G546" s="744">
        <f t="shared" si="3"/>
        <v>0</v>
      </c>
    </row>
    <row r="547" spans="2:7" s="124" customFormat="1">
      <c r="B547" s="153"/>
      <c r="C547" s="154" t="s">
        <v>3884</v>
      </c>
      <c r="D547" s="372" t="s">
        <v>7</v>
      </c>
      <c r="E547" s="373">
        <v>1</v>
      </c>
      <c r="F547" s="894"/>
      <c r="G547" s="744">
        <f t="shared" si="3"/>
        <v>0</v>
      </c>
    </row>
    <row r="548" spans="2:7" s="124" customFormat="1">
      <c r="B548" s="153"/>
      <c r="C548" s="154" t="s">
        <v>3141</v>
      </c>
      <c r="D548" s="372" t="s">
        <v>7</v>
      </c>
      <c r="E548" s="373">
        <v>3</v>
      </c>
      <c r="F548" s="894"/>
      <c r="G548" s="744">
        <f t="shared" si="3"/>
        <v>0</v>
      </c>
    </row>
    <row r="549" spans="2:7" s="124" customFormat="1">
      <c r="B549" s="153"/>
      <c r="C549" s="154" t="s">
        <v>3142</v>
      </c>
      <c r="D549" s="372" t="s">
        <v>7</v>
      </c>
      <c r="E549" s="373">
        <v>6</v>
      </c>
      <c r="F549" s="894"/>
      <c r="G549" s="744">
        <f t="shared" si="3"/>
        <v>0</v>
      </c>
    </row>
    <row r="550" spans="2:7" s="124" customFormat="1">
      <c r="B550" s="153"/>
      <c r="C550" s="362" t="s">
        <v>47</v>
      </c>
      <c r="D550" s="370"/>
      <c r="E550" s="371"/>
      <c r="F550" s="896"/>
      <c r="G550" s="742">
        <f>SUM(G533:G549)</f>
        <v>0</v>
      </c>
    </row>
    <row r="551" spans="2:7" s="124" customFormat="1">
      <c r="B551" s="153"/>
      <c r="C551" s="154"/>
      <c r="D551" s="372"/>
      <c r="E551" s="373"/>
      <c r="F551" s="897"/>
      <c r="G551" s="744"/>
    </row>
    <row r="552" spans="2:7" s="124" customFormat="1" ht="109.5" customHeight="1">
      <c r="B552" s="153" t="s">
        <v>2487</v>
      </c>
      <c r="C552" s="154" t="s">
        <v>3885</v>
      </c>
      <c r="D552" s="372"/>
      <c r="E552" s="373"/>
      <c r="F552" s="897"/>
      <c r="G552" s="744"/>
    </row>
    <row r="553" spans="2:7" s="124" customFormat="1">
      <c r="B553" s="153"/>
      <c r="C553" s="154" t="s">
        <v>3886</v>
      </c>
      <c r="D553" s="372" t="s">
        <v>7</v>
      </c>
      <c r="E553" s="373">
        <v>1</v>
      </c>
      <c r="F553" s="894"/>
      <c r="G553" s="744">
        <f t="shared" ref="G553:G558" si="4">E553*F553</f>
        <v>0</v>
      </c>
    </row>
    <row r="554" spans="2:7" s="124" customFormat="1">
      <c r="B554" s="153"/>
      <c r="C554" s="154" t="s">
        <v>3136</v>
      </c>
      <c r="D554" s="372" t="s">
        <v>7</v>
      </c>
      <c r="E554" s="373">
        <v>3</v>
      </c>
      <c r="F554" s="894"/>
      <c r="G554" s="744">
        <f t="shared" si="4"/>
        <v>0</v>
      </c>
    </row>
    <row r="555" spans="2:7" s="124" customFormat="1">
      <c r="B555" s="153"/>
      <c r="C555" s="154" t="s">
        <v>3138</v>
      </c>
      <c r="D555" s="372" t="s">
        <v>7</v>
      </c>
      <c r="E555" s="373">
        <v>3</v>
      </c>
      <c r="F555" s="894"/>
      <c r="G555" s="744">
        <f t="shared" si="4"/>
        <v>0</v>
      </c>
    </row>
    <row r="556" spans="2:7" s="124" customFormat="1">
      <c r="B556" s="153"/>
      <c r="C556" s="154" t="s">
        <v>3140</v>
      </c>
      <c r="D556" s="372" t="s">
        <v>7</v>
      </c>
      <c r="E556" s="373">
        <v>1</v>
      </c>
      <c r="F556" s="894"/>
      <c r="G556" s="744">
        <f t="shared" si="4"/>
        <v>0</v>
      </c>
    </row>
    <row r="557" spans="2:7" s="124" customFormat="1">
      <c r="B557" s="153"/>
      <c r="C557" s="154" t="s">
        <v>3141</v>
      </c>
      <c r="D557" s="372" t="s">
        <v>7</v>
      </c>
      <c r="E557" s="373">
        <v>1</v>
      </c>
      <c r="F557" s="894"/>
      <c r="G557" s="744">
        <f t="shared" si="4"/>
        <v>0</v>
      </c>
    </row>
    <row r="558" spans="2:7" s="124" customFormat="1">
      <c r="B558" s="153"/>
      <c r="C558" s="154" t="s">
        <v>3142</v>
      </c>
      <c r="D558" s="372" t="s">
        <v>7</v>
      </c>
      <c r="E558" s="373">
        <v>4</v>
      </c>
      <c r="F558" s="894"/>
      <c r="G558" s="744">
        <f t="shared" si="4"/>
        <v>0</v>
      </c>
    </row>
    <row r="559" spans="2:7" s="124" customFormat="1">
      <c r="B559" s="153"/>
      <c r="C559" s="362" t="s">
        <v>47</v>
      </c>
      <c r="D559" s="370"/>
      <c r="E559" s="371"/>
      <c r="F559" s="896"/>
      <c r="G559" s="742">
        <f>SUM(G553:G558)</f>
        <v>0</v>
      </c>
    </row>
    <row r="560" spans="2:7" s="124" customFormat="1">
      <c r="B560" s="153"/>
      <c r="C560" s="154"/>
      <c r="D560" s="372"/>
      <c r="E560" s="373"/>
      <c r="F560" s="897"/>
      <c r="G560" s="744"/>
    </row>
    <row r="561" spans="2:7" s="124" customFormat="1" ht="209.25" customHeight="1">
      <c r="B561" s="153" t="s">
        <v>2489</v>
      </c>
      <c r="C561" s="154" t="s">
        <v>3887</v>
      </c>
      <c r="D561" s="372"/>
      <c r="E561" s="373"/>
      <c r="F561" s="897"/>
      <c r="G561" s="744"/>
    </row>
    <row r="562" spans="2:7" s="124" customFormat="1" ht="38.25">
      <c r="B562" s="153"/>
      <c r="C562" s="154" t="s">
        <v>3888</v>
      </c>
      <c r="D562" s="372" t="s">
        <v>7</v>
      </c>
      <c r="E562" s="373">
        <v>1</v>
      </c>
      <c r="F562" s="894"/>
      <c r="G562" s="744">
        <f t="shared" ref="G562:G566" si="5">E562*F562</f>
        <v>0</v>
      </c>
    </row>
    <row r="563" spans="2:7" s="124" customFormat="1" ht="38.25">
      <c r="B563" s="153"/>
      <c r="C563" s="154" t="s">
        <v>3889</v>
      </c>
      <c r="D563" s="372" t="s">
        <v>7</v>
      </c>
      <c r="E563" s="373">
        <v>3</v>
      </c>
      <c r="F563" s="894"/>
      <c r="G563" s="744">
        <f t="shared" si="5"/>
        <v>0</v>
      </c>
    </row>
    <row r="564" spans="2:7" s="124" customFormat="1" ht="38.25">
      <c r="B564" s="153"/>
      <c r="C564" s="154" t="s">
        <v>3890</v>
      </c>
      <c r="D564" s="372" t="s">
        <v>7</v>
      </c>
      <c r="E564" s="373">
        <v>2</v>
      </c>
      <c r="F564" s="894"/>
      <c r="G564" s="744">
        <f t="shared" si="5"/>
        <v>0</v>
      </c>
    </row>
    <row r="565" spans="2:7" s="124" customFormat="1" ht="38.25">
      <c r="B565" s="153"/>
      <c r="C565" s="154" t="s">
        <v>3891</v>
      </c>
      <c r="D565" s="372" t="s">
        <v>7</v>
      </c>
      <c r="E565" s="373">
        <v>10</v>
      </c>
      <c r="F565" s="894"/>
      <c r="G565" s="744">
        <f t="shared" si="5"/>
        <v>0</v>
      </c>
    </row>
    <row r="566" spans="2:7" s="124" customFormat="1" ht="38.25">
      <c r="B566" s="153"/>
      <c r="C566" s="154" t="s">
        <v>3892</v>
      </c>
      <c r="D566" s="372" t="s">
        <v>7</v>
      </c>
      <c r="E566" s="373">
        <v>3</v>
      </c>
      <c r="F566" s="894"/>
      <c r="G566" s="744">
        <f t="shared" si="5"/>
        <v>0</v>
      </c>
    </row>
    <row r="567" spans="2:7" s="124" customFormat="1">
      <c r="B567" s="153"/>
      <c r="C567" s="361" t="s">
        <v>46</v>
      </c>
      <c r="D567" s="368"/>
      <c r="E567" s="369"/>
      <c r="F567" s="895"/>
      <c r="G567" s="741">
        <f>SUM(G562:G566)</f>
        <v>0</v>
      </c>
    </row>
    <row r="568" spans="2:7" s="124" customFormat="1" ht="38.25">
      <c r="B568" s="153"/>
      <c r="C568" s="154" t="s">
        <v>3893</v>
      </c>
      <c r="D568" s="372" t="s">
        <v>7</v>
      </c>
      <c r="E568" s="373">
        <v>2</v>
      </c>
      <c r="F568" s="894"/>
      <c r="G568" s="744">
        <f t="shared" ref="G568:G574" si="6">E568*F568</f>
        <v>0</v>
      </c>
    </row>
    <row r="569" spans="2:7" s="124" customFormat="1" ht="38.25">
      <c r="B569" s="153"/>
      <c r="C569" s="154" t="s">
        <v>3894</v>
      </c>
      <c r="D569" s="372" t="s">
        <v>7</v>
      </c>
      <c r="E569" s="373">
        <v>1</v>
      </c>
      <c r="F569" s="894"/>
      <c r="G569" s="744">
        <f t="shared" si="6"/>
        <v>0</v>
      </c>
    </row>
    <row r="570" spans="2:7" s="124" customFormat="1" ht="38.25">
      <c r="B570" s="153"/>
      <c r="C570" s="154" t="s">
        <v>3895</v>
      </c>
      <c r="D570" s="372" t="s">
        <v>7</v>
      </c>
      <c r="E570" s="373">
        <v>3</v>
      </c>
      <c r="F570" s="894"/>
      <c r="G570" s="744">
        <f t="shared" si="6"/>
        <v>0</v>
      </c>
    </row>
    <row r="571" spans="2:7" s="124" customFormat="1" ht="38.25">
      <c r="B571" s="153"/>
      <c r="C571" s="154" t="s">
        <v>3896</v>
      </c>
      <c r="D571" s="372" t="s">
        <v>7</v>
      </c>
      <c r="E571" s="373">
        <v>2</v>
      </c>
      <c r="F571" s="894"/>
      <c r="G571" s="744">
        <f t="shared" si="6"/>
        <v>0</v>
      </c>
    </row>
    <row r="572" spans="2:7" s="124" customFormat="1" ht="38.25">
      <c r="B572" s="153"/>
      <c r="C572" s="154" t="s">
        <v>3897</v>
      </c>
      <c r="D572" s="372" t="s">
        <v>7</v>
      </c>
      <c r="E572" s="373">
        <v>1</v>
      </c>
      <c r="F572" s="894"/>
      <c r="G572" s="744">
        <f t="shared" si="6"/>
        <v>0</v>
      </c>
    </row>
    <row r="573" spans="2:7" s="124" customFormat="1" ht="38.25">
      <c r="B573" s="153"/>
      <c r="C573" s="154" t="s">
        <v>3898</v>
      </c>
      <c r="D573" s="372" t="s">
        <v>7</v>
      </c>
      <c r="E573" s="373">
        <v>2</v>
      </c>
      <c r="F573" s="894"/>
      <c r="G573" s="744">
        <f t="shared" si="6"/>
        <v>0</v>
      </c>
    </row>
    <row r="574" spans="2:7" s="124" customFormat="1" ht="38.25">
      <c r="B574" s="153"/>
      <c r="C574" s="154" t="s">
        <v>3899</v>
      </c>
      <c r="D574" s="372" t="s">
        <v>7</v>
      </c>
      <c r="E574" s="373">
        <v>3</v>
      </c>
      <c r="F574" s="894"/>
      <c r="G574" s="744">
        <f t="shared" si="6"/>
        <v>0</v>
      </c>
    </row>
    <row r="575" spans="2:7" s="124" customFormat="1">
      <c r="B575" s="153"/>
      <c r="C575" s="362" t="s">
        <v>47</v>
      </c>
      <c r="D575" s="370"/>
      <c r="E575" s="371"/>
      <c r="F575" s="896"/>
      <c r="G575" s="742">
        <f>SUM(G568:G574)</f>
        <v>0</v>
      </c>
    </row>
    <row r="576" spans="2:7" s="124" customFormat="1">
      <c r="B576" s="153"/>
      <c r="D576" s="415"/>
      <c r="E576" s="373"/>
      <c r="F576" s="897"/>
      <c r="G576" s="744"/>
    </row>
    <row r="577" spans="2:7" s="124" customFormat="1" ht="196.5" customHeight="1">
      <c r="B577" s="153" t="s">
        <v>2491</v>
      </c>
      <c r="C577" s="154" t="s">
        <v>3900</v>
      </c>
      <c r="D577" s="372"/>
      <c r="E577" s="373"/>
      <c r="F577" s="897"/>
      <c r="G577" s="744"/>
    </row>
    <row r="578" spans="2:7" s="124" customFormat="1" ht="25.5">
      <c r="B578" s="153"/>
      <c r="C578" s="154" t="s">
        <v>3901</v>
      </c>
      <c r="D578" s="372" t="s">
        <v>7</v>
      </c>
      <c r="E578" s="373">
        <v>1</v>
      </c>
      <c r="F578" s="894"/>
      <c r="G578" s="744">
        <f>E578*F578</f>
        <v>0</v>
      </c>
    </row>
    <row r="579" spans="2:7" s="124" customFormat="1" ht="25.5">
      <c r="B579" s="153"/>
      <c r="C579" s="154" t="s">
        <v>3902</v>
      </c>
      <c r="D579" s="372" t="s">
        <v>7</v>
      </c>
      <c r="E579" s="373">
        <v>2</v>
      </c>
      <c r="F579" s="894"/>
      <c r="G579" s="744">
        <f t="shared" ref="G579:G584" si="7">E579*F579</f>
        <v>0</v>
      </c>
    </row>
    <row r="580" spans="2:7" s="124" customFormat="1" ht="25.5">
      <c r="B580" s="153"/>
      <c r="C580" s="154" t="s">
        <v>3903</v>
      </c>
      <c r="D580" s="372" t="s">
        <v>7</v>
      </c>
      <c r="E580" s="373">
        <v>3</v>
      </c>
      <c r="F580" s="894"/>
      <c r="G580" s="744">
        <f t="shared" si="7"/>
        <v>0</v>
      </c>
    </row>
    <row r="581" spans="2:7" s="124" customFormat="1" ht="25.5">
      <c r="B581" s="153"/>
      <c r="C581" s="154" t="s">
        <v>3904</v>
      </c>
      <c r="D581" s="372" t="s">
        <v>7</v>
      </c>
      <c r="E581" s="373">
        <v>11</v>
      </c>
      <c r="F581" s="894"/>
      <c r="G581" s="744">
        <f t="shared" si="7"/>
        <v>0</v>
      </c>
    </row>
    <row r="582" spans="2:7" s="124" customFormat="1" ht="25.5">
      <c r="B582" s="153"/>
      <c r="C582" s="154" t="s">
        <v>3905</v>
      </c>
      <c r="D582" s="372" t="s">
        <v>7</v>
      </c>
      <c r="E582" s="373">
        <v>2</v>
      </c>
      <c r="F582" s="894"/>
      <c r="G582" s="744">
        <f t="shared" si="7"/>
        <v>0</v>
      </c>
    </row>
    <row r="583" spans="2:7" s="124" customFormat="1" ht="25.5">
      <c r="B583" s="153"/>
      <c r="C583" s="154" t="s">
        <v>3906</v>
      </c>
      <c r="D583" s="372" t="s">
        <v>7</v>
      </c>
      <c r="E583" s="373">
        <v>10</v>
      </c>
      <c r="F583" s="894"/>
      <c r="G583" s="744">
        <f t="shared" si="7"/>
        <v>0</v>
      </c>
    </row>
    <row r="584" spans="2:7" s="124" customFormat="1" ht="25.5">
      <c r="B584" s="153"/>
      <c r="C584" s="154" t="s">
        <v>3907</v>
      </c>
      <c r="D584" s="372" t="s">
        <v>7</v>
      </c>
      <c r="E584" s="373">
        <v>11</v>
      </c>
      <c r="F584" s="894"/>
      <c r="G584" s="744">
        <f t="shared" si="7"/>
        <v>0</v>
      </c>
    </row>
    <row r="585" spans="2:7" s="124" customFormat="1">
      <c r="B585" s="153"/>
      <c r="C585" s="362" t="s">
        <v>47</v>
      </c>
      <c r="D585" s="370"/>
      <c r="E585" s="371"/>
      <c r="F585" s="896"/>
      <c r="G585" s="742">
        <f>SUM(G578:G584)</f>
        <v>0</v>
      </c>
    </row>
    <row r="586" spans="2:7" s="124" customFormat="1">
      <c r="B586" s="153"/>
      <c r="E586" s="373"/>
      <c r="F586" s="897"/>
      <c r="G586" s="744"/>
    </row>
    <row r="587" spans="2:7" s="124" customFormat="1" ht="63.75">
      <c r="B587" s="153">
        <v>18</v>
      </c>
      <c r="C587" s="154" t="s">
        <v>3908</v>
      </c>
      <c r="E587" s="373"/>
      <c r="F587" s="897"/>
      <c r="G587" s="744"/>
    </row>
    <row r="588" spans="2:7" s="124" customFormat="1" ht="25.5">
      <c r="B588" s="153"/>
      <c r="C588" s="154" t="s">
        <v>3909</v>
      </c>
      <c r="D588" s="372" t="s">
        <v>7</v>
      </c>
      <c r="E588" s="373">
        <v>3</v>
      </c>
      <c r="F588" s="894"/>
      <c r="G588" s="744">
        <f t="shared" ref="G588" si="8">E588*F588</f>
        <v>0</v>
      </c>
    </row>
    <row r="589" spans="2:7" s="124" customFormat="1">
      <c r="B589" s="153"/>
      <c r="C589" s="361" t="s">
        <v>46</v>
      </c>
      <c r="D589" s="368"/>
      <c r="E589" s="369"/>
      <c r="F589" s="895"/>
      <c r="G589" s="741">
        <f>SUM(G588)</f>
        <v>0</v>
      </c>
    </row>
    <row r="590" spans="2:7" s="124" customFormat="1" ht="25.5">
      <c r="B590" s="153"/>
      <c r="C590" s="154" t="s">
        <v>3910</v>
      </c>
      <c r="D590" s="372" t="s">
        <v>7</v>
      </c>
      <c r="E590" s="373">
        <v>1</v>
      </c>
      <c r="F590" s="894"/>
      <c r="G590" s="744">
        <f t="shared" ref="G590:G591" si="9">E590*F590</f>
        <v>0</v>
      </c>
    </row>
    <row r="591" spans="2:7" s="124" customFormat="1" ht="25.5">
      <c r="B591" s="153"/>
      <c r="C591" s="154" t="s">
        <v>3909</v>
      </c>
      <c r="D591" s="372" t="s">
        <v>7</v>
      </c>
      <c r="E591" s="373">
        <v>2</v>
      </c>
      <c r="F591" s="894"/>
      <c r="G591" s="744">
        <f t="shared" si="9"/>
        <v>0</v>
      </c>
    </row>
    <row r="592" spans="2:7" s="124" customFormat="1">
      <c r="B592" s="153"/>
      <c r="C592" s="362" t="s">
        <v>47</v>
      </c>
      <c r="D592" s="370"/>
      <c r="E592" s="371"/>
      <c r="F592" s="896"/>
      <c r="G592" s="742">
        <f>SUM(G590:G591)</f>
        <v>0</v>
      </c>
    </row>
    <row r="593" spans="2:7" s="124" customFormat="1">
      <c r="B593" s="153"/>
      <c r="E593" s="373"/>
      <c r="F593" s="897"/>
      <c r="G593" s="744"/>
    </row>
    <row r="594" spans="2:7" s="124" customFormat="1" ht="174" customHeight="1">
      <c r="B594" s="153" t="s">
        <v>2494</v>
      </c>
      <c r="C594" s="154" t="s">
        <v>3911</v>
      </c>
      <c r="E594" s="373"/>
      <c r="F594" s="897"/>
      <c r="G594" s="744"/>
    </row>
    <row r="595" spans="2:7" s="124" customFormat="1" ht="38.25">
      <c r="B595" s="153"/>
      <c r="C595" s="154" t="s">
        <v>3912</v>
      </c>
      <c r="D595" s="372" t="s">
        <v>7</v>
      </c>
      <c r="E595" s="373">
        <v>1</v>
      </c>
      <c r="F595" s="894"/>
      <c r="G595" s="744">
        <f>E595*F595</f>
        <v>0</v>
      </c>
    </row>
    <row r="596" spans="2:7" s="124" customFormat="1" ht="38.25">
      <c r="B596" s="153"/>
      <c r="C596" s="154" t="s">
        <v>3913</v>
      </c>
      <c r="D596" s="372" t="s">
        <v>7</v>
      </c>
      <c r="E596" s="373">
        <v>1</v>
      </c>
      <c r="F596" s="894"/>
      <c r="G596" s="744">
        <f t="shared" ref="G596:G601" si="10">E596*F596</f>
        <v>0</v>
      </c>
    </row>
    <row r="597" spans="2:7" s="124" customFormat="1" ht="38.25">
      <c r="B597" s="153"/>
      <c r="C597" s="154" t="s">
        <v>3914</v>
      </c>
      <c r="D597" s="372" t="s">
        <v>7</v>
      </c>
      <c r="E597" s="373">
        <v>1</v>
      </c>
      <c r="F597" s="894"/>
      <c r="G597" s="744">
        <f t="shared" si="10"/>
        <v>0</v>
      </c>
    </row>
    <row r="598" spans="2:7" s="124" customFormat="1" ht="38.25">
      <c r="B598" s="153"/>
      <c r="C598" s="154" t="s">
        <v>3915</v>
      </c>
      <c r="D598" s="372" t="s">
        <v>7</v>
      </c>
      <c r="E598" s="373">
        <v>2</v>
      </c>
      <c r="F598" s="894"/>
      <c r="G598" s="744">
        <f t="shared" si="10"/>
        <v>0</v>
      </c>
    </row>
    <row r="599" spans="2:7" s="124" customFormat="1" ht="38.25">
      <c r="B599" s="153"/>
      <c r="C599" s="154" t="s">
        <v>3916</v>
      </c>
      <c r="D599" s="372" t="s">
        <v>7</v>
      </c>
      <c r="E599" s="373">
        <v>1</v>
      </c>
      <c r="F599" s="894"/>
      <c r="G599" s="744">
        <f t="shared" si="10"/>
        <v>0</v>
      </c>
    </row>
    <row r="600" spans="2:7" s="124" customFormat="1" ht="38.25">
      <c r="B600" s="153"/>
      <c r="C600" s="154" t="s">
        <v>3917</v>
      </c>
      <c r="D600" s="372" t="s">
        <v>7</v>
      </c>
      <c r="E600" s="373">
        <v>1</v>
      </c>
      <c r="F600" s="894"/>
      <c r="G600" s="744">
        <f t="shared" si="10"/>
        <v>0</v>
      </c>
    </row>
    <row r="601" spans="2:7" s="124" customFormat="1" ht="38.25">
      <c r="B601" s="153"/>
      <c r="C601" s="154" t="s">
        <v>3918</v>
      </c>
      <c r="D601" s="372" t="s">
        <v>7</v>
      </c>
      <c r="E601" s="373">
        <v>1</v>
      </c>
      <c r="F601" s="894"/>
      <c r="G601" s="744">
        <f t="shared" si="10"/>
        <v>0</v>
      </c>
    </row>
    <row r="602" spans="2:7" s="124" customFormat="1">
      <c r="B602" s="153"/>
      <c r="C602" s="362" t="s">
        <v>47</v>
      </c>
      <c r="D602" s="370"/>
      <c r="E602" s="371"/>
      <c r="F602" s="896"/>
      <c r="G602" s="742">
        <f>SUM(G595:G601)</f>
        <v>0</v>
      </c>
    </row>
    <row r="603" spans="2:7" s="124" customFormat="1">
      <c r="B603" s="153"/>
      <c r="E603" s="373"/>
      <c r="F603" s="897"/>
      <c r="G603" s="744"/>
    </row>
    <row r="604" spans="2:7" s="124" customFormat="1" ht="105.75" customHeight="1">
      <c r="B604" s="153" t="s">
        <v>2496</v>
      </c>
      <c r="C604" s="154" t="s">
        <v>3919</v>
      </c>
      <c r="E604" s="373"/>
      <c r="F604" s="897"/>
      <c r="G604" s="744"/>
    </row>
    <row r="605" spans="2:7" s="124" customFormat="1">
      <c r="B605" s="153"/>
      <c r="C605" s="154" t="s">
        <v>3920</v>
      </c>
      <c r="D605" s="372" t="s">
        <v>7</v>
      </c>
      <c r="E605" s="373">
        <v>1</v>
      </c>
      <c r="F605" s="894"/>
      <c r="G605" s="744">
        <f t="shared" ref="G605:G612" si="11">E605*F605</f>
        <v>0</v>
      </c>
    </row>
    <row r="606" spans="2:7" s="124" customFormat="1">
      <c r="B606" s="153"/>
      <c r="C606" s="154" t="s">
        <v>3871</v>
      </c>
      <c r="D606" s="372" t="s">
        <v>7</v>
      </c>
      <c r="E606" s="373">
        <v>5</v>
      </c>
      <c r="F606" s="894"/>
      <c r="G606" s="744">
        <f t="shared" si="11"/>
        <v>0</v>
      </c>
    </row>
    <row r="607" spans="2:7" s="124" customFormat="1">
      <c r="B607" s="153"/>
      <c r="C607" s="154" t="s">
        <v>3136</v>
      </c>
      <c r="D607" s="372" t="s">
        <v>7</v>
      </c>
      <c r="E607" s="373">
        <v>3</v>
      </c>
      <c r="F607" s="894"/>
      <c r="G607" s="744">
        <f t="shared" si="11"/>
        <v>0</v>
      </c>
    </row>
    <row r="608" spans="2:7" s="124" customFormat="1">
      <c r="B608" s="153"/>
      <c r="C608" s="154" t="s">
        <v>3138</v>
      </c>
      <c r="D608" s="372" t="s">
        <v>7</v>
      </c>
      <c r="E608" s="373">
        <v>11</v>
      </c>
      <c r="F608" s="894"/>
      <c r="G608" s="744">
        <f t="shared" si="11"/>
        <v>0</v>
      </c>
    </row>
    <row r="609" spans="2:7" s="124" customFormat="1">
      <c r="B609" s="153"/>
      <c r="C609" s="154" t="s">
        <v>3139</v>
      </c>
      <c r="D609" s="372" t="s">
        <v>7</v>
      </c>
      <c r="E609" s="373">
        <v>8</v>
      </c>
      <c r="F609" s="894"/>
      <c r="G609" s="744">
        <f t="shared" si="11"/>
        <v>0</v>
      </c>
    </row>
    <row r="610" spans="2:7" s="124" customFormat="1">
      <c r="B610" s="153"/>
      <c r="C610" s="154" t="s">
        <v>3140</v>
      </c>
      <c r="D610" s="372" t="s">
        <v>7</v>
      </c>
      <c r="E610" s="373">
        <v>29</v>
      </c>
      <c r="F610" s="894"/>
      <c r="G610" s="744">
        <f t="shared" si="11"/>
        <v>0</v>
      </c>
    </row>
    <row r="611" spans="2:7" s="124" customFormat="1">
      <c r="B611" s="153"/>
      <c r="C611" s="154" t="s">
        <v>3141</v>
      </c>
      <c r="D611" s="372" t="s">
        <v>7</v>
      </c>
      <c r="E611" s="373">
        <v>16</v>
      </c>
      <c r="F611" s="894"/>
      <c r="G611" s="744">
        <f t="shared" si="11"/>
        <v>0</v>
      </c>
    </row>
    <row r="612" spans="2:7" s="124" customFormat="1">
      <c r="B612" s="153"/>
      <c r="C612" s="154" t="s">
        <v>3142</v>
      </c>
      <c r="D612" s="372" t="s">
        <v>7</v>
      </c>
      <c r="E612" s="373">
        <v>139</v>
      </c>
      <c r="F612" s="894"/>
      <c r="G612" s="744">
        <f t="shared" si="11"/>
        <v>0</v>
      </c>
    </row>
    <row r="613" spans="2:7" s="124" customFormat="1">
      <c r="B613" s="153"/>
      <c r="C613" s="361" t="s">
        <v>46</v>
      </c>
      <c r="D613" s="368"/>
      <c r="E613" s="369"/>
      <c r="F613" s="895"/>
      <c r="G613" s="741">
        <f>SUM(G605:G612)</f>
        <v>0</v>
      </c>
    </row>
    <row r="614" spans="2:7" s="124" customFormat="1">
      <c r="B614" s="153"/>
      <c r="C614" s="154" t="s">
        <v>3921</v>
      </c>
      <c r="D614" s="372" t="s">
        <v>7</v>
      </c>
      <c r="E614" s="373">
        <v>1</v>
      </c>
      <c r="F614" s="894"/>
      <c r="G614" s="744">
        <f t="shared" ref="G614:G619" si="12">E614*F614</f>
        <v>0</v>
      </c>
    </row>
    <row r="615" spans="2:7" s="124" customFormat="1">
      <c r="B615" s="153"/>
      <c r="C615" s="154" t="s">
        <v>3883</v>
      </c>
      <c r="D615" s="372" t="s">
        <v>7</v>
      </c>
      <c r="E615" s="373">
        <v>1</v>
      </c>
      <c r="F615" s="894"/>
      <c r="G615" s="744">
        <f t="shared" si="12"/>
        <v>0</v>
      </c>
    </row>
    <row r="616" spans="2:7" s="124" customFormat="1">
      <c r="B616" s="153"/>
      <c r="C616" s="154" t="s">
        <v>3922</v>
      </c>
      <c r="D616" s="372" t="s">
        <v>7</v>
      </c>
      <c r="E616" s="373">
        <v>2</v>
      </c>
      <c r="F616" s="894"/>
      <c r="G616" s="744">
        <f t="shared" si="12"/>
        <v>0</v>
      </c>
    </row>
    <row r="617" spans="2:7" s="124" customFormat="1">
      <c r="B617" s="153"/>
      <c r="C617" s="154" t="s">
        <v>3140</v>
      </c>
      <c r="D617" s="372" t="s">
        <v>7</v>
      </c>
      <c r="E617" s="373">
        <v>5</v>
      </c>
      <c r="F617" s="894"/>
      <c r="G617" s="744">
        <f t="shared" si="12"/>
        <v>0</v>
      </c>
    </row>
    <row r="618" spans="2:7" s="124" customFormat="1">
      <c r="B618" s="153"/>
      <c r="C618" s="154" t="s">
        <v>3141</v>
      </c>
      <c r="D618" s="372" t="s">
        <v>7</v>
      </c>
      <c r="E618" s="373">
        <v>15</v>
      </c>
      <c r="F618" s="894"/>
      <c r="G618" s="744">
        <f t="shared" si="12"/>
        <v>0</v>
      </c>
    </row>
    <row r="619" spans="2:7" s="124" customFormat="1">
      <c r="B619" s="153"/>
      <c r="C619" s="154" t="s">
        <v>3142</v>
      </c>
      <c r="D619" s="372" t="s">
        <v>7</v>
      </c>
      <c r="E619" s="373">
        <v>12</v>
      </c>
      <c r="F619" s="894"/>
      <c r="G619" s="744">
        <f t="shared" si="12"/>
        <v>0</v>
      </c>
    </row>
    <row r="620" spans="2:7" s="124" customFormat="1">
      <c r="B620" s="153"/>
      <c r="C620" s="362" t="s">
        <v>47</v>
      </c>
      <c r="D620" s="370"/>
      <c r="E620" s="371"/>
      <c r="F620" s="896"/>
      <c r="G620" s="742">
        <f>SUM(G614:G619)</f>
        <v>0</v>
      </c>
    </row>
    <row r="621" spans="2:7" s="124" customFormat="1">
      <c r="B621" s="153"/>
      <c r="D621" s="415"/>
      <c r="E621" s="373"/>
      <c r="F621" s="897"/>
      <c r="G621" s="744"/>
    </row>
    <row r="622" spans="2:7" s="124" customFormat="1" ht="69.75" customHeight="1">
      <c r="B622" s="153" t="s">
        <v>2497</v>
      </c>
      <c r="C622" s="154" t="s">
        <v>3923</v>
      </c>
      <c r="D622" s="415"/>
      <c r="E622" s="373"/>
      <c r="F622" s="897"/>
      <c r="G622" s="744"/>
    </row>
    <row r="623" spans="2:7" s="124" customFormat="1">
      <c r="B623" s="153"/>
      <c r="C623" s="154" t="s">
        <v>3924</v>
      </c>
      <c r="D623" s="372" t="s">
        <v>7</v>
      </c>
      <c r="E623" s="373">
        <v>36</v>
      </c>
      <c r="F623" s="894"/>
      <c r="G623" s="744">
        <f>E623*F623</f>
        <v>0</v>
      </c>
    </row>
    <row r="624" spans="2:7" s="124" customFormat="1">
      <c r="B624" s="153"/>
      <c r="C624" s="154" t="s">
        <v>3925</v>
      </c>
      <c r="D624" s="372" t="s">
        <v>7</v>
      </c>
      <c r="E624" s="373">
        <v>8</v>
      </c>
      <c r="F624" s="894"/>
      <c r="G624" s="744">
        <f t="shared" ref="G624:G626" si="13">E624*F624</f>
        <v>0</v>
      </c>
    </row>
    <row r="625" spans="2:7" s="124" customFormat="1">
      <c r="B625" s="153"/>
      <c r="C625" s="154" t="s">
        <v>3926</v>
      </c>
      <c r="D625" s="372" t="s">
        <v>7</v>
      </c>
      <c r="E625" s="373">
        <v>94</v>
      </c>
      <c r="F625" s="894"/>
      <c r="G625" s="744">
        <f t="shared" si="13"/>
        <v>0</v>
      </c>
    </row>
    <row r="626" spans="2:7" s="124" customFormat="1">
      <c r="B626" s="153"/>
      <c r="C626" s="154" t="s">
        <v>3927</v>
      </c>
      <c r="D626" s="372" t="s">
        <v>7</v>
      </c>
      <c r="E626" s="373">
        <v>24</v>
      </c>
      <c r="F626" s="894"/>
      <c r="G626" s="744">
        <f t="shared" si="13"/>
        <v>0</v>
      </c>
    </row>
    <row r="627" spans="2:7" s="124" customFormat="1">
      <c r="B627" s="153"/>
      <c r="C627" s="361" t="s">
        <v>46</v>
      </c>
      <c r="D627" s="368"/>
      <c r="E627" s="369"/>
      <c r="F627" s="895"/>
      <c r="G627" s="741">
        <f>SUM(G623:G626)</f>
        <v>0</v>
      </c>
    </row>
    <row r="628" spans="2:7" s="124" customFormat="1">
      <c r="B628" s="153"/>
      <c r="C628" s="154" t="s">
        <v>3924</v>
      </c>
      <c r="D628" s="372" t="s">
        <v>7</v>
      </c>
      <c r="E628" s="373">
        <v>5</v>
      </c>
      <c r="F628" s="894"/>
      <c r="G628" s="744">
        <f>E628*F628</f>
        <v>0</v>
      </c>
    </row>
    <row r="629" spans="2:7" s="124" customFormat="1">
      <c r="B629" s="153"/>
      <c r="C629" s="154" t="s">
        <v>3925</v>
      </c>
      <c r="D629" s="372" t="s">
        <v>7</v>
      </c>
      <c r="E629" s="373">
        <v>18</v>
      </c>
      <c r="F629" s="894"/>
      <c r="G629" s="744">
        <f t="shared" ref="G629:G631" si="14">E629*F629</f>
        <v>0</v>
      </c>
    </row>
    <row r="630" spans="2:7" s="124" customFormat="1">
      <c r="B630" s="153"/>
      <c r="C630" s="154" t="s">
        <v>3926</v>
      </c>
      <c r="D630" s="372" t="s">
        <v>7</v>
      </c>
      <c r="E630" s="373">
        <v>17</v>
      </c>
      <c r="F630" s="894"/>
      <c r="G630" s="744">
        <f t="shared" si="14"/>
        <v>0</v>
      </c>
    </row>
    <row r="631" spans="2:7" s="124" customFormat="1">
      <c r="B631" s="153"/>
      <c r="C631" s="154" t="s">
        <v>3927</v>
      </c>
      <c r="D631" s="372" t="s">
        <v>7</v>
      </c>
      <c r="E631" s="373">
        <v>14</v>
      </c>
      <c r="F631" s="894"/>
      <c r="G631" s="744">
        <f t="shared" si="14"/>
        <v>0</v>
      </c>
    </row>
    <row r="632" spans="2:7" s="124" customFormat="1">
      <c r="B632" s="153"/>
      <c r="C632" s="362" t="s">
        <v>47</v>
      </c>
      <c r="D632" s="370"/>
      <c r="E632" s="371"/>
      <c r="F632" s="896"/>
      <c r="G632" s="742">
        <f>SUM(G628:G631)</f>
        <v>0</v>
      </c>
    </row>
    <row r="633" spans="2:7" s="124" customFormat="1">
      <c r="B633" s="153"/>
      <c r="D633" s="415"/>
      <c r="E633" s="373"/>
      <c r="F633" s="897"/>
      <c r="G633" s="744"/>
    </row>
    <row r="634" spans="2:7" s="124" customFormat="1" ht="175.35" customHeight="1">
      <c r="B634" s="153" t="s">
        <v>2513</v>
      </c>
      <c r="C634" s="154" t="s">
        <v>3928</v>
      </c>
      <c r="D634" s="415"/>
      <c r="E634" s="373"/>
      <c r="F634" s="897"/>
      <c r="G634" s="744"/>
    </row>
    <row r="635" spans="2:7" s="124" customFormat="1" ht="25.5">
      <c r="B635" s="153"/>
      <c r="C635" s="154" t="s">
        <v>3929</v>
      </c>
      <c r="D635" s="372" t="s">
        <v>7</v>
      </c>
      <c r="E635" s="373">
        <v>31</v>
      </c>
      <c r="F635" s="894"/>
      <c r="G635" s="744">
        <f>E635*F635</f>
        <v>0</v>
      </c>
    </row>
    <row r="636" spans="2:7" s="124" customFormat="1" ht="25.5">
      <c r="B636" s="153"/>
      <c r="C636" s="154" t="s">
        <v>3930</v>
      </c>
      <c r="D636" s="372" t="s">
        <v>7</v>
      </c>
      <c r="E636" s="373">
        <v>43</v>
      </c>
      <c r="F636" s="894"/>
      <c r="G636" s="744">
        <f t="shared" ref="G636:G641" si="15">E636*F636</f>
        <v>0</v>
      </c>
    </row>
    <row r="637" spans="2:7" s="124" customFormat="1" ht="25.5">
      <c r="B637" s="153"/>
      <c r="C637" s="154" t="s">
        <v>3931</v>
      </c>
      <c r="D637" s="372" t="s">
        <v>7</v>
      </c>
      <c r="E637" s="373">
        <v>22</v>
      </c>
      <c r="F637" s="894"/>
      <c r="G637" s="744">
        <f t="shared" si="15"/>
        <v>0</v>
      </c>
    </row>
    <row r="638" spans="2:7" s="124" customFormat="1" ht="25.5">
      <c r="B638" s="153"/>
      <c r="C638" s="154" t="s">
        <v>3932</v>
      </c>
      <c r="D638" s="372" t="s">
        <v>7</v>
      </c>
      <c r="E638" s="373">
        <v>10</v>
      </c>
      <c r="F638" s="894"/>
      <c r="G638" s="744">
        <f t="shared" si="15"/>
        <v>0</v>
      </c>
    </row>
    <row r="639" spans="2:7" s="124" customFormat="1" ht="38.25">
      <c r="B639" s="153"/>
      <c r="C639" s="154" t="s">
        <v>3933</v>
      </c>
      <c r="D639" s="372" t="s">
        <v>7</v>
      </c>
      <c r="E639" s="373">
        <v>8</v>
      </c>
      <c r="F639" s="894"/>
      <c r="G639" s="744">
        <f t="shared" si="15"/>
        <v>0</v>
      </c>
    </row>
    <row r="640" spans="2:7" s="124" customFormat="1">
      <c r="B640" s="153"/>
      <c r="C640" s="154" t="s">
        <v>3934</v>
      </c>
      <c r="D640" s="372"/>
      <c r="E640" s="373"/>
      <c r="F640" s="897"/>
      <c r="G640" s="744"/>
    </row>
    <row r="641" spans="2:7" s="124" customFormat="1" ht="25.5">
      <c r="B641" s="153"/>
      <c r="C641" s="154" t="s">
        <v>3935</v>
      </c>
      <c r="D641" s="372" t="s">
        <v>7</v>
      </c>
      <c r="E641" s="373">
        <v>8</v>
      </c>
      <c r="F641" s="894"/>
      <c r="G641" s="744">
        <f t="shared" si="15"/>
        <v>0</v>
      </c>
    </row>
    <row r="642" spans="2:7" s="124" customFormat="1">
      <c r="B642" s="153"/>
      <c r="C642" s="361" t="s">
        <v>46</v>
      </c>
      <c r="D642" s="368"/>
      <c r="E642" s="369"/>
      <c r="F642" s="895"/>
      <c r="G642" s="741">
        <f>SUM(G635:G641)</f>
        <v>0</v>
      </c>
    </row>
    <row r="643" spans="2:7" s="124" customFormat="1" ht="25.5">
      <c r="B643" s="153"/>
      <c r="C643" s="154" t="s">
        <v>3930</v>
      </c>
      <c r="D643" s="372" t="s">
        <v>7</v>
      </c>
      <c r="E643" s="373">
        <v>6</v>
      </c>
      <c r="F643" s="894"/>
      <c r="G643" s="744">
        <f t="shared" ref="G643:G645" si="16">E643*F643</f>
        <v>0</v>
      </c>
    </row>
    <row r="644" spans="2:7" s="124" customFormat="1" ht="25.5">
      <c r="B644" s="153"/>
      <c r="C644" s="154" t="s">
        <v>3931</v>
      </c>
      <c r="D644" s="372" t="s">
        <v>7</v>
      </c>
      <c r="E644" s="373">
        <v>4</v>
      </c>
      <c r="F644" s="894"/>
      <c r="G644" s="744">
        <f t="shared" si="16"/>
        <v>0</v>
      </c>
    </row>
    <row r="645" spans="2:7" s="124" customFormat="1" ht="25.5">
      <c r="B645" s="153"/>
      <c r="C645" s="154" t="s">
        <v>3932</v>
      </c>
      <c r="D645" s="372" t="s">
        <v>7</v>
      </c>
      <c r="E645" s="373">
        <v>17</v>
      </c>
      <c r="F645" s="894"/>
      <c r="G645" s="744">
        <f t="shared" si="16"/>
        <v>0</v>
      </c>
    </row>
    <row r="646" spans="2:7" s="124" customFormat="1">
      <c r="B646" s="153"/>
      <c r="C646" s="154" t="s">
        <v>3936</v>
      </c>
      <c r="D646" s="415"/>
      <c r="E646" s="373"/>
      <c r="F646" s="894"/>
      <c r="G646" s="744"/>
    </row>
    <row r="647" spans="2:7" s="124" customFormat="1" ht="25.5">
      <c r="B647" s="153"/>
      <c r="C647" s="154" t="s">
        <v>3937</v>
      </c>
      <c r="D647" s="372" t="s">
        <v>7</v>
      </c>
      <c r="E647" s="373">
        <v>14</v>
      </c>
      <c r="F647" s="894"/>
      <c r="G647" s="744">
        <f t="shared" ref="G647" si="17">E647*F647</f>
        <v>0</v>
      </c>
    </row>
    <row r="648" spans="2:7" s="124" customFormat="1">
      <c r="B648" s="153"/>
      <c r="C648" s="362" t="s">
        <v>47</v>
      </c>
      <c r="D648" s="370"/>
      <c r="E648" s="371"/>
      <c r="F648" s="896"/>
      <c r="G648" s="742">
        <f>SUM(G643:G647)</f>
        <v>0</v>
      </c>
    </row>
    <row r="649" spans="2:7" s="124" customFormat="1">
      <c r="B649" s="153"/>
      <c r="D649" s="415"/>
      <c r="E649" s="373"/>
      <c r="F649" s="897"/>
      <c r="G649" s="744"/>
    </row>
    <row r="650" spans="2:7" s="124" customFormat="1" ht="108.75" customHeight="1">
      <c r="B650" s="153" t="s">
        <v>2514</v>
      </c>
      <c r="C650" s="154" t="s">
        <v>3938</v>
      </c>
      <c r="D650" s="415"/>
      <c r="E650" s="373"/>
      <c r="F650" s="897"/>
      <c r="G650" s="744"/>
    </row>
    <row r="651" spans="2:7" s="124" customFormat="1">
      <c r="B651" s="153"/>
      <c r="C651" s="154" t="s">
        <v>3939</v>
      </c>
      <c r="D651" s="372" t="s">
        <v>7</v>
      </c>
      <c r="E651" s="373">
        <v>12</v>
      </c>
      <c r="F651" s="894"/>
      <c r="G651" s="744">
        <f>E651*F651</f>
        <v>0</v>
      </c>
    </row>
    <row r="652" spans="2:7" s="124" customFormat="1">
      <c r="B652" s="153"/>
      <c r="C652" s="154" t="s">
        <v>3940</v>
      </c>
      <c r="D652" s="372" t="s">
        <v>7</v>
      </c>
      <c r="E652" s="373">
        <v>18</v>
      </c>
      <c r="F652" s="894"/>
      <c r="G652" s="744">
        <f t="shared" ref="G652:G654" si="18">E652*F652</f>
        <v>0</v>
      </c>
    </row>
    <row r="653" spans="2:7" s="124" customFormat="1">
      <c r="B653" s="153"/>
      <c r="C653" s="154" t="s">
        <v>3941</v>
      </c>
      <c r="D653" s="372" t="s">
        <v>7</v>
      </c>
      <c r="E653" s="373">
        <v>29</v>
      </c>
      <c r="F653" s="894"/>
      <c r="G653" s="744">
        <f t="shared" si="18"/>
        <v>0</v>
      </c>
    </row>
    <row r="654" spans="2:7" s="124" customFormat="1">
      <c r="B654" s="153"/>
      <c r="C654" s="154" t="s">
        <v>3942</v>
      </c>
      <c r="D654" s="372" t="s">
        <v>7</v>
      </c>
      <c r="E654" s="373">
        <v>18</v>
      </c>
      <c r="F654" s="894"/>
      <c r="G654" s="744">
        <f t="shared" si="18"/>
        <v>0</v>
      </c>
    </row>
    <row r="655" spans="2:7" s="124" customFormat="1">
      <c r="B655" s="153"/>
      <c r="C655" s="361" t="s">
        <v>46</v>
      </c>
      <c r="D655" s="368"/>
      <c r="E655" s="369"/>
      <c r="F655" s="895"/>
      <c r="G655" s="741">
        <f>SUM(G651:G654)</f>
        <v>0</v>
      </c>
    </row>
    <row r="656" spans="2:7" s="124" customFormat="1">
      <c r="B656" s="153"/>
      <c r="C656" s="154" t="s">
        <v>3941</v>
      </c>
      <c r="D656" s="372" t="s">
        <v>7</v>
      </c>
      <c r="E656" s="373">
        <v>10</v>
      </c>
      <c r="F656" s="894"/>
      <c r="G656" s="744">
        <f>E656*F656</f>
        <v>0</v>
      </c>
    </row>
    <row r="657" spans="2:7" s="124" customFormat="1">
      <c r="B657" s="153"/>
      <c r="C657" s="154" t="s">
        <v>3943</v>
      </c>
      <c r="D657" s="372" t="s">
        <v>7</v>
      </c>
      <c r="E657" s="373">
        <v>2</v>
      </c>
      <c r="F657" s="894"/>
      <c r="G657" s="744">
        <f>E657*F657</f>
        <v>0</v>
      </c>
    </row>
    <row r="658" spans="2:7" s="124" customFormat="1">
      <c r="B658" s="153"/>
      <c r="C658" s="362" t="s">
        <v>47</v>
      </c>
      <c r="D658" s="370"/>
      <c r="E658" s="371"/>
      <c r="F658" s="896"/>
      <c r="G658" s="742">
        <f>SUM(G656:G657)</f>
        <v>0</v>
      </c>
    </row>
    <row r="659" spans="2:7" s="124" customFormat="1">
      <c r="B659" s="153"/>
      <c r="D659" s="415"/>
      <c r="E659" s="373"/>
      <c r="F659" s="897"/>
      <c r="G659" s="744"/>
    </row>
    <row r="660" spans="2:7" ht="125.25" customHeight="1">
      <c r="B660" s="153">
        <v>24</v>
      </c>
      <c r="C660" s="154" t="s">
        <v>3944</v>
      </c>
      <c r="F660" s="663"/>
    </row>
    <row r="661" spans="2:7" s="124" customFormat="1">
      <c r="B661" s="153"/>
      <c r="C661" s="154" t="s">
        <v>3945</v>
      </c>
      <c r="D661" s="372" t="s">
        <v>7</v>
      </c>
      <c r="E661" s="373">
        <v>6</v>
      </c>
      <c r="F661" s="894"/>
      <c r="G661" s="744">
        <f>E661*F661</f>
        <v>0</v>
      </c>
    </row>
    <row r="662" spans="2:7" s="124" customFormat="1">
      <c r="B662" s="153"/>
      <c r="C662" s="361" t="s">
        <v>46</v>
      </c>
      <c r="D662" s="368"/>
      <c r="E662" s="369"/>
      <c r="F662" s="895"/>
      <c r="G662" s="741">
        <f>SUM(G661)</f>
        <v>0</v>
      </c>
    </row>
    <row r="663" spans="2:7" s="124" customFormat="1">
      <c r="B663" s="153"/>
      <c r="C663" s="154" t="s">
        <v>3946</v>
      </c>
      <c r="D663" s="372" t="s">
        <v>7</v>
      </c>
      <c r="E663" s="373">
        <v>19</v>
      </c>
      <c r="F663" s="894"/>
      <c r="G663" s="744">
        <f>E663*F663</f>
        <v>0</v>
      </c>
    </row>
    <row r="664" spans="2:7" s="124" customFormat="1">
      <c r="B664" s="153"/>
      <c r="C664" s="154" t="s">
        <v>3947</v>
      </c>
      <c r="D664" s="372" t="s">
        <v>7</v>
      </c>
      <c r="E664" s="373">
        <v>2</v>
      </c>
      <c r="F664" s="894"/>
      <c r="G664" s="744">
        <f t="shared" ref="G664:G668" si="19">E664*F664</f>
        <v>0</v>
      </c>
    </row>
    <row r="665" spans="2:7" s="124" customFormat="1">
      <c r="B665" s="153"/>
      <c r="C665" s="154" t="s">
        <v>3948</v>
      </c>
      <c r="D665" s="372" t="s">
        <v>7</v>
      </c>
      <c r="E665" s="373">
        <v>6</v>
      </c>
      <c r="F665" s="894"/>
      <c r="G665" s="744">
        <f t="shared" si="19"/>
        <v>0</v>
      </c>
    </row>
    <row r="666" spans="2:7" s="124" customFormat="1">
      <c r="B666" s="153"/>
      <c r="C666" s="154" t="s">
        <v>3949</v>
      </c>
      <c r="D666" s="372" t="s">
        <v>7</v>
      </c>
      <c r="E666" s="373">
        <v>8</v>
      </c>
      <c r="F666" s="894"/>
      <c r="G666" s="744">
        <f t="shared" si="19"/>
        <v>0</v>
      </c>
    </row>
    <row r="667" spans="2:7" s="124" customFormat="1">
      <c r="B667" s="153"/>
      <c r="C667" s="154" t="s">
        <v>3950</v>
      </c>
      <c r="D667" s="372" t="s">
        <v>7</v>
      </c>
      <c r="E667" s="373">
        <v>6</v>
      </c>
      <c r="F667" s="894"/>
      <c r="G667" s="744">
        <f t="shared" si="19"/>
        <v>0</v>
      </c>
    </row>
    <row r="668" spans="2:7" s="124" customFormat="1">
      <c r="B668" s="153"/>
      <c r="C668" s="154" t="s">
        <v>3951</v>
      </c>
      <c r="D668" s="372" t="s">
        <v>7</v>
      </c>
      <c r="E668" s="373">
        <v>16</v>
      </c>
      <c r="F668" s="894"/>
      <c r="G668" s="744">
        <f t="shared" si="19"/>
        <v>0</v>
      </c>
    </row>
    <row r="669" spans="2:7" s="124" customFormat="1">
      <c r="B669" s="153"/>
      <c r="C669" s="362" t="s">
        <v>47</v>
      </c>
      <c r="D669" s="370"/>
      <c r="E669" s="371"/>
      <c r="F669" s="896"/>
      <c r="G669" s="742">
        <f>SUM(G663:G668)</f>
        <v>0</v>
      </c>
    </row>
    <row r="670" spans="2:7" s="124" customFormat="1">
      <c r="B670" s="153"/>
      <c r="D670" s="415"/>
      <c r="E670" s="373"/>
      <c r="F670" s="897"/>
      <c r="G670" s="744"/>
    </row>
    <row r="671" spans="2:7" s="124" customFormat="1" ht="89.25">
      <c r="B671" s="153" t="s">
        <v>2498</v>
      </c>
      <c r="C671" s="154" t="s">
        <v>3952</v>
      </c>
      <c r="D671" s="415"/>
      <c r="E671" s="373"/>
      <c r="F671" s="897"/>
      <c r="G671" s="744"/>
    </row>
    <row r="672" spans="2:7" s="124" customFormat="1">
      <c r="B672" s="153"/>
      <c r="C672" s="154" t="s">
        <v>3953</v>
      </c>
      <c r="D672" s="372" t="s">
        <v>7</v>
      </c>
      <c r="E672" s="373">
        <v>7</v>
      </c>
      <c r="F672" s="894"/>
      <c r="G672" s="744">
        <f t="shared" ref="G672" si="20">E672*F672</f>
        <v>0</v>
      </c>
    </row>
    <row r="673" spans="2:7" s="124" customFormat="1">
      <c r="B673" s="153"/>
      <c r="C673" s="362" t="s">
        <v>47</v>
      </c>
      <c r="D673" s="370"/>
      <c r="E673" s="371"/>
      <c r="F673" s="896"/>
      <c r="G673" s="742">
        <f>SUM(G672)</f>
        <v>0</v>
      </c>
    </row>
    <row r="674" spans="2:7" s="124" customFormat="1">
      <c r="B674" s="153"/>
      <c r="D674" s="415"/>
      <c r="E674" s="373"/>
      <c r="F674" s="897"/>
      <c r="G674" s="744"/>
    </row>
    <row r="675" spans="2:7" s="124" customFormat="1" ht="89.25">
      <c r="B675" s="153" t="s">
        <v>2499</v>
      </c>
      <c r="C675" s="154" t="s">
        <v>3954</v>
      </c>
      <c r="D675" s="415"/>
      <c r="E675" s="373"/>
      <c r="F675" s="897"/>
      <c r="G675" s="744"/>
    </row>
    <row r="676" spans="2:7" s="124" customFormat="1">
      <c r="B676" s="153"/>
      <c r="C676" s="154" t="s">
        <v>3955</v>
      </c>
      <c r="D676" s="372" t="s">
        <v>7</v>
      </c>
      <c r="E676" s="373">
        <v>2</v>
      </c>
      <c r="F676" s="894"/>
      <c r="G676" s="744">
        <f t="shared" ref="G676" si="21">E676*F676</f>
        <v>0</v>
      </c>
    </row>
    <row r="677" spans="2:7" s="124" customFormat="1">
      <c r="B677" s="153"/>
      <c r="C677" s="361" t="s">
        <v>46</v>
      </c>
      <c r="D677" s="368"/>
      <c r="E677" s="369"/>
      <c r="F677" s="895"/>
      <c r="G677" s="741">
        <f>SUM(G676)</f>
        <v>0</v>
      </c>
    </row>
    <row r="678" spans="2:7" s="124" customFormat="1">
      <c r="B678" s="153"/>
      <c r="D678" s="415"/>
      <c r="E678" s="373"/>
      <c r="F678" s="897"/>
      <c r="G678" s="744"/>
    </row>
    <row r="679" spans="2:7" s="124" customFormat="1" ht="51">
      <c r="B679" s="153" t="s">
        <v>2593</v>
      </c>
      <c r="C679" s="154" t="s">
        <v>3956</v>
      </c>
      <c r="D679" s="372" t="s">
        <v>7</v>
      </c>
      <c r="E679" s="373">
        <v>8</v>
      </c>
      <c r="F679" s="894"/>
      <c r="G679" s="744">
        <f>E679*F679</f>
        <v>0</v>
      </c>
    </row>
    <row r="680" spans="2:7" s="124" customFormat="1">
      <c r="B680" s="153"/>
      <c r="C680" s="361" t="s">
        <v>46</v>
      </c>
      <c r="D680" s="368"/>
      <c r="E680" s="369"/>
      <c r="F680" s="895"/>
      <c r="G680" s="741">
        <f>SUM(G679)</f>
        <v>0</v>
      </c>
    </row>
    <row r="681" spans="2:7" s="124" customFormat="1">
      <c r="B681" s="153"/>
      <c r="D681" s="415"/>
      <c r="E681" s="373"/>
      <c r="F681" s="897"/>
      <c r="G681" s="744"/>
    </row>
    <row r="682" spans="2:7" s="124" customFormat="1" ht="38.25">
      <c r="B682" s="153" t="s">
        <v>2595</v>
      </c>
      <c r="C682" s="154" t="s">
        <v>3957</v>
      </c>
      <c r="D682" s="415"/>
      <c r="E682" s="373"/>
      <c r="F682" s="897"/>
      <c r="G682" s="744"/>
    </row>
    <row r="683" spans="2:7" s="124" customFormat="1">
      <c r="B683" s="153"/>
      <c r="C683" s="154" t="s">
        <v>3958</v>
      </c>
      <c r="D683" s="372" t="s">
        <v>7</v>
      </c>
      <c r="E683" s="373">
        <v>1</v>
      </c>
      <c r="F683" s="894"/>
      <c r="G683" s="744">
        <f>E683*F683</f>
        <v>0</v>
      </c>
    </row>
    <row r="684" spans="2:7" s="124" customFormat="1">
      <c r="B684" s="153"/>
      <c r="C684" s="154" t="s">
        <v>3959</v>
      </c>
      <c r="D684" s="372" t="s">
        <v>7</v>
      </c>
      <c r="E684" s="373">
        <v>1</v>
      </c>
      <c r="F684" s="894"/>
      <c r="G684" s="744">
        <f>E684*F684</f>
        <v>0</v>
      </c>
    </row>
    <row r="685" spans="2:7" s="124" customFormat="1">
      <c r="B685" s="153"/>
      <c r="C685" s="154" t="s">
        <v>3960</v>
      </c>
      <c r="D685" s="372" t="s">
        <v>7</v>
      </c>
      <c r="E685" s="373">
        <v>8</v>
      </c>
      <c r="F685" s="894"/>
      <c r="G685" s="744">
        <f>E685*F685</f>
        <v>0</v>
      </c>
    </row>
    <row r="686" spans="2:7" s="124" customFormat="1">
      <c r="B686" s="153"/>
      <c r="C686" s="154" t="s">
        <v>3961</v>
      </c>
      <c r="D686" s="372" t="s">
        <v>7</v>
      </c>
      <c r="E686" s="373">
        <v>1</v>
      </c>
      <c r="F686" s="894"/>
      <c r="G686" s="744">
        <f>E686*F686</f>
        <v>0</v>
      </c>
    </row>
    <row r="687" spans="2:7" s="124" customFormat="1">
      <c r="B687" s="153"/>
      <c r="C687" s="154" t="s">
        <v>3962</v>
      </c>
      <c r="D687" s="372" t="s">
        <v>7</v>
      </c>
      <c r="E687" s="373">
        <v>1</v>
      </c>
      <c r="F687" s="894"/>
      <c r="G687" s="744">
        <f>E687*F687</f>
        <v>0</v>
      </c>
    </row>
    <row r="688" spans="2:7" s="124" customFormat="1">
      <c r="B688" s="153"/>
      <c r="C688" s="361" t="s">
        <v>46</v>
      </c>
      <c r="D688" s="368"/>
      <c r="E688" s="369"/>
      <c r="F688" s="895"/>
      <c r="G688" s="741">
        <f>SUM(G683:G687)</f>
        <v>0</v>
      </c>
    </row>
    <row r="689" spans="2:7" s="124" customFormat="1">
      <c r="B689" s="153"/>
      <c r="C689" s="154" t="s">
        <v>3963</v>
      </c>
      <c r="D689" s="372" t="s">
        <v>7</v>
      </c>
      <c r="E689" s="373">
        <v>2</v>
      </c>
      <c r="F689" s="894"/>
      <c r="G689" s="744">
        <f>E689*F689</f>
        <v>0</v>
      </c>
    </row>
    <row r="690" spans="2:7" s="124" customFormat="1">
      <c r="B690" s="153"/>
      <c r="C690" s="154" t="s">
        <v>3964</v>
      </c>
      <c r="D690" s="372" t="s">
        <v>7</v>
      </c>
      <c r="E690" s="373">
        <v>1</v>
      </c>
      <c r="F690" s="894"/>
      <c r="G690" s="744">
        <f t="shared" ref="G690:G697" si="22">E690*F690</f>
        <v>0</v>
      </c>
    </row>
    <row r="691" spans="2:7" s="124" customFormat="1">
      <c r="B691" s="153"/>
      <c r="C691" s="154" t="s">
        <v>3960</v>
      </c>
      <c r="D691" s="372" t="s">
        <v>7</v>
      </c>
      <c r="E691" s="373">
        <v>2</v>
      </c>
      <c r="F691" s="894"/>
      <c r="G691" s="744">
        <f t="shared" si="22"/>
        <v>0</v>
      </c>
    </row>
    <row r="692" spans="2:7" s="124" customFormat="1">
      <c r="B692" s="153"/>
      <c r="C692" s="154" t="s">
        <v>3965</v>
      </c>
      <c r="D692" s="372" t="s">
        <v>7</v>
      </c>
      <c r="E692" s="373">
        <v>4</v>
      </c>
      <c r="F692" s="894"/>
      <c r="G692" s="744">
        <f t="shared" si="22"/>
        <v>0</v>
      </c>
    </row>
    <row r="693" spans="2:7" s="124" customFormat="1">
      <c r="B693" s="153"/>
      <c r="C693" s="154" t="s">
        <v>3966</v>
      </c>
      <c r="D693" s="372" t="s">
        <v>7</v>
      </c>
      <c r="E693" s="373">
        <v>4</v>
      </c>
      <c r="F693" s="894"/>
      <c r="G693" s="744">
        <f t="shared" si="22"/>
        <v>0</v>
      </c>
    </row>
    <row r="694" spans="2:7" s="124" customFormat="1">
      <c r="B694" s="153"/>
      <c r="C694" s="154" t="s">
        <v>3967</v>
      </c>
      <c r="D694" s="372" t="s">
        <v>7</v>
      </c>
      <c r="E694" s="373">
        <v>2</v>
      </c>
      <c r="F694" s="894"/>
      <c r="G694" s="744">
        <f t="shared" si="22"/>
        <v>0</v>
      </c>
    </row>
    <row r="695" spans="2:7" s="124" customFormat="1">
      <c r="B695" s="153"/>
      <c r="C695" s="154" t="s">
        <v>3968</v>
      </c>
      <c r="D695" s="372" t="s">
        <v>7</v>
      </c>
      <c r="E695" s="373">
        <v>2</v>
      </c>
      <c r="F695" s="894"/>
      <c r="G695" s="744">
        <f t="shared" si="22"/>
        <v>0</v>
      </c>
    </row>
    <row r="696" spans="2:7" s="124" customFormat="1">
      <c r="B696" s="153"/>
      <c r="C696" s="154" t="s">
        <v>3969</v>
      </c>
      <c r="D696" s="372" t="s">
        <v>7</v>
      </c>
      <c r="E696" s="373">
        <v>2</v>
      </c>
      <c r="F696" s="894"/>
      <c r="G696" s="744">
        <f t="shared" si="22"/>
        <v>0</v>
      </c>
    </row>
    <row r="697" spans="2:7" s="124" customFormat="1">
      <c r="B697" s="153"/>
      <c r="C697" s="154" t="s">
        <v>3970</v>
      </c>
      <c r="D697" s="372" t="s">
        <v>7</v>
      </c>
      <c r="E697" s="373">
        <v>2</v>
      </c>
      <c r="F697" s="894"/>
      <c r="G697" s="744">
        <f t="shared" si="22"/>
        <v>0</v>
      </c>
    </row>
    <row r="698" spans="2:7" s="124" customFormat="1">
      <c r="B698" s="153"/>
      <c r="C698" s="362" t="s">
        <v>47</v>
      </c>
      <c r="D698" s="370"/>
      <c r="E698" s="371"/>
      <c r="F698" s="896"/>
      <c r="G698" s="742">
        <f>SUM(G689:G697)</f>
        <v>0</v>
      </c>
    </row>
    <row r="699" spans="2:7" s="124" customFormat="1">
      <c r="B699" s="153"/>
      <c r="D699" s="415"/>
      <c r="E699" s="373"/>
      <c r="F699" s="897"/>
      <c r="G699" s="744"/>
    </row>
    <row r="700" spans="2:7" s="124" customFormat="1" ht="89.25">
      <c r="B700" s="153" t="s">
        <v>2597</v>
      </c>
      <c r="C700" s="154" t="s">
        <v>3971</v>
      </c>
      <c r="D700" s="372"/>
      <c r="E700" s="373"/>
      <c r="F700" s="897"/>
      <c r="G700" s="744"/>
    </row>
    <row r="701" spans="2:7" s="124" customFormat="1">
      <c r="B701" s="153"/>
      <c r="C701" s="362" t="s">
        <v>47</v>
      </c>
      <c r="D701" s="370" t="s">
        <v>7</v>
      </c>
      <c r="E701" s="371">
        <v>15</v>
      </c>
      <c r="F701" s="894"/>
      <c r="G701" s="742">
        <f>E701*F701</f>
        <v>0</v>
      </c>
    </row>
    <row r="702" spans="2:7" s="124" customFormat="1">
      <c r="B702" s="153"/>
      <c r="D702" s="415"/>
      <c r="E702" s="373"/>
      <c r="F702" s="897"/>
      <c r="G702" s="744"/>
    </row>
    <row r="703" spans="2:7" s="124" customFormat="1" ht="25.5">
      <c r="B703" s="153" t="s">
        <v>2599</v>
      </c>
      <c r="C703" s="154" t="s">
        <v>3972</v>
      </c>
      <c r="F703" s="663"/>
      <c r="G703" s="661"/>
    </row>
    <row r="704" spans="2:7" s="124" customFormat="1">
      <c r="B704" s="153"/>
      <c r="C704" s="154" t="s">
        <v>3973</v>
      </c>
      <c r="D704" s="372" t="s">
        <v>7</v>
      </c>
      <c r="E704" s="373">
        <v>6</v>
      </c>
      <c r="F704" s="894"/>
      <c r="G704" s="744">
        <f t="shared" ref="G704:G706" si="23">E704*F704</f>
        <v>0</v>
      </c>
    </row>
    <row r="705" spans="2:7" s="124" customFormat="1">
      <c r="B705" s="153"/>
      <c r="C705" s="154" t="s">
        <v>3974</v>
      </c>
      <c r="D705" s="372" t="s">
        <v>7</v>
      </c>
      <c r="E705" s="373">
        <v>1</v>
      </c>
      <c r="F705" s="894"/>
      <c r="G705" s="744">
        <f t="shared" si="23"/>
        <v>0</v>
      </c>
    </row>
    <row r="706" spans="2:7" s="124" customFormat="1">
      <c r="B706" s="153"/>
      <c r="C706" s="154" t="s">
        <v>3975</v>
      </c>
      <c r="D706" s="372" t="s">
        <v>7</v>
      </c>
      <c r="E706" s="373">
        <v>1</v>
      </c>
      <c r="F706" s="894"/>
      <c r="G706" s="744">
        <f t="shared" si="23"/>
        <v>0</v>
      </c>
    </row>
    <row r="707" spans="2:7" s="124" customFormat="1">
      <c r="B707" s="153"/>
      <c r="C707" s="362" t="s">
        <v>47</v>
      </c>
      <c r="D707" s="370"/>
      <c r="E707" s="371"/>
      <c r="F707" s="896"/>
      <c r="G707" s="742">
        <f>SUM(G704:G706)</f>
        <v>0</v>
      </c>
    </row>
    <row r="708" spans="2:7" s="124" customFormat="1">
      <c r="B708" s="153"/>
      <c r="D708" s="415"/>
      <c r="E708" s="373"/>
      <c r="F708" s="897"/>
      <c r="G708" s="744"/>
    </row>
    <row r="709" spans="2:7" s="124" customFormat="1" ht="38.25">
      <c r="B709" s="153" t="s">
        <v>2601</v>
      </c>
      <c r="C709" s="154" t="s">
        <v>3976</v>
      </c>
      <c r="D709" s="415"/>
      <c r="E709" s="373"/>
      <c r="F709" s="897"/>
      <c r="G709" s="744"/>
    </row>
    <row r="710" spans="2:7" s="124" customFormat="1">
      <c r="B710" s="153"/>
      <c r="C710" s="154" t="s">
        <v>3977</v>
      </c>
      <c r="D710" s="372" t="s">
        <v>7</v>
      </c>
      <c r="E710" s="373">
        <v>1</v>
      </c>
      <c r="F710" s="894"/>
      <c r="G710" s="744">
        <f t="shared" ref="G710:G711" si="24">E710*F710</f>
        <v>0</v>
      </c>
    </row>
    <row r="711" spans="2:7" s="124" customFormat="1">
      <c r="B711" s="153"/>
      <c r="C711" s="154" t="s">
        <v>3978</v>
      </c>
      <c r="D711" s="372" t="s">
        <v>7</v>
      </c>
      <c r="E711" s="373">
        <v>15</v>
      </c>
      <c r="F711" s="894"/>
      <c r="G711" s="744">
        <f t="shared" si="24"/>
        <v>0</v>
      </c>
    </row>
    <row r="712" spans="2:7" s="124" customFormat="1">
      <c r="B712" s="153"/>
      <c r="C712" s="361" t="s">
        <v>46</v>
      </c>
      <c r="D712" s="368"/>
      <c r="E712" s="369"/>
      <c r="F712" s="895"/>
      <c r="G712" s="741">
        <f>SUM(G710:G711)</f>
        <v>0</v>
      </c>
    </row>
    <row r="713" spans="2:7" s="124" customFormat="1">
      <c r="B713" s="153"/>
      <c r="D713" s="415"/>
      <c r="E713" s="373"/>
      <c r="F713" s="897"/>
      <c r="G713" s="744"/>
    </row>
    <row r="714" spans="2:7" s="124" customFormat="1" ht="108" customHeight="1">
      <c r="B714" s="153" t="s">
        <v>2605</v>
      </c>
      <c r="C714" s="154" t="s">
        <v>3979</v>
      </c>
      <c r="D714" s="415"/>
      <c r="E714" s="373"/>
      <c r="F714" s="897"/>
      <c r="G714" s="744"/>
    </row>
    <row r="715" spans="2:7" s="124" customFormat="1">
      <c r="B715" s="153"/>
      <c r="C715" s="154" t="s">
        <v>3980</v>
      </c>
      <c r="D715" s="415" t="s">
        <v>10</v>
      </c>
      <c r="E715" s="373">
        <v>215</v>
      </c>
      <c r="F715" s="894"/>
      <c r="G715" s="744">
        <f>E715*F715</f>
        <v>0</v>
      </c>
    </row>
    <row r="716" spans="2:7" s="124" customFormat="1">
      <c r="B716" s="153"/>
      <c r="C716" s="154" t="s">
        <v>3981</v>
      </c>
      <c r="D716" s="415"/>
      <c r="E716" s="373"/>
      <c r="F716" s="897"/>
      <c r="G716" s="744"/>
    </row>
    <row r="717" spans="2:7" s="124" customFormat="1">
      <c r="B717" s="153"/>
      <c r="C717" s="154" t="s">
        <v>3982</v>
      </c>
      <c r="D717" s="415" t="s">
        <v>39</v>
      </c>
      <c r="E717" s="373">
        <v>142</v>
      </c>
      <c r="F717" s="894"/>
      <c r="G717" s="744">
        <f>E717*F717</f>
        <v>0</v>
      </c>
    </row>
    <row r="718" spans="2:7" s="124" customFormat="1">
      <c r="B718" s="153"/>
      <c r="C718" s="154" t="s">
        <v>3142</v>
      </c>
      <c r="D718" s="415" t="s">
        <v>39</v>
      </c>
      <c r="E718" s="373">
        <v>51</v>
      </c>
      <c r="F718" s="894"/>
      <c r="G718" s="744">
        <f t="shared" ref="G718:G726" si="25">E718*F718</f>
        <v>0</v>
      </c>
    </row>
    <row r="719" spans="2:7" s="124" customFormat="1">
      <c r="B719" s="153"/>
      <c r="C719" s="154" t="s">
        <v>3141</v>
      </c>
      <c r="D719" s="415" t="s">
        <v>39</v>
      </c>
      <c r="E719" s="373">
        <v>88</v>
      </c>
      <c r="F719" s="894"/>
      <c r="G719" s="744">
        <f t="shared" si="25"/>
        <v>0</v>
      </c>
    </row>
    <row r="720" spans="2:7" s="124" customFormat="1">
      <c r="B720" s="153"/>
      <c r="C720" s="154" t="s">
        <v>3865</v>
      </c>
      <c r="D720" s="415" t="s">
        <v>39</v>
      </c>
      <c r="E720" s="373">
        <v>45</v>
      </c>
      <c r="F720" s="894"/>
      <c r="G720" s="744">
        <f t="shared" si="25"/>
        <v>0</v>
      </c>
    </row>
    <row r="721" spans="2:7" s="124" customFormat="1">
      <c r="B721" s="153"/>
      <c r="C721" s="154" t="s">
        <v>3140</v>
      </c>
      <c r="D721" s="415" t="s">
        <v>39</v>
      </c>
      <c r="E721" s="373">
        <v>58</v>
      </c>
      <c r="F721" s="894"/>
      <c r="G721" s="744">
        <f t="shared" si="25"/>
        <v>0</v>
      </c>
    </row>
    <row r="722" spans="2:7" s="124" customFormat="1">
      <c r="B722" s="153"/>
      <c r="C722" s="154" t="s">
        <v>3139</v>
      </c>
      <c r="D722" s="415" t="s">
        <v>39</v>
      </c>
      <c r="E722" s="373">
        <v>20</v>
      </c>
      <c r="F722" s="894"/>
      <c r="G722" s="744">
        <f t="shared" si="25"/>
        <v>0</v>
      </c>
    </row>
    <row r="723" spans="2:7" s="124" customFormat="1">
      <c r="B723" s="153"/>
      <c r="C723" s="154" t="s">
        <v>3138</v>
      </c>
      <c r="D723" s="415" t="s">
        <v>39</v>
      </c>
      <c r="E723" s="373">
        <v>210</v>
      </c>
      <c r="F723" s="894"/>
      <c r="G723" s="744">
        <f t="shared" si="25"/>
        <v>0</v>
      </c>
    </row>
    <row r="724" spans="2:7" s="124" customFormat="1">
      <c r="B724" s="153"/>
      <c r="C724" s="154" t="s">
        <v>3137</v>
      </c>
      <c r="D724" s="415" t="s">
        <v>39</v>
      </c>
      <c r="E724" s="373">
        <v>1</v>
      </c>
      <c r="F724" s="894"/>
      <c r="G724" s="744">
        <f t="shared" si="25"/>
        <v>0</v>
      </c>
    </row>
    <row r="725" spans="2:7" s="124" customFormat="1">
      <c r="B725" s="153"/>
      <c r="C725" s="154" t="s">
        <v>3136</v>
      </c>
      <c r="D725" s="415" t="s">
        <v>39</v>
      </c>
      <c r="E725" s="373">
        <v>142</v>
      </c>
      <c r="F725" s="894"/>
      <c r="G725" s="744">
        <f t="shared" si="25"/>
        <v>0</v>
      </c>
    </row>
    <row r="726" spans="2:7" s="124" customFormat="1">
      <c r="B726" s="153"/>
      <c r="C726" s="154" t="s">
        <v>3983</v>
      </c>
      <c r="D726" s="415" t="s">
        <v>39</v>
      </c>
      <c r="E726" s="373">
        <v>11</v>
      </c>
      <c r="F726" s="894"/>
      <c r="G726" s="744">
        <f t="shared" si="25"/>
        <v>0</v>
      </c>
    </row>
    <row r="727" spans="2:7" s="124" customFormat="1">
      <c r="B727" s="153"/>
      <c r="C727" s="362" t="s">
        <v>47</v>
      </c>
      <c r="D727" s="370"/>
      <c r="E727" s="371"/>
      <c r="F727" s="896"/>
      <c r="G727" s="742">
        <f>SUM(G715:G726)</f>
        <v>0</v>
      </c>
    </row>
    <row r="728" spans="2:7" s="124" customFormat="1">
      <c r="B728" s="153"/>
      <c r="D728" s="415"/>
      <c r="E728" s="373"/>
      <c r="F728" s="897"/>
      <c r="G728" s="744"/>
    </row>
    <row r="729" spans="2:7" s="124" customFormat="1" ht="38.25">
      <c r="B729" s="153" t="s">
        <v>2606</v>
      </c>
      <c r="C729" s="154" t="s">
        <v>3984</v>
      </c>
      <c r="D729" s="415"/>
      <c r="E729" s="373"/>
      <c r="F729" s="897"/>
      <c r="G729" s="744"/>
    </row>
    <row r="730" spans="2:7" s="124" customFormat="1">
      <c r="B730" s="153"/>
      <c r="C730" s="154" t="s">
        <v>3142</v>
      </c>
      <c r="D730" s="415" t="s">
        <v>39</v>
      </c>
      <c r="E730" s="373">
        <v>80</v>
      </c>
      <c r="F730" s="894"/>
      <c r="G730" s="744">
        <f>E730*F730</f>
        <v>0</v>
      </c>
    </row>
    <row r="731" spans="2:7" s="124" customFormat="1">
      <c r="B731" s="153"/>
      <c r="C731" s="154" t="s">
        <v>3141</v>
      </c>
      <c r="D731" s="415" t="s">
        <v>39</v>
      </c>
      <c r="E731" s="373">
        <v>60</v>
      </c>
      <c r="F731" s="894"/>
      <c r="G731" s="744">
        <f>E731*F731</f>
        <v>0</v>
      </c>
    </row>
    <row r="732" spans="2:7" s="124" customFormat="1">
      <c r="B732" s="153"/>
      <c r="C732" s="154" t="s">
        <v>3140</v>
      </c>
      <c r="D732" s="415" t="s">
        <v>39</v>
      </c>
      <c r="E732" s="373">
        <v>160</v>
      </c>
      <c r="F732" s="894"/>
      <c r="G732" s="744">
        <f>E732*F732</f>
        <v>0</v>
      </c>
    </row>
    <row r="733" spans="2:7" s="124" customFormat="1">
      <c r="B733" s="153"/>
      <c r="C733" s="154" t="s">
        <v>3138</v>
      </c>
      <c r="D733" s="415" t="s">
        <v>39</v>
      </c>
      <c r="E733" s="373">
        <v>20</v>
      </c>
      <c r="F733" s="894"/>
      <c r="G733" s="744">
        <f>E733*F733</f>
        <v>0</v>
      </c>
    </row>
    <row r="734" spans="2:7" s="124" customFormat="1">
      <c r="B734" s="153"/>
      <c r="C734" s="154" t="s">
        <v>3136</v>
      </c>
      <c r="D734" s="415" t="s">
        <v>39</v>
      </c>
      <c r="E734" s="373">
        <v>30</v>
      </c>
      <c r="F734" s="894"/>
      <c r="G734" s="744">
        <f>E734*F734</f>
        <v>0</v>
      </c>
    </row>
    <row r="735" spans="2:7" s="124" customFormat="1">
      <c r="B735" s="153"/>
      <c r="C735" s="361" t="s">
        <v>46</v>
      </c>
      <c r="D735" s="368"/>
      <c r="E735" s="369"/>
      <c r="F735" s="895"/>
      <c r="G735" s="741">
        <f>SUM(G730:G734)</f>
        <v>0</v>
      </c>
    </row>
    <row r="736" spans="2:7" s="124" customFormat="1">
      <c r="B736" s="153"/>
      <c r="C736" s="154" t="s">
        <v>3142</v>
      </c>
      <c r="D736" s="415" t="s">
        <v>39</v>
      </c>
      <c r="E736" s="373">
        <v>30</v>
      </c>
      <c r="F736" s="894"/>
      <c r="G736" s="744">
        <f>E736*F736</f>
        <v>0</v>
      </c>
    </row>
    <row r="737" spans="2:7" s="124" customFormat="1">
      <c r="B737" s="153"/>
      <c r="C737" s="154" t="s">
        <v>3141</v>
      </c>
      <c r="D737" s="415" t="s">
        <v>39</v>
      </c>
      <c r="E737" s="373">
        <v>20</v>
      </c>
      <c r="F737" s="894"/>
      <c r="G737" s="744">
        <f>E737*F737</f>
        <v>0</v>
      </c>
    </row>
    <row r="738" spans="2:7" s="124" customFormat="1">
      <c r="B738" s="153"/>
      <c r="C738" s="154" t="s">
        <v>3140</v>
      </c>
      <c r="D738" s="415" t="s">
        <v>39</v>
      </c>
      <c r="E738" s="373">
        <v>40</v>
      </c>
      <c r="F738" s="894"/>
      <c r="G738" s="744">
        <f>E738*F738</f>
        <v>0</v>
      </c>
    </row>
    <row r="739" spans="2:7" s="124" customFormat="1">
      <c r="B739" s="153"/>
      <c r="C739" s="154" t="s">
        <v>3138</v>
      </c>
      <c r="D739" s="415" t="s">
        <v>39</v>
      </c>
      <c r="E739" s="373">
        <v>10</v>
      </c>
      <c r="F739" s="894"/>
      <c r="G739" s="744">
        <f>E739*F739</f>
        <v>0</v>
      </c>
    </row>
    <row r="740" spans="2:7" s="124" customFormat="1">
      <c r="B740" s="153"/>
      <c r="C740" s="154" t="s">
        <v>3136</v>
      </c>
      <c r="D740" s="415" t="s">
        <v>39</v>
      </c>
      <c r="E740" s="373">
        <v>20</v>
      </c>
      <c r="F740" s="894"/>
      <c r="G740" s="744">
        <f>E740*F740</f>
        <v>0</v>
      </c>
    </row>
    <row r="741" spans="2:7" s="124" customFormat="1">
      <c r="B741" s="153"/>
      <c r="C741" s="362" t="s">
        <v>47</v>
      </c>
      <c r="D741" s="370"/>
      <c r="E741" s="371"/>
      <c r="F741" s="896"/>
      <c r="G741" s="742">
        <f>SUM(G736:G740)</f>
        <v>0</v>
      </c>
    </row>
    <row r="742" spans="2:7" s="124" customFormat="1">
      <c r="B742" s="153"/>
      <c r="D742" s="415"/>
      <c r="E742" s="373"/>
      <c r="F742" s="897"/>
      <c r="G742" s="744"/>
    </row>
    <row r="743" spans="2:7" s="124" customFormat="1" ht="159.75" customHeight="1">
      <c r="B743" s="153" t="s">
        <v>2607</v>
      </c>
      <c r="C743" s="154" t="s">
        <v>3985</v>
      </c>
      <c r="D743" s="415"/>
      <c r="E743" s="373"/>
      <c r="F743" s="897"/>
      <c r="G743" s="744"/>
    </row>
    <row r="744" spans="2:7" s="124" customFormat="1" ht="114.75">
      <c r="B744" s="153"/>
      <c r="C744" s="154" t="s">
        <v>3986</v>
      </c>
      <c r="D744" s="372" t="s">
        <v>7</v>
      </c>
      <c r="E744" s="373">
        <v>1</v>
      </c>
      <c r="F744" s="894"/>
      <c r="G744" s="744">
        <f t="shared" ref="G744" si="26">E744*F744</f>
        <v>0</v>
      </c>
    </row>
    <row r="745" spans="2:7" s="124" customFormat="1">
      <c r="B745" s="153"/>
      <c r="C745" s="361" t="s">
        <v>46</v>
      </c>
      <c r="D745" s="368"/>
      <c r="E745" s="369"/>
      <c r="F745" s="895"/>
      <c r="G745" s="741">
        <f>SUM(G744)</f>
        <v>0</v>
      </c>
    </row>
    <row r="746" spans="2:7" s="124" customFormat="1" ht="119.25" customHeight="1">
      <c r="B746" s="153"/>
      <c r="C746" s="154" t="s">
        <v>3987</v>
      </c>
      <c r="D746" s="372" t="s">
        <v>7</v>
      </c>
      <c r="E746" s="373">
        <v>2</v>
      </c>
      <c r="F746" s="894"/>
      <c r="G746" s="744">
        <f t="shared" ref="G746" si="27">E746*F746</f>
        <v>0</v>
      </c>
    </row>
    <row r="747" spans="2:7" s="124" customFormat="1">
      <c r="B747" s="153"/>
      <c r="C747" s="362" t="s">
        <v>47</v>
      </c>
      <c r="D747" s="370"/>
      <c r="E747" s="371"/>
      <c r="F747" s="896"/>
      <c r="G747" s="742">
        <f>SUM(G746)</f>
        <v>0</v>
      </c>
    </row>
    <row r="748" spans="2:7" s="124" customFormat="1">
      <c r="B748" s="153"/>
      <c r="D748" s="415"/>
      <c r="E748" s="373"/>
      <c r="F748" s="897"/>
      <c r="G748" s="744"/>
    </row>
    <row r="749" spans="2:7" s="124" customFormat="1" ht="155.25" customHeight="1">
      <c r="B749" s="153" t="s">
        <v>2608</v>
      </c>
      <c r="C749" s="154" t="s">
        <v>3988</v>
      </c>
      <c r="D749" s="415"/>
      <c r="E749" s="373"/>
      <c r="F749" s="897"/>
      <c r="G749" s="744"/>
    </row>
    <row r="750" spans="2:7" s="124" customFormat="1" ht="16.5" customHeight="1">
      <c r="B750" s="153"/>
      <c r="C750" s="361" t="s">
        <v>46</v>
      </c>
      <c r="D750" s="368" t="s">
        <v>7</v>
      </c>
      <c r="E750" s="369">
        <v>1</v>
      </c>
      <c r="F750" s="894"/>
      <c r="G750" s="741">
        <f>E750*F750</f>
        <v>0</v>
      </c>
    </row>
    <row r="751" spans="2:7" s="124" customFormat="1">
      <c r="B751" s="153"/>
      <c r="C751" s="362" t="s">
        <v>47</v>
      </c>
      <c r="D751" s="370" t="s">
        <v>7</v>
      </c>
      <c r="E751" s="371">
        <v>2</v>
      </c>
      <c r="F751" s="894"/>
      <c r="G751" s="742">
        <f>E751*F751</f>
        <v>0</v>
      </c>
    </row>
    <row r="752" spans="2:7" s="124" customFormat="1">
      <c r="B752" s="153"/>
      <c r="D752" s="415"/>
      <c r="E752" s="373"/>
      <c r="F752" s="897"/>
      <c r="G752" s="744"/>
    </row>
    <row r="753" spans="2:7" s="124" customFormat="1" ht="51">
      <c r="B753" s="153" t="s">
        <v>2611</v>
      </c>
      <c r="C753" s="154" t="s">
        <v>3989</v>
      </c>
      <c r="D753" s="415"/>
      <c r="E753" s="373"/>
      <c r="F753" s="897"/>
      <c r="G753" s="744"/>
    </row>
    <row r="754" spans="2:7" s="124" customFormat="1">
      <c r="B754" s="153"/>
      <c r="C754" s="361" t="s">
        <v>46</v>
      </c>
      <c r="D754" s="368" t="s">
        <v>7</v>
      </c>
      <c r="E754" s="369">
        <v>4</v>
      </c>
      <c r="F754" s="894"/>
      <c r="G754" s="741">
        <f>E754*F754</f>
        <v>0</v>
      </c>
    </row>
    <row r="755" spans="2:7" s="124" customFormat="1">
      <c r="B755" s="153"/>
      <c r="D755" s="415"/>
      <c r="E755" s="373"/>
      <c r="F755" s="897"/>
      <c r="G755" s="744"/>
    </row>
    <row r="756" spans="2:7" s="124" customFormat="1" ht="89.25">
      <c r="B756" s="153" t="s">
        <v>2617</v>
      </c>
      <c r="C756" s="154" t="s">
        <v>3990</v>
      </c>
      <c r="D756" s="415"/>
      <c r="E756" s="373"/>
      <c r="F756" s="897"/>
      <c r="G756" s="744"/>
    </row>
    <row r="757" spans="2:7" s="124" customFormat="1">
      <c r="B757" s="153"/>
      <c r="C757" s="362" t="s">
        <v>47</v>
      </c>
      <c r="D757" s="370" t="s">
        <v>7</v>
      </c>
      <c r="E757" s="371">
        <v>1</v>
      </c>
      <c r="F757" s="894"/>
      <c r="G757" s="742">
        <f>E757*F757</f>
        <v>0</v>
      </c>
    </row>
    <row r="758" spans="2:7" s="124" customFormat="1">
      <c r="B758" s="153"/>
      <c r="D758" s="415"/>
      <c r="E758" s="373"/>
      <c r="F758" s="897"/>
      <c r="G758" s="744"/>
    </row>
    <row r="759" spans="2:7" s="124" customFormat="1" ht="102">
      <c r="B759" s="153" t="s">
        <v>2618</v>
      </c>
      <c r="C759" s="31" t="s">
        <v>3143</v>
      </c>
      <c r="D759" s="372"/>
      <c r="E759" s="373"/>
      <c r="F759" s="897"/>
      <c r="G759" s="744"/>
    </row>
    <row r="760" spans="2:7" s="124" customFormat="1">
      <c r="B760" s="153"/>
      <c r="C760" s="31" t="s">
        <v>3144</v>
      </c>
      <c r="D760" s="372"/>
      <c r="E760" s="373"/>
      <c r="F760" s="897"/>
      <c r="G760" s="744"/>
    </row>
    <row r="761" spans="2:7" s="124" customFormat="1" ht="38.25">
      <c r="B761" s="153"/>
      <c r="C761" s="31" t="s">
        <v>3145</v>
      </c>
      <c r="D761" s="372"/>
      <c r="E761" s="373"/>
      <c r="F761" s="897"/>
      <c r="G761" s="744"/>
    </row>
    <row r="762" spans="2:7" s="124" customFormat="1" ht="25.5">
      <c r="B762" s="153"/>
      <c r="C762" s="31" t="s">
        <v>3146</v>
      </c>
      <c r="D762" s="372"/>
      <c r="E762" s="373"/>
      <c r="F762" s="897"/>
      <c r="G762" s="744"/>
    </row>
    <row r="763" spans="2:7" s="124" customFormat="1">
      <c r="B763" s="153"/>
      <c r="C763" s="31" t="s">
        <v>3147</v>
      </c>
      <c r="D763" s="372"/>
      <c r="E763" s="373"/>
      <c r="F763" s="897"/>
      <c r="G763" s="744"/>
    </row>
    <row r="764" spans="2:7" s="124" customFormat="1">
      <c r="B764" s="153"/>
      <c r="C764" s="31" t="s">
        <v>3148</v>
      </c>
      <c r="D764" s="372"/>
      <c r="E764" s="373"/>
      <c r="F764" s="897"/>
      <c r="G764" s="744"/>
    </row>
    <row r="765" spans="2:7" s="124" customFormat="1">
      <c r="B765" s="153"/>
      <c r="C765" s="31" t="s">
        <v>3149</v>
      </c>
      <c r="D765" s="372"/>
      <c r="E765" s="373"/>
      <c r="F765" s="897"/>
      <c r="G765" s="744"/>
    </row>
    <row r="766" spans="2:7" s="124" customFormat="1">
      <c r="B766" s="153"/>
      <c r="C766" s="31" t="s">
        <v>3150</v>
      </c>
      <c r="D766" s="372"/>
      <c r="E766" s="373"/>
      <c r="F766" s="897"/>
      <c r="G766" s="744"/>
    </row>
    <row r="767" spans="2:7" s="124" customFormat="1">
      <c r="B767" s="153"/>
      <c r="C767" s="31" t="s">
        <v>3151</v>
      </c>
      <c r="D767" s="372"/>
      <c r="E767" s="373"/>
      <c r="F767" s="897"/>
      <c r="G767" s="744"/>
    </row>
    <row r="768" spans="2:7" s="124" customFormat="1">
      <c r="B768" s="153"/>
      <c r="C768" s="31" t="s">
        <v>3152</v>
      </c>
      <c r="D768" s="372"/>
      <c r="E768" s="373"/>
      <c r="F768" s="897"/>
      <c r="G768" s="744"/>
    </row>
    <row r="769" spans="2:7" s="124" customFormat="1" ht="25.5">
      <c r="B769" s="153"/>
      <c r="C769" s="31" t="s">
        <v>3153</v>
      </c>
      <c r="D769" s="372"/>
      <c r="E769" s="373"/>
      <c r="F769" s="897"/>
      <c r="G769" s="744"/>
    </row>
    <row r="770" spans="2:7" s="124" customFormat="1">
      <c r="B770" s="153"/>
      <c r="C770" s="31" t="s">
        <v>3154</v>
      </c>
      <c r="D770" s="372"/>
      <c r="E770" s="373"/>
      <c r="F770" s="897"/>
      <c r="G770" s="744"/>
    </row>
    <row r="771" spans="2:7" s="124" customFormat="1" ht="25.5">
      <c r="B771" s="153"/>
      <c r="C771" s="31" t="s">
        <v>3155</v>
      </c>
      <c r="D771" s="372"/>
      <c r="E771" s="373"/>
      <c r="F771" s="897"/>
      <c r="G771" s="744"/>
    </row>
    <row r="772" spans="2:7" s="124" customFormat="1">
      <c r="B772" s="153"/>
      <c r="C772" s="31" t="s">
        <v>3156</v>
      </c>
      <c r="D772" s="372"/>
      <c r="E772" s="373"/>
      <c r="F772" s="897"/>
      <c r="G772" s="744"/>
    </row>
    <row r="773" spans="2:7" s="124" customFormat="1">
      <c r="B773" s="153"/>
      <c r="C773" s="31" t="s">
        <v>3157</v>
      </c>
      <c r="D773" s="372"/>
      <c r="E773" s="373"/>
      <c r="F773" s="897"/>
      <c r="G773" s="744"/>
    </row>
    <row r="774" spans="2:7" s="124" customFormat="1">
      <c r="B774" s="153"/>
      <c r="C774" s="31" t="s">
        <v>3158</v>
      </c>
      <c r="D774" s="372"/>
      <c r="E774" s="373"/>
      <c r="F774" s="897"/>
      <c r="G774" s="744"/>
    </row>
    <row r="775" spans="2:7" s="124" customFormat="1">
      <c r="B775" s="153"/>
      <c r="C775" s="31" t="s">
        <v>3159</v>
      </c>
      <c r="D775" s="372"/>
      <c r="E775" s="373"/>
      <c r="F775" s="897"/>
      <c r="G775" s="744"/>
    </row>
    <row r="776" spans="2:7" s="124" customFormat="1">
      <c r="B776" s="153"/>
      <c r="C776" s="31" t="s">
        <v>3160</v>
      </c>
      <c r="D776" s="372"/>
      <c r="E776" s="373"/>
      <c r="F776" s="897"/>
      <c r="G776" s="744"/>
    </row>
    <row r="777" spans="2:7" s="124" customFormat="1" ht="25.5">
      <c r="B777" s="153"/>
      <c r="C777" s="31" t="s">
        <v>3161</v>
      </c>
      <c r="D777" s="372"/>
      <c r="E777" s="373"/>
      <c r="F777" s="897"/>
      <c r="G777" s="744"/>
    </row>
    <row r="778" spans="2:7" s="124" customFormat="1">
      <c r="B778" s="153"/>
      <c r="C778" s="31"/>
      <c r="D778" s="372"/>
      <c r="E778" s="373"/>
      <c r="F778" s="897"/>
      <c r="G778" s="744"/>
    </row>
    <row r="779" spans="2:7" s="124" customFormat="1">
      <c r="B779" s="153"/>
      <c r="C779" s="31" t="s">
        <v>3162</v>
      </c>
      <c r="D779" s="372"/>
      <c r="E779" s="373"/>
      <c r="F779" s="897"/>
      <c r="G779" s="744"/>
    </row>
    <row r="780" spans="2:7" s="124" customFormat="1" ht="25.5">
      <c r="B780" s="153"/>
      <c r="C780" s="31" t="s">
        <v>3163</v>
      </c>
      <c r="D780" s="372"/>
      <c r="E780" s="373"/>
      <c r="F780" s="897"/>
      <c r="G780" s="744"/>
    </row>
    <row r="781" spans="2:7" s="124" customFormat="1" ht="25.5">
      <c r="B781" s="153"/>
      <c r="C781" s="31" t="s">
        <v>3164</v>
      </c>
      <c r="D781" s="372"/>
      <c r="E781" s="373"/>
      <c r="F781" s="897"/>
      <c r="G781" s="744"/>
    </row>
    <row r="782" spans="2:7" s="124" customFormat="1">
      <c r="B782" s="153"/>
      <c r="C782" s="31" t="s">
        <v>3165</v>
      </c>
      <c r="D782" s="372"/>
      <c r="E782" s="373"/>
      <c r="F782" s="897"/>
      <c r="G782" s="744"/>
    </row>
    <row r="783" spans="2:7" s="124" customFormat="1">
      <c r="B783" s="153"/>
      <c r="C783" s="362" t="s">
        <v>47</v>
      </c>
      <c r="D783" s="370" t="s">
        <v>7</v>
      </c>
      <c r="E783" s="371">
        <v>4</v>
      </c>
      <c r="F783" s="894"/>
      <c r="G783" s="742">
        <f>E783*F783</f>
        <v>0</v>
      </c>
    </row>
    <row r="784" spans="2:7" s="124" customFormat="1">
      <c r="B784" s="153"/>
      <c r="C784" s="31"/>
      <c r="D784" s="372"/>
      <c r="E784" s="373"/>
      <c r="F784" s="897"/>
      <c r="G784" s="744"/>
    </row>
    <row r="785" spans="2:7" s="124" customFormat="1" ht="102">
      <c r="B785" s="153" t="s">
        <v>2619</v>
      </c>
      <c r="C785" s="31" t="s">
        <v>3143</v>
      </c>
      <c r="D785" s="372"/>
      <c r="E785" s="373"/>
      <c r="F785" s="897"/>
      <c r="G785" s="744"/>
    </row>
    <row r="786" spans="2:7" s="124" customFormat="1">
      <c r="B786" s="153"/>
      <c r="C786" s="31" t="s">
        <v>3144</v>
      </c>
      <c r="D786" s="372"/>
      <c r="E786" s="373"/>
      <c r="F786" s="897"/>
      <c r="G786" s="744"/>
    </row>
    <row r="787" spans="2:7" s="124" customFormat="1" ht="38.25">
      <c r="B787" s="153"/>
      <c r="C787" s="31" t="s">
        <v>3145</v>
      </c>
      <c r="D787" s="372"/>
      <c r="E787" s="373"/>
      <c r="F787" s="897"/>
      <c r="G787" s="744"/>
    </row>
    <row r="788" spans="2:7" s="124" customFormat="1" ht="25.5">
      <c r="B788" s="153"/>
      <c r="C788" s="31" t="s">
        <v>3146</v>
      </c>
      <c r="D788" s="372"/>
      <c r="E788" s="373"/>
      <c r="F788" s="897"/>
      <c r="G788" s="744"/>
    </row>
    <row r="789" spans="2:7" s="124" customFormat="1">
      <c r="B789" s="153"/>
      <c r="C789" s="31" t="s">
        <v>3147</v>
      </c>
      <c r="D789" s="372"/>
      <c r="E789" s="373"/>
      <c r="F789" s="897"/>
      <c r="G789" s="744"/>
    </row>
    <row r="790" spans="2:7" s="124" customFormat="1">
      <c r="B790" s="153"/>
      <c r="C790" s="31" t="s">
        <v>3148</v>
      </c>
      <c r="D790" s="372"/>
      <c r="E790" s="373"/>
      <c r="F790" s="897"/>
      <c r="G790" s="744"/>
    </row>
    <row r="791" spans="2:7" s="124" customFormat="1">
      <c r="B791" s="153"/>
      <c r="C791" s="31" t="s">
        <v>3149</v>
      </c>
      <c r="D791" s="372"/>
      <c r="E791" s="373"/>
      <c r="F791" s="897"/>
      <c r="G791" s="744"/>
    </row>
    <row r="792" spans="2:7" s="124" customFormat="1">
      <c r="B792" s="153"/>
      <c r="C792" s="31" t="s">
        <v>3150</v>
      </c>
      <c r="D792" s="372"/>
      <c r="E792" s="373"/>
      <c r="F792" s="897"/>
      <c r="G792" s="744"/>
    </row>
    <row r="793" spans="2:7" s="124" customFormat="1">
      <c r="B793" s="153"/>
      <c r="C793" s="31" t="s">
        <v>3151</v>
      </c>
      <c r="D793" s="372"/>
      <c r="E793" s="373"/>
      <c r="F793" s="897"/>
      <c r="G793" s="744"/>
    </row>
    <row r="794" spans="2:7" s="124" customFormat="1">
      <c r="B794" s="153"/>
      <c r="C794" s="31" t="s">
        <v>3152</v>
      </c>
      <c r="D794" s="372"/>
      <c r="E794" s="373"/>
      <c r="F794" s="897"/>
      <c r="G794" s="744"/>
    </row>
    <row r="795" spans="2:7" s="124" customFormat="1" ht="25.5">
      <c r="B795" s="153"/>
      <c r="C795" s="31" t="s">
        <v>3153</v>
      </c>
      <c r="D795" s="372"/>
      <c r="E795" s="373"/>
      <c r="F795" s="897"/>
      <c r="G795" s="744"/>
    </row>
    <row r="796" spans="2:7" s="124" customFormat="1">
      <c r="B796" s="153"/>
      <c r="C796" s="31" t="s">
        <v>3154</v>
      </c>
      <c r="D796" s="372"/>
      <c r="E796" s="373"/>
      <c r="F796" s="897"/>
      <c r="G796" s="744"/>
    </row>
    <row r="797" spans="2:7" s="124" customFormat="1" ht="25.5">
      <c r="B797" s="153"/>
      <c r="C797" s="31" t="s">
        <v>3155</v>
      </c>
      <c r="D797" s="372"/>
      <c r="E797" s="373"/>
      <c r="F797" s="897"/>
      <c r="G797" s="744"/>
    </row>
    <row r="798" spans="2:7" s="124" customFormat="1">
      <c r="B798" s="153"/>
      <c r="C798" s="31" t="s">
        <v>3166</v>
      </c>
      <c r="D798" s="372"/>
      <c r="E798" s="373"/>
      <c r="F798" s="897"/>
      <c r="G798" s="744"/>
    </row>
    <row r="799" spans="2:7" s="124" customFormat="1">
      <c r="B799" s="153"/>
      <c r="C799" s="31" t="s">
        <v>3157</v>
      </c>
      <c r="D799" s="372"/>
      <c r="E799" s="373"/>
      <c r="F799" s="897"/>
      <c r="G799" s="744"/>
    </row>
    <row r="800" spans="2:7" s="124" customFormat="1">
      <c r="B800" s="153"/>
      <c r="C800" s="31" t="s">
        <v>3158</v>
      </c>
      <c r="D800" s="372"/>
      <c r="E800" s="373"/>
      <c r="F800" s="897"/>
      <c r="G800" s="744"/>
    </row>
    <row r="801" spans="2:7" s="124" customFormat="1">
      <c r="B801" s="153"/>
      <c r="C801" s="31" t="s">
        <v>3159</v>
      </c>
      <c r="D801" s="372"/>
      <c r="E801" s="373"/>
      <c r="F801" s="897"/>
      <c r="G801" s="744"/>
    </row>
    <row r="802" spans="2:7" s="124" customFormat="1">
      <c r="B802" s="153"/>
      <c r="C802" s="31" t="s">
        <v>3160</v>
      </c>
      <c r="D802" s="372"/>
      <c r="E802" s="373"/>
      <c r="F802" s="897"/>
      <c r="G802" s="744"/>
    </row>
    <row r="803" spans="2:7" s="124" customFormat="1" ht="25.5">
      <c r="B803" s="153"/>
      <c r="C803" s="31" t="s">
        <v>3161</v>
      </c>
      <c r="D803" s="372"/>
      <c r="E803" s="373"/>
      <c r="F803" s="897"/>
      <c r="G803" s="744"/>
    </row>
    <row r="804" spans="2:7" s="124" customFormat="1">
      <c r="B804" s="153"/>
      <c r="C804" s="31" t="s">
        <v>3162</v>
      </c>
      <c r="D804" s="372"/>
      <c r="E804" s="373"/>
      <c r="F804" s="897"/>
      <c r="G804" s="744"/>
    </row>
    <row r="805" spans="2:7" s="124" customFormat="1" ht="32.25" customHeight="1">
      <c r="B805" s="153"/>
      <c r="C805" s="31" t="s">
        <v>3163</v>
      </c>
      <c r="D805" s="372"/>
      <c r="E805" s="373"/>
      <c r="F805" s="897"/>
      <c r="G805" s="744"/>
    </row>
    <row r="806" spans="2:7" s="124" customFormat="1" ht="25.5">
      <c r="B806" s="153"/>
      <c r="C806" s="31" t="s">
        <v>3164</v>
      </c>
      <c r="D806" s="372"/>
      <c r="E806" s="373"/>
      <c r="F806" s="897"/>
      <c r="G806" s="744"/>
    </row>
    <row r="807" spans="2:7" s="124" customFormat="1">
      <c r="B807" s="153"/>
      <c r="C807" s="31" t="s">
        <v>3165</v>
      </c>
      <c r="D807" s="372"/>
      <c r="E807" s="373"/>
      <c r="F807" s="897"/>
      <c r="G807" s="744"/>
    </row>
    <row r="808" spans="2:7" s="124" customFormat="1">
      <c r="B808" s="153"/>
      <c r="C808" s="362" t="s">
        <v>47</v>
      </c>
      <c r="D808" s="370" t="s">
        <v>7</v>
      </c>
      <c r="E808" s="371">
        <v>4</v>
      </c>
      <c r="F808" s="894"/>
      <c r="G808" s="742">
        <f>E808*F808</f>
        <v>0</v>
      </c>
    </row>
    <row r="809" spans="2:7" s="124" customFormat="1">
      <c r="B809" s="153"/>
      <c r="C809" s="31"/>
      <c r="D809" s="372"/>
      <c r="E809" s="373"/>
      <c r="F809" s="897"/>
      <c r="G809" s="744"/>
    </row>
    <row r="810" spans="2:7" s="124" customFormat="1" ht="102">
      <c r="B810" s="153" t="s">
        <v>2620</v>
      </c>
      <c r="C810" s="31" t="s">
        <v>3143</v>
      </c>
      <c r="D810" s="372"/>
      <c r="E810" s="373"/>
      <c r="F810" s="897"/>
      <c r="G810" s="744"/>
    </row>
    <row r="811" spans="2:7" s="124" customFormat="1">
      <c r="B811" s="153"/>
      <c r="C811" s="31" t="s">
        <v>3144</v>
      </c>
      <c r="D811" s="372"/>
      <c r="E811" s="373"/>
      <c r="F811" s="897"/>
      <c r="G811" s="744"/>
    </row>
    <row r="812" spans="2:7" s="124" customFormat="1" ht="38.25">
      <c r="B812" s="153"/>
      <c r="C812" s="31" t="s">
        <v>3145</v>
      </c>
      <c r="D812" s="372"/>
      <c r="E812" s="373"/>
      <c r="F812" s="897"/>
      <c r="G812" s="744"/>
    </row>
    <row r="813" spans="2:7" s="124" customFormat="1" ht="25.5">
      <c r="B813" s="153"/>
      <c r="C813" s="31" t="s">
        <v>3146</v>
      </c>
      <c r="D813" s="372"/>
      <c r="E813" s="373"/>
      <c r="F813" s="897"/>
      <c r="G813" s="744"/>
    </row>
    <row r="814" spans="2:7" s="124" customFormat="1">
      <c r="B814" s="153"/>
      <c r="C814" s="31" t="s">
        <v>3147</v>
      </c>
      <c r="D814" s="372"/>
      <c r="E814" s="373"/>
      <c r="F814" s="897"/>
      <c r="G814" s="744"/>
    </row>
    <row r="815" spans="2:7" s="124" customFormat="1">
      <c r="B815" s="153"/>
      <c r="C815" s="31" t="s">
        <v>3148</v>
      </c>
      <c r="D815" s="372"/>
      <c r="E815" s="373"/>
      <c r="F815" s="897"/>
      <c r="G815" s="744"/>
    </row>
    <row r="816" spans="2:7" s="124" customFormat="1">
      <c r="B816" s="153"/>
      <c r="C816" s="31" t="s">
        <v>3149</v>
      </c>
      <c r="D816" s="372"/>
      <c r="E816" s="373"/>
      <c r="F816" s="897"/>
      <c r="G816" s="744"/>
    </row>
    <row r="817" spans="2:7" s="124" customFormat="1">
      <c r="B817" s="153"/>
      <c r="C817" s="31" t="s">
        <v>3150</v>
      </c>
      <c r="D817" s="372"/>
      <c r="E817" s="373"/>
      <c r="F817" s="897"/>
      <c r="G817" s="744"/>
    </row>
    <row r="818" spans="2:7" s="124" customFormat="1">
      <c r="B818" s="153"/>
      <c r="C818" s="31" t="s">
        <v>3151</v>
      </c>
      <c r="D818" s="372"/>
      <c r="E818" s="373"/>
      <c r="F818" s="897"/>
      <c r="G818" s="744"/>
    </row>
    <row r="819" spans="2:7" s="124" customFormat="1">
      <c r="B819" s="153"/>
      <c r="C819" s="31" t="s">
        <v>3152</v>
      </c>
      <c r="D819" s="372"/>
      <c r="E819" s="373"/>
      <c r="F819" s="897"/>
      <c r="G819" s="744"/>
    </row>
    <row r="820" spans="2:7" s="124" customFormat="1" ht="25.5">
      <c r="B820" s="153"/>
      <c r="C820" s="31" t="s">
        <v>3153</v>
      </c>
      <c r="D820" s="372"/>
      <c r="E820" s="373"/>
      <c r="F820" s="897"/>
      <c r="G820" s="744"/>
    </row>
    <row r="821" spans="2:7" s="124" customFormat="1">
      <c r="B821" s="153"/>
      <c r="C821" s="31" t="s">
        <v>3154</v>
      </c>
      <c r="D821" s="372"/>
      <c r="E821" s="373"/>
      <c r="F821" s="897"/>
      <c r="G821" s="744"/>
    </row>
    <row r="822" spans="2:7" s="124" customFormat="1" ht="25.5">
      <c r="B822" s="153"/>
      <c r="C822" s="31" t="s">
        <v>3155</v>
      </c>
      <c r="D822" s="372"/>
      <c r="E822" s="373"/>
      <c r="F822" s="897"/>
      <c r="G822" s="744"/>
    </row>
    <row r="823" spans="2:7" s="124" customFormat="1">
      <c r="B823" s="153"/>
      <c r="C823" s="31" t="s">
        <v>3167</v>
      </c>
      <c r="D823" s="372"/>
      <c r="E823" s="373"/>
      <c r="F823" s="897"/>
      <c r="G823" s="744"/>
    </row>
    <row r="824" spans="2:7" s="124" customFormat="1">
      <c r="B824" s="153"/>
      <c r="C824" s="31" t="s">
        <v>3157</v>
      </c>
      <c r="D824" s="372"/>
      <c r="E824" s="373"/>
      <c r="F824" s="897"/>
      <c r="G824" s="744"/>
    </row>
    <row r="825" spans="2:7" s="124" customFormat="1">
      <c r="B825" s="153"/>
      <c r="C825" s="31" t="s">
        <v>3158</v>
      </c>
      <c r="D825" s="372"/>
      <c r="E825" s="373"/>
      <c r="F825" s="897"/>
      <c r="G825" s="744"/>
    </row>
    <row r="826" spans="2:7" s="124" customFormat="1">
      <c r="B826" s="153"/>
      <c r="C826" s="31" t="s">
        <v>3159</v>
      </c>
      <c r="D826" s="372"/>
      <c r="E826" s="373"/>
      <c r="F826" s="897"/>
      <c r="G826" s="744"/>
    </row>
    <row r="827" spans="2:7" s="124" customFormat="1">
      <c r="B827" s="153"/>
      <c r="C827" s="31" t="s">
        <v>3160</v>
      </c>
      <c r="D827" s="372"/>
      <c r="E827" s="373"/>
      <c r="F827" s="897"/>
      <c r="G827" s="744"/>
    </row>
    <row r="828" spans="2:7" s="124" customFormat="1" ht="25.5">
      <c r="B828" s="153"/>
      <c r="C828" s="31" t="s">
        <v>3161</v>
      </c>
      <c r="D828" s="372"/>
      <c r="E828" s="373"/>
      <c r="F828" s="897"/>
      <c r="G828" s="744"/>
    </row>
    <row r="829" spans="2:7" s="124" customFormat="1">
      <c r="B829" s="153"/>
      <c r="C829" s="31" t="s">
        <v>3162</v>
      </c>
      <c r="D829" s="372"/>
      <c r="E829" s="373"/>
      <c r="F829" s="897"/>
      <c r="G829" s="744"/>
    </row>
    <row r="830" spans="2:7" s="124" customFormat="1" ht="25.5">
      <c r="B830" s="153"/>
      <c r="C830" s="31" t="s">
        <v>3163</v>
      </c>
      <c r="D830" s="372"/>
      <c r="E830" s="373"/>
      <c r="F830" s="897"/>
      <c r="G830" s="744"/>
    </row>
    <row r="831" spans="2:7" s="124" customFormat="1" ht="25.5">
      <c r="B831" s="153"/>
      <c r="C831" s="31" t="s">
        <v>3164</v>
      </c>
      <c r="D831" s="372"/>
      <c r="E831" s="373"/>
      <c r="F831" s="897"/>
      <c r="G831" s="744"/>
    </row>
    <row r="832" spans="2:7" s="124" customFormat="1">
      <c r="B832" s="153"/>
      <c r="C832" s="31" t="s">
        <v>3165</v>
      </c>
      <c r="D832" s="372"/>
      <c r="E832" s="373"/>
      <c r="F832" s="897"/>
      <c r="G832" s="744"/>
    </row>
    <row r="833" spans="2:7" s="124" customFormat="1">
      <c r="B833" s="153"/>
      <c r="C833" s="362" t="s">
        <v>47</v>
      </c>
      <c r="D833" s="370" t="s">
        <v>7</v>
      </c>
      <c r="E833" s="371">
        <v>1</v>
      </c>
      <c r="F833" s="894"/>
      <c r="G833" s="742">
        <f>E833*F833</f>
        <v>0</v>
      </c>
    </row>
    <row r="834" spans="2:7" s="124" customFormat="1">
      <c r="B834" s="153"/>
      <c r="C834" s="31"/>
      <c r="D834" s="372"/>
      <c r="E834" s="373"/>
      <c r="F834" s="897"/>
      <c r="G834" s="744"/>
    </row>
    <row r="835" spans="2:7" s="124" customFormat="1" ht="102">
      <c r="B835" s="153" t="s">
        <v>2621</v>
      </c>
      <c r="C835" s="31" t="s">
        <v>3143</v>
      </c>
      <c r="D835" s="372"/>
      <c r="E835" s="373"/>
      <c r="F835" s="897"/>
      <c r="G835" s="744"/>
    </row>
    <row r="836" spans="2:7" s="124" customFormat="1">
      <c r="B836" s="153"/>
      <c r="C836" s="31" t="s">
        <v>3144</v>
      </c>
      <c r="D836" s="372"/>
      <c r="E836" s="373"/>
      <c r="F836" s="897"/>
      <c r="G836" s="744"/>
    </row>
    <row r="837" spans="2:7" s="124" customFormat="1" ht="38.25">
      <c r="B837" s="153"/>
      <c r="C837" s="31" t="s">
        <v>3145</v>
      </c>
      <c r="D837" s="372"/>
      <c r="E837" s="373"/>
      <c r="F837" s="897"/>
      <c r="G837" s="744"/>
    </row>
    <row r="838" spans="2:7" s="124" customFormat="1" ht="25.5">
      <c r="B838" s="153"/>
      <c r="C838" s="31" t="s">
        <v>3146</v>
      </c>
      <c r="D838" s="372"/>
      <c r="E838" s="373"/>
      <c r="F838" s="897"/>
      <c r="G838" s="744"/>
    </row>
    <row r="839" spans="2:7" s="124" customFormat="1">
      <c r="B839" s="153"/>
      <c r="C839" s="31" t="s">
        <v>3147</v>
      </c>
      <c r="D839" s="372"/>
      <c r="E839" s="373"/>
      <c r="F839" s="897"/>
      <c r="G839" s="744"/>
    </row>
    <row r="840" spans="2:7" s="124" customFormat="1">
      <c r="B840" s="153"/>
      <c r="C840" s="31" t="s">
        <v>3168</v>
      </c>
      <c r="D840" s="372"/>
      <c r="E840" s="373"/>
      <c r="F840" s="897"/>
      <c r="G840" s="744"/>
    </row>
    <row r="841" spans="2:7" s="124" customFormat="1">
      <c r="B841" s="153"/>
      <c r="C841" s="31" t="s">
        <v>3169</v>
      </c>
      <c r="D841" s="372"/>
      <c r="E841" s="373"/>
      <c r="F841" s="897"/>
      <c r="G841" s="744"/>
    </row>
    <row r="842" spans="2:7" s="124" customFormat="1">
      <c r="B842" s="153"/>
      <c r="C842" s="31" t="s">
        <v>3150</v>
      </c>
      <c r="D842" s="372"/>
      <c r="E842" s="373"/>
      <c r="F842" s="897"/>
      <c r="G842" s="744"/>
    </row>
    <row r="843" spans="2:7" s="124" customFormat="1">
      <c r="B843" s="153"/>
      <c r="C843" s="31" t="s">
        <v>3170</v>
      </c>
      <c r="D843" s="372"/>
      <c r="E843" s="373"/>
      <c r="F843" s="897"/>
      <c r="G843" s="744"/>
    </row>
    <row r="844" spans="2:7" s="124" customFormat="1">
      <c r="B844" s="153"/>
      <c r="C844" s="31" t="s">
        <v>3152</v>
      </c>
      <c r="D844" s="372"/>
      <c r="E844" s="373"/>
      <c r="F844" s="897"/>
      <c r="G844" s="744"/>
    </row>
    <row r="845" spans="2:7" s="124" customFormat="1" ht="25.5">
      <c r="B845" s="153"/>
      <c r="C845" s="31" t="s">
        <v>3153</v>
      </c>
      <c r="D845" s="372"/>
      <c r="E845" s="373"/>
      <c r="F845" s="897"/>
      <c r="G845" s="744"/>
    </row>
    <row r="846" spans="2:7" s="124" customFormat="1">
      <c r="B846" s="153"/>
      <c r="C846" s="31" t="s">
        <v>3154</v>
      </c>
      <c r="D846" s="372"/>
      <c r="E846" s="373"/>
      <c r="F846" s="897"/>
      <c r="G846" s="744"/>
    </row>
    <row r="847" spans="2:7" s="124" customFormat="1" ht="25.5">
      <c r="B847" s="153"/>
      <c r="C847" s="31" t="s">
        <v>3155</v>
      </c>
      <c r="D847" s="372"/>
      <c r="E847" s="373"/>
      <c r="F847" s="897"/>
      <c r="G847" s="744"/>
    </row>
    <row r="848" spans="2:7" s="124" customFormat="1">
      <c r="B848" s="153"/>
      <c r="C848" s="31" t="s">
        <v>3171</v>
      </c>
      <c r="D848" s="372"/>
      <c r="E848" s="373"/>
      <c r="F848" s="897"/>
      <c r="G848" s="744"/>
    </row>
    <row r="849" spans="2:7" s="124" customFormat="1">
      <c r="B849" s="153"/>
      <c r="C849" s="31" t="s">
        <v>3157</v>
      </c>
      <c r="D849" s="372"/>
      <c r="E849" s="373"/>
      <c r="F849" s="897"/>
      <c r="G849" s="744"/>
    </row>
    <row r="850" spans="2:7" s="124" customFormat="1">
      <c r="B850" s="153"/>
      <c r="C850" s="31" t="s">
        <v>3158</v>
      </c>
      <c r="D850" s="372"/>
      <c r="E850" s="373"/>
      <c r="F850" s="897"/>
      <c r="G850" s="744"/>
    </row>
    <row r="851" spans="2:7" s="124" customFormat="1">
      <c r="B851" s="153"/>
      <c r="C851" s="31" t="s">
        <v>3172</v>
      </c>
      <c r="D851" s="372"/>
      <c r="E851" s="373"/>
      <c r="F851" s="897"/>
      <c r="G851" s="744"/>
    </row>
    <row r="852" spans="2:7" s="124" customFormat="1">
      <c r="B852" s="153"/>
      <c r="C852" s="31" t="s">
        <v>3173</v>
      </c>
      <c r="D852" s="372"/>
      <c r="E852" s="373"/>
      <c r="F852" s="897"/>
      <c r="G852" s="744"/>
    </row>
    <row r="853" spans="2:7" s="124" customFormat="1" ht="25.5">
      <c r="B853" s="153"/>
      <c r="C853" s="31" t="s">
        <v>3174</v>
      </c>
      <c r="D853" s="372"/>
      <c r="E853" s="373"/>
      <c r="F853" s="897"/>
      <c r="G853" s="744"/>
    </row>
    <row r="854" spans="2:7" s="124" customFormat="1">
      <c r="B854" s="153"/>
      <c r="C854" s="31" t="s">
        <v>3162</v>
      </c>
      <c r="D854" s="372"/>
      <c r="E854" s="373"/>
      <c r="F854" s="897"/>
      <c r="G854" s="744"/>
    </row>
    <row r="855" spans="2:7" s="124" customFormat="1" ht="25.5">
      <c r="B855" s="153"/>
      <c r="C855" s="31" t="s">
        <v>3163</v>
      </c>
      <c r="D855" s="372"/>
      <c r="E855" s="373"/>
      <c r="F855" s="897"/>
      <c r="G855" s="744"/>
    </row>
    <row r="856" spans="2:7" s="124" customFormat="1" ht="25.5">
      <c r="B856" s="153"/>
      <c r="C856" s="31" t="s">
        <v>3164</v>
      </c>
      <c r="D856" s="372"/>
      <c r="E856" s="373"/>
      <c r="F856" s="897"/>
      <c r="G856" s="744"/>
    </row>
    <row r="857" spans="2:7" s="124" customFormat="1">
      <c r="B857" s="153"/>
      <c r="C857" s="31" t="s">
        <v>3165</v>
      </c>
      <c r="D857" s="372"/>
      <c r="E857" s="373"/>
      <c r="F857" s="897"/>
      <c r="G857" s="744"/>
    </row>
    <row r="858" spans="2:7" s="124" customFormat="1">
      <c r="B858" s="153"/>
      <c r="C858" s="362" t="s">
        <v>47</v>
      </c>
      <c r="D858" s="370" t="s">
        <v>7</v>
      </c>
      <c r="E858" s="371">
        <v>2</v>
      </c>
      <c r="F858" s="894"/>
      <c r="G858" s="742">
        <f>E858*F858</f>
        <v>0</v>
      </c>
    </row>
    <row r="859" spans="2:7" s="124" customFormat="1">
      <c r="B859" s="153"/>
      <c r="C859" s="31"/>
      <c r="D859" s="372"/>
      <c r="E859" s="373"/>
      <c r="F859" s="897"/>
      <c r="G859" s="744"/>
    </row>
    <row r="860" spans="2:7" s="124" customFormat="1" ht="102">
      <c r="B860" s="153" t="s">
        <v>2622</v>
      </c>
      <c r="C860" s="31" t="s">
        <v>3143</v>
      </c>
      <c r="D860" s="372"/>
      <c r="E860" s="373"/>
      <c r="F860" s="897"/>
      <c r="G860" s="744"/>
    </row>
    <row r="861" spans="2:7" s="124" customFormat="1">
      <c r="B861" s="153"/>
      <c r="C861" s="31" t="s">
        <v>3144</v>
      </c>
      <c r="D861" s="372"/>
      <c r="E861" s="373"/>
      <c r="F861" s="897"/>
      <c r="G861" s="744"/>
    </row>
    <row r="862" spans="2:7" s="124" customFormat="1" ht="38.25">
      <c r="B862" s="153"/>
      <c r="C862" s="31" t="s">
        <v>3145</v>
      </c>
      <c r="D862" s="372"/>
      <c r="E862" s="373"/>
      <c r="F862" s="897"/>
      <c r="G862" s="744"/>
    </row>
    <row r="863" spans="2:7" s="124" customFormat="1" ht="25.5">
      <c r="B863" s="153"/>
      <c r="C863" s="31" t="s">
        <v>3146</v>
      </c>
      <c r="D863" s="372"/>
      <c r="E863" s="373"/>
      <c r="F863" s="897"/>
      <c r="G863" s="744"/>
    </row>
    <row r="864" spans="2:7" s="124" customFormat="1">
      <c r="B864" s="153"/>
      <c r="C864" s="31" t="s">
        <v>3147</v>
      </c>
      <c r="D864" s="372"/>
      <c r="E864" s="373"/>
      <c r="F864" s="897"/>
      <c r="G864" s="744"/>
    </row>
    <row r="865" spans="2:7" s="124" customFormat="1">
      <c r="B865" s="153"/>
      <c r="C865" s="31" t="s">
        <v>3168</v>
      </c>
      <c r="D865" s="372"/>
      <c r="E865" s="373"/>
      <c r="F865" s="897"/>
      <c r="G865" s="744"/>
    </row>
    <row r="866" spans="2:7" s="124" customFormat="1">
      <c r="B866" s="153"/>
      <c r="C866" s="31" t="s">
        <v>3169</v>
      </c>
      <c r="D866" s="372"/>
      <c r="E866" s="373"/>
      <c r="F866" s="897"/>
      <c r="G866" s="744"/>
    </row>
    <row r="867" spans="2:7" s="124" customFormat="1">
      <c r="B867" s="153"/>
      <c r="C867" s="31" t="s">
        <v>3150</v>
      </c>
      <c r="D867" s="372"/>
      <c r="E867" s="373"/>
      <c r="F867" s="897"/>
      <c r="G867" s="744"/>
    </row>
    <row r="868" spans="2:7" s="124" customFormat="1">
      <c r="B868" s="153"/>
      <c r="C868" s="31" t="s">
        <v>3170</v>
      </c>
      <c r="D868" s="372"/>
      <c r="E868" s="373"/>
      <c r="F868" s="897"/>
      <c r="G868" s="744"/>
    </row>
    <row r="869" spans="2:7" s="124" customFormat="1">
      <c r="B869" s="153"/>
      <c r="C869" s="31" t="s">
        <v>3152</v>
      </c>
      <c r="D869" s="372"/>
      <c r="E869" s="373"/>
      <c r="F869" s="897"/>
      <c r="G869" s="744"/>
    </row>
    <row r="870" spans="2:7" s="124" customFormat="1" ht="25.5">
      <c r="B870" s="153"/>
      <c r="C870" s="31" t="s">
        <v>3153</v>
      </c>
      <c r="D870" s="372"/>
      <c r="E870" s="373"/>
      <c r="F870" s="897"/>
      <c r="G870" s="744"/>
    </row>
    <row r="871" spans="2:7" s="124" customFormat="1">
      <c r="B871" s="153"/>
      <c r="C871" s="31" t="s">
        <v>3154</v>
      </c>
      <c r="D871" s="372"/>
      <c r="E871" s="373"/>
      <c r="F871" s="897"/>
      <c r="G871" s="744"/>
    </row>
    <row r="872" spans="2:7" s="124" customFormat="1" ht="25.5">
      <c r="B872" s="153"/>
      <c r="C872" s="31" t="s">
        <v>3155</v>
      </c>
      <c r="D872" s="372"/>
      <c r="E872" s="373"/>
      <c r="F872" s="897"/>
      <c r="G872" s="744"/>
    </row>
    <row r="873" spans="2:7" s="124" customFormat="1">
      <c r="B873" s="153"/>
      <c r="C873" s="31" t="s">
        <v>3175</v>
      </c>
      <c r="D873" s="372"/>
      <c r="E873" s="373"/>
      <c r="F873" s="897"/>
      <c r="G873" s="744"/>
    </row>
    <row r="874" spans="2:7" s="124" customFormat="1">
      <c r="B874" s="153"/>
      <c r="C874" s="31" t="s">
        <v>3157</v>
      </c>
      <c r="D874" s="372"/>
      <c r="E874" s="373"/>
      <c r="F874" s="897"/>
      <c r="G874" s="744"/>
    </row>
    <row r="875" spans="2:7" s="124" customFormat="1">
      <c r="B875" s="153"/>
      <c r="C875" s="31" t="s">
        <v>3158</v>
      </c>
      <c r="D875" s="372"/>
      <c r="E875" s="373"/>
      <c r="F875" s="897"/>
      <c r="G875" s="744"/>
    </row>
    <row r="876" spans="2:7" s="124" customFormat="1">
      <c r="B876" s="153"/>
      <c r="C876" s="31" t="s">
        <v>3176</v>
      </c>
      <c r="D876" s="372"/>
      <c r="E876" s="373"/>
      <c r="F876" s="897"/>
      <c r="G876" s="744"/>
    </row>
    <row r="877" spans="2:7" s="124" customFormat="1">
      <c r="B877" s="153"/>
      <c r="C877" s="31" t="s">
        <v>3177</v>
      </c>
      <c r="D877" s="372"/>
      <c r="E877" s="373"/>
      <c r="F877" s="897"/>
      <c r="G877" s="744"/>
    </row>
    <row r="878" spans="2:7" s="124" customFormat="1" ht="25.5">
      <c r="B878" s="153"/>
      <c r="C878" s="31" t="s">
        <v>3178</v>
      </c>
      <c r="D878" s="372"/>
      <c r="E878" s="373"/>
      <c r="F878" s="897"/>
      <c r="G878" s="744"/>
    </row>
    <row r="879" spans="2:7" s="124" customFormat="1">
      <c r="B879" s="153"/>
      <c r="C879" s="31" t="s">
        <v>3162</v>
      </c>
      <c r="D879" s="372"/>
      <c r="E879" s="373"/>
      <c r="F879" s="897"/>
      <c r="G879" s="744"/>
    </row>
    <row r="880" spans="2:7" s="124" customFormat="1" ht="25.5">
      <c r="B880" s="153"/>
      <c r="C880" s="31" t="s">
        <v>3163</v>
      </c>
      <c r="D880" s="372"/>
      <c r="E880" s="373"/>
      <c r="F880" s="897"/>
      <c r="G880" s="744"/>
    </row>
    <row r="881" spans="2:7" s="124" customFormat="1" ht="25.5">
      <c r="B881" s="153"/>
      <c r="C881" s="31" t="s">
        <v>3164</v>
      </c>
      <c r="D881" s="372"/>
      <c r="E881" s="373"/>
      <c r="F881" s="897"/>
      <c r="G881" s="744"/>
    </row>
    <row r="882" spans="2:7" s="124" customFormat="1">
      <c r="B882" s="153"/>
      <c r="C882" s="31" t="s">
        <v>3165</v>
      </c>
      <c r="D882" s="372"/>
      <c r="E882" s="373"/>
      <c r="F882" s="897"/>
      <c r="G882" s="744"/>
    </row>
    <row r="883" spans="2:7" s="124" customFormat="1">
      <c r="B883" s="153"/>
      <c r="C883" s="362" t="s">
        <v>47</v>
      </c>
      <c r="D883" s="370" t="s">
        <v>7</v>
      </c>
      <c r="E883" s="371">
        <v>13</v>
      </c>
      <c r="F883" s="894"/>
      <c r="G883" s="742">
        <f>E883*F883</f>
        <v>0</v>
      </c>
    </row>
    <row r="884" spans="2:7" s="124" customFormat="1">
      <c r="B884" s="153"/>
      <c r="C884" s="154"/>
      <c r="D884" s="372"/>
      <c r="E884" s="373"/>
      <c r="F884" s="897"/>
      <c r="G884" s="744"/>
    </row>
    <row r="885" spans="2:7" s="124" customFormat="1">
      <c r="B885" s="153" t="s">
        <v>2624</v>
      </c>
      <c r="C885" s="154" t="s">
        <v>3179</v>
      </c>
      <c r="D885" s="372"/>
      <c r="E885" s="373"/>
      <c r="F885" s="897"/>
      <c r="G885" s="744"/>
    </row>
    <row r="886" spans="2:7" s="124" customFormat="1">
      <c r="B886" s="153"/>
      <c r="C886" s="154" t="s">
        <v>3180</v>
      </c>
      <c r="D886" s="372"/>
      <c r="E886" s="373"/>
      <c r="F886" s="897"/>
      <c r="G886" s="744"/>
    </row>
    <row r="887" spans="2:7" s="124" customFormat="1">
      <c r="B887" s="153"/>
      <c r="C887" s="154" t="s">
        <v>3181</v>
      </c>
      <c r="D887" s="372"/>
      <c r="E887" s="373"/>
      <c r="F887" s="897"/>
      <c r="G887" s="744"/>
    </row>
    <row r="888" spans="2:7" s="124" customFormat="1">
      <c r="B888" s="153"/>
      <c r="C888" s="154" t="s">
        <v>3182</v>
      </c>
      <c r="D888" s="372"/>
      <c r="E888" s="373"/>
      <c r="F888" s="897"/>
      <c r="G888" s="744"/>
    </row>
    <row r="889" spans="2:7" s="124" customFormat="1">
      <c r="B889" s="153"/>
      <c r="C889" s="154" t="s">
        <v>3183</v>
      </c>
      <c r="D889" s="372"/>
      <c r="E889" s="373"/>
      <c r="F889" s="897"/>
      <c r="G889" s="744"/>
    </row>
    <row r="890" spans="2:7" s="124" customFormat="1">
      <c r="B890" s="153"/>
      <c r="C890" s="154" t="s">
        <v>3184</v>
      </c>
      <c r="D890" s="372"/>
      <c r="E890" s="373"/>
      <c r="F890" s="897"/>
      <c r="G890" s="744"/>
    </row>
    <row r="891" spans="2:7" s="124" customFormat="1">
      <c r="B891" s="153"/>
      <c r="C891" s="154" t="s">
        <v>3185</v>
      </c>
      <c r="D891" s="372"/>
      <c r="E891" s="373"/>
      <c r="F891" s="897"/>
      <c r="G891" s="744"/>
    </row>
    <row r="892" spans="2:7" s="124" customFormat="1">
      <c r="B892" s="153"/>
      <c r="C892" s="154" t="s">
        <v>3186</v>
      </c>
      <c r="D892" s="372"/>
      <c r="E892" s="373"/>
      <c r="F892" s="897"/>
      <c r="G892" s="744"/>
    </row>
    <row r="893" spans="2:7" s="124" customFormat="1">
      <c r="B893" s="153"/>
      <c r="C893" s="154" t="s">
        <v>3187</v>
      </c>
      <c r="D893" s="372"/>
      <c r="E893" s="373"/>
      <c r="F893" s="897"/>
      <c r="G893" s="744"/>
    </row>
    <row r="894" spans="2:7" s="124" customFormat="1" ht="25.5">
      <c r="B894" s="153"/>
      <c r="C894" s="154" t="s">
        <v>3188</v>
      </c>
      <c r="D894" s="372"/>
      <c r="E894" s="373"/>
      <c r="F894" s="897"/>
      <c r="G894" s="744"/>
    </row>
    <row r="895" spans="2:7" s="124" customFormat="1">
      <c r="B895" s="153"/>
      <c r="C895" s="154" t="s">
        <v>3189</v>
      </c>
      <c r="D895" s="372"/>
      <c r="E895" s="373"/>
      <c r="F895" s="897"/>
      <c r="G895" s="744"/>
    </row>
    <row r="896" spans="2:7" s="124" customFormat="1">
      <c r="B896" s="153"/>
      <c r="C896" s="154" t="s">
        <v>3190</v>
      </c>
      <c r="D896" s="372"/>
      <c r="E896" s="373"/>
      <c r="F896" s="897"/>
      <c r="G896" s="744"/>
    </row>
    <row r="897" spans="2:7" s="124" customFormat="1">
      <c r="B897" s="153"/>
      <c r="C897" s="154" t="s">
        <v>3191</v>
      </c>
      <c r="D897" s="372"/>
      <c r="E897" s="373"/>
      <c r="F897" s="897"/>
      <c r="G897" s="744"/>
    </row>
    <row r="898" spans="2:7" s="124" customFormat="1">
      <c r="B898" s="153"/>
      <c r="C898" s="154" t="s">
        <v>3192</v>
      </c>
      <c r="D898" s="372"/>
      <c r="E898" s="373"/>
      <c r="F898" s="897"/>
      <c r="G898" s="744"/>
    </row>
    <row r="899" spans="2:7" s="124" customFormat="1">
      <c r="B899" s="153"/>
      <c r="C899" s="154" t="s">
        <v>3193</v>
      </c>
      <c r="D899" s="372"/>
      <c r="E899" s="373"/>
      <c r="F899" s="897"/>
      <c r="G899" s="744"/>
    </row>
    <row r="900" spans="2:7" s="124" customFormat="1">
      <c r="B900" s="153"/>
      <c r="C900" s="154" t="s">
        <v>3194</v>
      </c>
      <c r="D900" s="372"/>
      <c r="E900" s="373"/>
      <c r="F900" s="897"/>
      <c r="G900" s="744"/>
    </row>
    <row r="901" spans="2:7" s="124" customFormat="1">
      <c r="B901" s="153"/>
      <c r="C901" s="154" t="s">
        <v>3195</v>
      </c>
      <c r="D901" s="372"/>
      <c r="E901" s="373"/>
      <c r="F901" s="897"/>
      <c r="G901" s="744"/>
    </row>
    <row r="902" spans="2:7" s="124" customFormat="1">
      <c r="B902" s="153"/>
      <c r="C902" s="154" t="s">
        <v>3196</v>
      </c>
      <c r="D902" s="372"/>
      <c r="E902" s="373"/>
      <c r="F902" s="897"/>
      <c r="G902" s="744"/>
    </row>
    <row r="903" spans="2:7" s="124" customFormat="1">
      <c r="B903" s="153"/>
      <c r="C903" s="154" t="s">
        <v>2849</v>
      </c>
      <c r="D903" s="372"/>
      <c r="E903" s="373"/>
      <c r="F903" s="897"/>
      <c r="G903" s="744"/>
    </row>
    <row r="904" spans="2:7" s="124" customFormat="1">
      <c r="B904" s="153"/>
      <c r="C904" s="154" t="s">
        <v>2850</v>
      </c>
      <c r="D904" s="372"/>
      <c r="E904" s="373"/>
      <c r="F904" s="897"/>
      <c r="G904" s="744"/>
    </row>
    <row r="905" spans="2:7" s="124" customFormat="1" ht="25.5">
      <c r="B905" s="153"/>
      <c r="C905" s="154" t="s">
        <v>2852</v>
      </c>
      <c r="D905" s="372"/>
      <c r="E905" s="373"/>
      <c r="F905" s="897"/>
      <c r="G905" s="744"/>
    </row>
    <row r="906" spans="2:7" s="124" customFormat="1" ht="25.5">
      <c r="B906" s="153"/>
      <c r="C906" s="154" t="s">
        <v>3197</v>
      </c>
      <c r="D906" s="372"/>
      <c r="E906" s="373"/>
      <c r="F906" s="897"/>
      <c r="G906" s="744"/>
    </row>
    <row r="907" spans="2:7" s="124" customFormat="1">
      <c r="B907" s="153"/>
      <c r="C907" s="154" t="s">
        <v>3198</v>
      </c>
      <c r="D907" s="372"/>
      <c r="E907" s="373"/>
      <c r="F907" s="897"/>
      <c r="G907" s="744"/>
    </row>
    <row r="908" spans="2:7" s="124" customFormat="1">
      <c r="B908" s="153"/>
      <c r="C908" s="362" t="s">
        <v>47</v>
      </c>
      <c r="D908" s="370" t="s">
        <v>7</v>
      </c>
      <c r="E908" s="371">
        <v>1</v>
      </c>
      <c r="F908" s="894"/>
      <c r="G908" s="742">
        <f>E908*F908</f>
        <v>0</v>
      </c>
    </row>
    <row r="909" spans="2:7" s="124" customFormat="1">
      <c r="B909" s="153"/>
      <c r="C909" s="154"/>
      <c r="D909" s="372"/>
      <c r="E909" s="373"/>
      <c r="F909" s="897"/>
      <c r="G909" s="744"/>
    </row>
    <row r="910" spans="2:7" s="124" customFormat="1">
      <c r="B910" s="153" t="s">
        <v>2625</v>
      </c>
      <c r="C910" s="154" t="s">
        <v>3199</v>
      </c>
      <c r="D910" s="372"/>
      <c r="E910" s="373"/>
      <c r="F910" s="897"/>
      <c r="G910" s="744"/>
    </row>
    <row r="911" spans="2:7" s="124" customFormat="1">
      <c r="B911" s="153"/>
      <c r="C911" s="154" t="s">
        <v>3200</v>
      </c>
      <c r="D911" s="372"/>
      <c r="E911" s="373"/>
      <c r="F911" s="897"/>
      <c r="G911" s="744"/>
    </row>
    <row r="912" spans="2:7" s="124" customFormat="1">
      <c r="B912" s="153"/>
      <c r="C912" s="154" t="s">
        <v>3201</v>
      </c>
      <c r="D912" s="372"/>
      <c r="E912" s="373"/>
      <c r="F912" s="897"/>
      <c r="G912" s="744"/>
    </row>
    <row r="913" spans="2:7" s="124" customFormat="1">
      <c r="B913" s="153"/>
      <c r="C913" s="154" t="s">
        <v>3202</v>
      </c>
      <c r="D913" s="372"/>
      <c r="E913" s="373"/>
      <c r="F913" s="897"/>
      <c r="G913" s="744"/>
    </row>
    <row r="914" spans="2:7" s="124" customFormat="1">
      <c r="B914" s="153"/>
      <c r="C914" s="154" t="s">
        <v>3203</v>
      </c>
      <c r="D914" s="372"/>
      <c r="E914" s="373"/>
      <c r="F914" s="897"/>
      <c r="G914" s="744"/>
    </row>
    <row r="915" spans="2:7" s="124" customFormat="1">
      <c r="B915" s="153"/>
      <c r="C915" s="154" t="s">
        <v>3204</v>
      </c>
      <c r="D915" s="372"/>
      <c r="E915" s="373"/>
      <c r="F915" s="897"/>
      <c r="G915" s="744"/>
    </row>
    <row r="916" spans="2:7" s="124" customFormat="1">
      <c r="B916" s="153"/>
      <c r="C916" s="154" t="s">
        <v>3205</v>
      </c>
      <c r="D916" s="372"/>
      <c r="E916" s="373"/>
      <c r="F916" s="897"/>
      <c r="G916" s="744"/>
    </row>
    <row r="917" spans="2:7" s="124" customFormat="1">
      <c r="B917" s="153"/>
      <c r="C917" s="154" t="s">
        <v>3206</v>
      </c>
      <c r="D917" s="372"/>
      <c r="E917" s="373"/>
      <c r="F917" s="897"/>
      <c r="G917" s="744"/>
    </row>
    <row r="918" spans="2:7" s="124" customFormat="1">
      <c r="B918" s="153"/>
      <c r="C918" s="154" t="s">
        <v>3207</v>
      </c>
      <c r="D918" s="372"/>
      <c r="E918" s="373"/>
      <c r="F918" s="897"/>
      <c r="G918" s="744"/>
    </row>
    <row r="919" spans="2:7" s="124" customFormat="1">
      <c r="B919" s="153"/>
      <c r="C919" s="154" t="s">
        <v>3208</v>
      </c>
      <c r="D919" s="372"/>
      <c r="E919" s="373"/>
      <c r="F919" s="897"/>
      <c r="G919" s="744"/>
    </row>
    <row r="920" spans="2:7" s="124" customFormat="1">
      <c r="B920" s="153"/>
      <c r="C920" s="154" t="s">
        <v>3209</v>
      </c>
      <c r="D920" s="372"/>
      <c r="E920" s="373"/>
      <c r="F920" s="897"/>
      <c r="G920" s="744"/>
    </row>
    <row r="921" spans="2:7" s="124" customFormat="1">
      <c r="B921" s="153"/>
      <c r="C921" s="154" t="s">
        <v>3210</v>
      </c>
      <c r="D921" s="372"/>
      <c r="E921" s="373"/>
      <c r="F921" s="897"/>
      <c r="G921" s="744"/>
    </row>
    <row r="922" spans="2:7" s="124" customFormat="1">
      <c r="B922" s="153"/>
      <c r="C922" s="154" t="s">
        <v>3211</v>
      </c>
      <c r="D922" s="372"/>
      <c r="E922" s="373"/>
      <c r="F922" s="897"/>
      <c r="G922" s="744"/>
    </row>
    <row r="923" spans="2:7" s="124" customFormat="1" ht="25.5">
      <c r="B923" s="153"/>
      <c r="C923" s="154" t="s">
        <v>3212</v>
      </c>
      <c r="D923" s="372"/>
      <c r="E923" s="373"/>
      <c r="F923" s="897"/>
      <c r="G923" s="744"/>
    </row>
    <row r="924" spans="2:7" s="124" customFormat="1">
      <c r="B924" s="153"/>
      <c r="C924" s="154" t="s">
        <v>3213</v>
      </c>
      <c r="D924" s="372"/>
      <c r="E924" s="373"/>
      <c r="F924" s="897"/>
      <c r="G924" s="744"/>
    </row>
    <row r="925" spans="2:7" s="124" customFormat="1">
      <c r="B925" s="153"/>
      <c r="C925" s="154" t="s">
        <v>3214</v>
      </c>
      <c r="D925" s="372"/>
      <c r="E925" s="373"/>
      <c r="F925" s="897"/>
      <c r="G925" s="744"/>
    </row>
    <row r="926" spans="2:7" s="124" customFormat="1">
      <c r="B926" s="153"/>
      <c r="C926" s="154" t="s">
        <v>3215</v>
      </c>
      <c r="D926" s="372"/>
      <c r="E926" s="373"/>
      <c r="F926" s="897"/>
      <c r="G926" s="744"/>
    </row>
    <row r="927" spans="2:7" s="124" customFormat="1">
      <c r="B927" s="153"/>
      <c r="C927" s="154" t="s">
        <v>3216</v>
      </c>
      <c r="D927" s="372"/>
      <c r="E927" s="373"/>
      <c r="F927" s="897"/>
      <c r="G927" s="744"/>
    </row>
    <row r="928" spans="2:7" s="124" customFormat="1">
      <c r="B928" s="153"/>
      <c r="C928" s="154" t="s">
        <v>3217</v>
      </c>
      <c r="D928" s="372"/>
      <c r="E928" s="373"/>
      <c r="F928" s="897"/>
      <c r="G928" s="744"/>
    </row>
    <row r="929" spans="2:7" s="124" customFormat="1">
      <c r="B929" s="153"/>
      <c r="C929" s="154" t="s">
        <v>3218</v>
      </c>
      <c r="D929" s="372"/>
      <c r="E929" s="373"/>
      <c r="F929" s="897"/>
      <c r="G929" s="744"/>
    </row>
    <row r="930" spans="2:7" s="124" customFormat="1">
      <c r="B930" s="153"/>
      <c r="C930" s="154" t="s">
        <v>3219</v>
      </c>
      <c r="D930" s="372"/>
      <c r="E930" s="373"/>
      <c r="F930" s="897"/>
      <c r="G930" s="744"/>
    </row>
    <row r="931" spans="2:7" s="124" customFormat="1">
      <c r="B931" s="153"/>
      <c r="C931" s="154" t="s">
        <v>3220</v>
      </c>
      <c r="D931" s="372"/>
      <c r="E931" s="373"/>
      <c r="F931" s="897"/>
      <c r="G931" s="744"/>
    </row>
    <row r="932" spans="2:7" s="124" customFormat="1">
      <c r="B932" s="153"/>
      <c r="C932" s="154" t="s">
        <v>3221</v>
      </c>
      <c r="D932" s="372"/>
      <c r="E932" s="373"/>
      <c r="F932" s="897"/>
      <c r="G932" s="744"/>
    </row>
    <row r="933" spans="2:7" s="124" customFormat="1">
      <c r="B933" s="153"/>
      <c r="C933" s="154" t="s">
        <v>3222</v>
      </c>
      <c r="D933" s="372"/>
      <c r="E933" s="373"/>
      <c r="F933" s="897"/>
      <c r="G933" s="744"/>
    </row>
    <row r="934" spans="2:7" s="124" customFormat="1">
      <c r="B934" s="153"/>
      <c r="C934" s="154" t="s">
        <v>3223</v>
      </c>
      <c r="D934" s="372"/>
      <c r="E934" s="373"/>
      <c r="F934" s="897"/>
      <c r="G934" s="744"/>
    </row>
    <row r="935" spans="2:7" s="124" customFormat="1">
      <c r="B935" s="153"/>
      <c r="C935" s="154" t="s">
        <v>3224</v>
      </c>
      <c r="D935" s="372"/>
      <c r="E935" s="373"/>
      <c r="F935" s="897"/>
      <c r="G935" s="744"/>
    </row>
    <row r="936" spans="2:7" s="124" customFormat="1" ht="25.5">
      <c r="B936" s="153"/>
      <c r="C936" s="154" t="s">
        <v>3225</v>
      </c>
      <c r="D936" s="372"/>
      <c r="E936" s="373"/>
      <c r="F936" s="897"/>
      <c r="G936" s="744"/>
    </row>
    <row r="937" spans="2:7" s="124" customFormat="1" ht="25.5">
      <c r="B937" s="153"/>
      <c r="C937" s="154" t="s">
        <v>3226</v>
      </c>
      <c r="D937" s="372"/>
      <c r="E937" s="373"/>
      <c r="F937" s="897"/>
      <c r="G937" s="744"/>
    </row>
    <row r="938" spans="2:7" s="124" customFormat="1">
      <c r="B938" s="153"/>
      <c r="C938" s="154" t="s">
        <v>3227</v>
      </c>
      <c r="D938" s="372"/>
      <c r="E938" s="373"/>
      <c r="F938" s="897"/>
      <c r="G938" s="744"/>
    </row>
    <row r="939" spans="2:7" s="124" customFormat="1">
      <c r="B939" s="153"/>
      <c r="C939" s="154" t="s">
        <v>3195</v>
      </c>
      <c r="D939" s="372"/>
      <c r="E939" s="373"/>
      <c r="F939" s="897"/>
      <c r="G939" s="744"/>
    </row>
    <row r="940" spans="2:7" s="124" customFormat="1">
      <c r="B940" s="153"/>
      <c r="C940" s="154" t="s">
        <v>3196</v>
      </c>
      <c r="D940" s="372"/>
      <c r="E940" s="373"/>
      <c r="F940" s="897"/>
      <c r="G940" s="744"/>
    </row>
    <row r="941" spans="2:7" s="124" customFormat="1">
      <c r="B941" s="153"/>
      <c r="C941" s="154" t="s">
        <v>2849</v>
      </c>
      <c r="D941" s="372"/>
      <c r="E941" s="373"/>
      <c r="F941" s="897"/>
      <c r="G941" s="744"/>
    </row>
    <row r="942" spans="2:7" s="124" customFormat="1">
      <c r="B942" s="153"/>
      <c r="C942" s="154" t="s">
        <v>2850</v>
      </c>
      <c r="D942" s="372"/>
      <c r="E942" s="373"/>
      <c r="F942" s="897"/>
      <c r="G942" s="744"/>
    </row>
    <row r="943" spans="2:7" s="124" customFormat="1" ht="25.5">
      <c r="B943" s="153"/>
      <c r="C943" s="154" t="s">
        <v>2852</v>
      </c>
      <c r="D943" s="372"/>
      <c r="E943" s="373"/>
      <c r="F943" s="897"/>
      <c r="G943" s="744"/>
    </row>
    <row r="944" spans="2:7" s="124" customFormat="1" ht="25.5">
      <c r="B944" s="153"/>
      <c r="C944" s="154" t="s">
        <v>3197</v>
      </c>
      <c r="D944" s="372"/>
      <c r="E944" s="373"/>
      <c r="F944" s="897"/>
      <c r="G944" s="744"/>
    </row>
    <row r="945" spans="2:7" s="124" customFormat="1">
      <c r="B945" s="153"/>
      <c r="C945" s="154" t="s">
        <v>3228</v>
      </c>
      <c r="D945" s="372"/>
      <c r="E945" s="373"/>
      <c r="F945" s="897"/>
      <c r="G945" s="744"/>
    </row>
    <row r="946" spans="2:7" s="124" customFormat="1">
      <c r="B946" s="153"/>
      <c r="C946" s="362" t="s">
        <v>47</v>
      </c>
      <c r="D946" s="370" t="s">
        <v>7</v>
      </c>
      <c r="E946" s="371">
        <v>1</v>
      </c>
      <c r="F946" s="894"/>
      <c r="G946" s="742">
        <f>E946*F946</f>
        <v>0</v>
      </c>
    </row>
    <row r="947" spans="2:7" s="124" customFormat="1">
      <c r="B947" s="153"/>
      <c r="C947" s="154"/>
      <c r="D947" s="372"/>
      <c r="E947" s="373"/>
      <c r="F947" s="897"/>
      <c r="G947" s="744"/>
    </row>
    <row r="948" spans="2:7" s="124" customFormat="1">
      <c r="B948" s="153" t="s">
        <v>2627</v>
      </c>
      <c r="C948" s="154" t="s">
        <v>3991</v>
      </c>
      <c r="D948" s="372"/>
      <c r="E948" s="416"/>
      <c r="F948" s="897"/>
      <c r="G948" s="744"/>
    </row>
    <row r="949" spans="2:7" s="124" customFormat="1" ht="90.75">
      <c r="B949" s="153"/>
      <c r="C949" s="417" t="s">
        <v>3992</v>
      </c>
      <c r="D949" s="372"/>
      <c r="E949" s="416"/>
      <c r="F949" s="897"/>
      <c r="G949" s="744"/>
    </row>
    <row r="950" spans="2:7" s="124" customFormat="1">
      <c r="B950" s="153"/>
      <c r="C950" s="417" t="s">
        <v>3993</v>
      </c>
      <c r="D950" s="372"/>
      <c r="E950" s="416"/>
      <c r="F950" s="897"/>
      <c r="G950" s="744"/>
    </row>
    <row r="951" spans="2:7" s="124" customFormat="1">
      <c r="B951" s="153"/>
      <c r="C951" s="417" t="s">
        <v>3994</v>
      </c>
      <c r="D951" s="372"/>
      <c r="E951" s="416"/>
      <c r="F951" s="897"/>
      <c r="G951" s="744"/>
    </row>
    <row r="952" spans="2:7" s="124" customFormat="1">
      <c r="B952" s="153"/>
      <c r="C952" s="417" t="s">
        <v>3995</v>
      </c>
      <c r="D952" s="372"/>
      <c r="E952" s="416"/>
      <c r="F952" s="897"/>
      <c r="G952" s="744"/>
    </row>
    <row r="953" spans="2:7" s="124" customFormat="1">
      <c r="B953" s="153"/>
      <c r="C953" s="417" t="s">
        <v>3996</v>
      </c>
      <c r="D953" s="372"/>
      <c r="E953" s="416"/>
      <c r="F953" s="897"/>
      <c r="G953" s="744"/>
    </row>
    <row r="954" spans="2:7" s="124" customFormat="1">
      <c r="B954" s="153"/>
      <c r="C954" s="417" t="s">
        <v>3997</v>
      </c>
      <c r="D954" s="372" t="s">
        <v>7</v>
      </c>
      <c r="E954" s="418">
        <v>1</v>
      </c>
      <c r="F954" s="894"/>
      <c r="G954" s="744">
        <f>E954*F954</f>
        <v>0</v>
      </c>
    </row>
    <row r="955" spans="2:7" s="124" customFormat="1" ht="39.75">
      <c r="B955" s="153"/>
      <c r="C955" s="417" t="s">
        <v>3998</v>
      </c>
      <c r="D955" s="372"/>
      <c r="E955" s="418"/>
      <c r="F955" s="897"/>
      <c r="G955" s="744"/>
    </row>
    <row r="956" spans="2:7" s="124" customFormat="1">
      <c r="B956" s="153"/>
      <c r="C956" s="417" t="s">
        <v>2755</v>
      </c>
      <c r="D956" s="372" t="s">
        <v>7</v>
      </c>
      <c r="E956" s="418">
        <v>1</v>
      </c>
      <c r="F956" s="894"/>
      <c r="G956" s="744">
        <f t="shared" ref="G956:G967" si="28">E956*F956</f>
        <v>0</v>
      </c>
    </row>
    <row r="957" spans="2:7" s="124" customFormat="1">
      <c r="B957" s="153"/>
      <c r="C957" s="417" t="s">
        <v>3999</v>
      </c>
      <c r="D957" s="372"/>
      <c r="E957" s="418"/>
      <c r="F957" s="897"/>
      <c r="G957" s="744"/>
    </row>
    <row r="958" spans="2:7" s="124" customFormat="1" ht="52.5">
      <c r="B958" s="153"/>
      <c r="C958" s="417" t="s">
        <v>4000</v>
      </c>
      <c r="D958" s="372" t="s">
        <v>15</v>
      </c>
      <c r="E958" s="418">
        <v>1</v>
      </c>
      <c r="F958" s="894"/>
      <c r="G958" s="744">
        <f t="shared" si="28"/>
        <v>0</v>
      </c>
    </row>
    <row r="959" spans="2:7" s="124" customFormat="1">
      <c r="B959" s="153"/>
      <c r="C959" s="417" t="s">
        <v>4001</v>
      </c>
      <c r="D959" s="372"/>
      <c r="E959" s="418"/>
      <c r="F959" s="897"/>
      <c r="G959" s="744"/>
    </row>
    <row r="960" spans="2:7" s="124" customFormat="1" ht="52.5">
      <c r="B960" s="153"/>
      <c r="C960" s="417" t="s">
        <v>4002</v>
      </c>
      <c r="D960" s="372"/>
      <c r="E960" s="418"/>
      <c r="F960" s="897"/>
      <c r="G960" s="744"/>
    </row>
    <row r="961" spans="2:7" s="124" customFormat="1">
      <c r="B961" s="153"/>
      <c r="C961" s="417" t="s">
        <v>2755</v>
      </c>
      <c r="D961" s="372" t="s">
        <v>15</v>
      </c>
      <c r="E961" s="418">
        <v>1</v>
      </c>
      <c r="F961" s="894"/>
      <c r="G961" s="744">
        <f t="shared" si="28"/>
        <v>0</v>
      </c>
    </row>
    <row r="962" spans="2:7" s="124" customFormat="1" ht="52.5">
      <c r="B962" s="153"/>
      <c r="C962" s="417" t="s">
        <v>4003</v>
      </c>
      <c r="D962" s="372"/>
      <c r="E962" s="418"/>
      <c r="F962" s="897"/>
      <c r="G962" s="744"/>
    </row>
    <row r="963" spans="2:7" s="124" customFormat="1">
      <c r="B963" s="153"/>
      <c r="C963" s="417" t="s">
        <v>2755</v>
      </c>
      <c r="D963" s="372" t="s">
        <v>15</v>
      </c>
      <c r="E963" s="418">
        <v>1</v>
      </c>
      <c r="F963" s="894"/>
      <c r="G963" s="744">
        <f t="shared" si="28"/>
        <v>0</v>
      </c>
    </row>
    <row r="964" spans="2:7" s="124" customFormat="1" ht="78">
      <c r="B964" s="153"/>
      <c r="C964" s="417" t="s">
        <v>4004</v>
      </c>
      <c r="D964" s="372"/>
      <c r="E964" s="418"/>
      <c r="F964" s="897"/>
      <c r="G964" s="744"/>
    </row>
    <row r="965" spans="2:7" s="124" customFormat="1">
      <c r="B965" s="153"/>
      <c r="C965" s="417" t="s">
        <v>2755</v>
      </c>
      <c r="D965" s="372" t="s">
        <v>15</v>
      </c>
      <c r="E965" s="418">
        <v>1</v>
      </c>
      <c r="F965" s="894"/>
      <c r="G965" s="744">
        <f t="shared" si="28"/>
        <v>0</v>
      </c>
    </row>
    <row r="966" spans="2:7" s="124" customFormat="1">
      <c r="B966" s="153"/>
      <c r="C966" s="417" t="s">
        <v>4005</v>
      </c>
      <c r="D966" s="372" t="s">
        <v>15</v>
      </c>
      <c r="E966" s="418">
        <v>1</v>
      </c>
      <c r="F966" s="894"/>
      <c r="G966" s="744">
        <f t="shared" si="28"/>
        <v>0</v>
      </c>
    </row>
    <row r="967" spans="2:7" s="124" customFormat="1">
      <c r="B967" s="153"/>
      <c r="C967" s="417" t="s">
        <v>4006</v>
      </c>
      <c r="D967" s="372" t="s">
        <v>15</v>
      </c>
      <c r="E967" s="418">
        <v>5</v>
      </c>
      <c r="F967" s="894"/>
      <c r="G967" s="744">
        <f t="shared" si="28"/>
        <v>0</v>
      </c>
    </row>
    <row r="968" spans="2:7" s="124" customFormat="1">
      <c r="B968" s="153"/>
      <c r="C968" s="362" t="s">
        <v>47</v>
      </c>
      <c r="D968" s="370"/>
      <c r="E968" s="371"/>
      <c r="F968" s="896"/>
      <c r="G968" s="742">
        <f>SUM(G953:G967)</f>
        <v>0</v>
      </c>
    </row>
    <row r="969" spans="2:7" s="124" customFormat="1">
      <c r="B969" s="153"/>
      <c r="C969" s="154"/>
      <c r="D969" s="372"/>
      <c r="E969" s="373"/>
      <c r="F969" s="897"/>
      <c r="G969" s="744"/>
    </row>
    <row r="970" spans="2:7" s="124" customFormat="1" ht="140.25">
      <c r="B970" s="153" t="s">
        <v>2628</v>
      </c>
      <c r="C970" s="154" t="s">
        <v>4007</v>
      </c>
      <c r="D970" s="372"/>
      <c r="E970" s="416"/>
      <c r="F970" s="897"/>
      <c r="G970" s="744"/>
    </row>
    <row r="971" spans="2:7" s="124" customFormat="1">
      <c r="B971" s="153"/>
      <c r="C971" s="154" t="s">
        <v>4008</v>
      </c>
      <c r="D971" s="143" t="s">
        <v>15</v>
      </c>
      <c r="E971" s="416">
        <v>1</v>
      </c>
      <c r="F971" s="894"/>
      <c r="G971" s="744">
        <f t="shared" ref="G971:G975" si="29">E971*F971</f>
        <v>0</v>
      </c>
    </row>
    <row r="972" spans="2:7" s="124" customFormat="1">
      <c r="B972" s="153"/>
      <c r="C972" s="154" t="s">
        <v>4009</v>
      </c>
      <c r="D972" s="143" t="s">
        <v>15</v>
      </c>
      <c r="E972" s="416">
        <v>1</v>
      </c>
      <c r="F972" s="894"/>
      <c r="G972" s="744">
        <f t="shared" si="29"/>
        <v>0</v>
      </c>
    </row>
    <row r="973" spans="2:7" s="124" customFormat="1">
      <c r="B973" s="153"/>
      <c r="C973" s="154" t="s">
        <v>4010</v>
      </c>
      <c r="D973" s="143" t="s">
        <v>15</v>
      </c>
      <c r="E973" s="416">
        <v>1</v>
      </c>
      <c r="F973" s="894"/>
      <c r="G973" s="744">
        <f t="shared" si="29"/>
        <v>0</v>
      </c>
    </row>
    <row r="974" spans="2:7" s="124" customFormat="1">
      <c r="B974" s="153"/>
      <c r="C974" s="154" t="s">
        <v>4011</v>
      </c>
      <c r="D974" s="143" t="s">
        <v>15</v>
      </c>
      <c r="E974" s="416">
        <v>2</v>
      </c>
      <c r="F974" s="894"/>
      <c r="G974" s="744">
        <f t="shared" si="29"/>
        <v>0</v>
      </c>
    </row>
    <row r="975" spans="2:7" s="124" customFormat="1">
      <c r="B975" s="153"/>
      <c r="C975" s="154" t="s">
        <v>4012</v>
      </c>
      <c r="D975" s="143" t="s">
        <v>15</v>
      </c>
      <c r="E975" s="416">
        <v>2</v>
      </c>
      <c r="F975" s="894"/>
      <c r="G975" s="744">
        <f t="shared" si="29"/>
        <v>0</v>
      </c>
    </row>
    <row r="976" spans="2:7" s="124" customFormat="1">
      <c r="B976" s="153"/>
      <c r="C976" s="362" t="s">
        <v>47</v>
      </c>
      <c r="D976" s="370"/>
      <c r="E976" s="419"/>
      <c r="F976" s="896"/>
      <c r="G976" s="742">
        <f>SUM(G971:G975)</f>
        <v>0</v>
      </c>
    </row>
    <row r="977" spans="2:7" s="124" customFormat="1">
      <c r="B977" s="153"/>
      <c r="C977" s="154"/>
      <c r="D977" s="372"/>
      <c r="E977" s="373"/>
      <c r="F977" s="897"/>
      <c r="G977" s="744"/>
    </row>
    <row r="978" spans="2:7" s="124" customFormat="1" ht="140.25">
      <c r="B978" s="153" t="s">
        <v>2629</v>
      </c>
      <c r="C978" s="154" t="s">
        <v>4013</v>
      </c>
      <c r="D978" s="143"/>
      <c r="E978" s="416"/>
      <c r="F978" s="897"/>
      <c r="G978" s="744"/>
    </row>
    <row r="979" spans="2:7" s="124" customFormat="1">
      <c r="B979" s="153"/>
      <c r="C979" s="154" t="s">
        <v>4014</v>
      </c>
      <c r="D979" s="143" t="s">
        <v>15</v>
      </c>
      <c r="E979" s="416">
        <v>2</v>
      </c>
      <c r="F979" s="894"/>
      <c r="G979" s="744">
        <f t="shared" ref="G979:G980" si="30">E979*F979</f>
        <v>0</v>
      </c>
    </row>
    <row r="980" spans="2:7" s="124" customFormat="1">
      <c r="B980" s="153"/>
      <c r="C980" s="154" t="s">
        <v>4015</v>
      </c>
      <c r="D980" s="143" t="s">
        <v>15</v>
      </c>
      <c r="E980" s="416">
        <v>1</v>
      </c>
      <c r="F980" s="894"/>
      <c r="G980" s="744">
        <f t="shared" si="30"/>
        <v>0</v>
      </c>
    </row>
    <row r="981" spans="2:7" s="124" customFormat="1">
      <c r="B981" s="153"/>
      <c r="C981" s="362" t="s">
        <v>47</v>
      </c>
      <c r="D981" s="370"/>
      <c r="E981" s="419"/>
      <c r="F981" s="896"/>
      <c r="G981" s="742">
        <f>SUM(G979:G980)</f>
        <v>0</v>
      </c>
    </row>
    <row r="982" spans="2:7" s="124" customFormat="1">
      <c r="B982" s="153"/>
      <c r="C982" s="154"/>
      <c r="D982" s="372"/>
      <c r="E982" s="373"/>
      <c r="F982" s="897"/>
      <c r="G982" s="744"/>
    </row>
    <row r="983" spans="2:7" s="124" customFormat="1" ht="165.75">
      <c r="B983" s="153" t="s">
        <v>2630</v>
      </c>
      <c r="C983" s="154" t="s">
        <v>4016</v>
      </c>
      <c r="D983" s="143"/>
      <c r="E983" s="416"/>
      <c r="F983" s="897"/>
      <c r="G983" s="744"/>
    </row>
    <row r="984" spans="2:7" s="124" customFormat="1">
      <c r="B984" s="153"/>
      <c r="C984" s="154" t="s">
        <v>4015</v>
      </c>
      <c r="D984" s="143" t="s">
        <v>15</v>
      </c>
      <c r="E984" s="416">
        <v>1</v>
      </c>
      <c r="F984" s="894"/>
      <c r="G984" s="744">
        <f t="shared" ref="G984:G985" si="31">E984*F984</f>
        <v>0</v>
      </c>
    </row>
    <row r="985" spans="2:7" s="124" customFormat="1">
      <c r="B985" s="153"/>
      <c r="C985" s="154" t="s">
        <v>4010</v>
      </c>
      <c r="D985" s="143" t="s">
        <v>15</v>
      </c>
      <c r="E985" s="416">
        <v>1</v>
      </c>
      <c r="F985" s="894"/>
      <c r="G985" s="744">
        <f t="shared" si="31"/>
        <v>0</v>
      </c>
    </row>
    <row r="986" spans="2:7" s="124" customFormat="1">
      <c r="B986" s="153"/>
      <c r="C986" s="362" t="s">
        <v>47</v>
      </c>
      <c r="D986" s="370"/>
      <c r="E986" s="419"/>
      <c r="F986" s="896"/>
      <c r="G986" s="742">
        <f>SUM(G984:G985)</f>
        <v>0</v>
      </c>
    </row>
    <row r="987" spans="2:7" s="124" customFormat="1">
      <c r="B987" s="153"/>
      <c r="C987" s="154"/>
      <c r="D987" s="372"/>
      <c r="E987" s="373"/>
      <c r="F987" s="897"/>
      <c r="G987" s="744"/>
    </row>
    <row r="988" spans="2:7" s="124" customFormat="1" ht="38.25">
      <c r="B988" s="153" t="s">
        <v>2632</v>
      </c>
      <c r="C988" s="154" t="s">
        <v>4017</v>
      </c>
      <c r="D988" s="143" t="s">
        <v>15</v>
      </c>
      <c r="E988" s="416">
        <v>5</v>
      </c>
      <c r="F988" s="894"/>
      <c r="G988" s="744">
        <f t="shared" ref="G988" si="32">E988*F988</f>
        <v>0</v>
      </c>
    </row>
    <row r="989" spans="2:7" s="124" customFormat="1">
      <c r="B989" s="153"/>
      <c r="C989" s="362" t="s">
        <v>47</v>
      </c>
      <c r="D989" s="370"/>
      <c r="E989" s="419"/>
      <c r="F989" s="896"/>
      <c r="G989" s="742">
        <f>SUM(G988)</f>
        <v>0</v>
      </c>
    </row>
    <row r="990" spans="2:7" s="124" customFormat="1">
      <c r="B990" s="153"/>
      <c r="C990" s="154"/>
      <c r="D990" s="372"/>
      <c r="E990" s="373"/>
      <c r="F990" s="897"/>
      <c r="G990" s="744"/>
    </row>
    <row r="991" spans="2:7" s="124" customFormat="1" ht="318.75">
      <c r="B991" s="153" t="s">
        <v>2634</v>
      </c>
      <c r="C991" s="154" t="s">
        <v>4018</v>
      </c>
      <c r="D991" s="143"/>
      <c r="E991" s="416"/>
      <c r="F991" s="897"/>
      <c r="G991" s="744"/>
    </row>
    <row r="992" spans="2:7" s="124" customFormat="1" ht="25.5">
      <c r="B992" s="153"/>
      <c r="C992" s="154" t="s">
        <v>4019</v>
      </c>
      <c r="D992" s="143" t="s">
        <v>15</v>
      </c>
      <c r="E992" s="416">
        <v>62</v>
      </c>
      <c r="F992" s="894"/>
      <c r="G992" s="744">
        <f t="shared" ref="G992" si="33">E992*F992</f>
        <v>0</v>
      </c>
    </row>
    <row r="993" spans="2:11" s="124" customFormat="1">
      <c r="B993" s="153"/>
      <c r="C993" s="362" t="s">
        <v>47</v>
      </c>
      <c r="D993" s="370"/>
      <c r="E993" s="419"/>
      <c r="F993" s="896"/>
      <c r="G993" s="742">
        <f>SUM(G992:G992)</f>
        <v>0</v>
      </c>
    </row>
    <row r="994" spans="2:11" s="124" customFormat="1">
      <c r="B994" s="153"/>
      <c r="C994" s="154"/>
      <c r="D994" s="372"/>
      <c r="E994" s="373"/>
      <c r="F994" s="897"/>
      <c r="G994" s="744"/>
    </row>
    <row r="995" spans="2:11" s="124" customFormat="1" ht="114.75">
      <c r="B995" s="153" t="s">
        <v>2638</v>
      </c>
      <c r="C995" s="154" t="s">
        <v>4020</v>
      </c>
      <c r="D995" s="143"/>
      <c r="E995" s="416"/>
      <c r="F995" s="897"/>
      <c r="G995" s="744"/>
    </row>
    <row r="996" spans="2:11" s="124" customFormat="1" ht="25.5">
      <c r="B996" s="153"/>
      <c r="C996" s="154" t="s">
        <v>4021</v>
      </c>
      <c r="D996" s="143" t="s">
        <v>15</v>
      </c>
      <c r="E996" s="416">
        <v>72</v>
      </c>
      <c r="F996" s="894"/>
      <c r="G996" s="744">
        <f t="shared" ref="G996" si="34">E996*F996</f>
        <v>0</v>
      </c>
    </row>
    <row r="997" spans="2:11" s="124" customFormat="1">
      <c r="B997" s="153"/>
      <c r="C997" s="362" t="s">
        <v>47</v>
      </c>
      <c r="D997" s="370"/>
      <c r="E997" s="419"/>
      <c r="F997" s="896"/>
      <c r="G997" s="742">
        <f>SUM(G996:G996)</f>
        <v>0</v>
      </c>
    </row>
    <row r="998" spans="2:11" s="124" customFormat="1">
      <c r="B998" s="153"/>
      <c r="C998" s="154"/>
      <c r="D998" s="372"/>
      <c r="E998" s="373"/>
      <c r="F998" s="897"/>
      <c r="G998" s="744"/>
    </row>
    <row r="999" spans="2:11" s="124" customFormat="1" ht="25.5">
      <c r="B999" s="153" t="s">
        <v>2640</v>
      </c>
      <c r="C999" s="154" t="s">
        <v>4022</v>
      </c>
      <c r="D999" s="143"/>
      <c r="E999" s="416"/>
      <c r="F999" s="897"/>
      <c r="G999" s="744"/>
    </row>
    <row r="1000" spans="2:11" s="124" customFormat="1" ht="114.75">
      <c r="B1000" s="153" t="s">
        <v>4023</v>
      </c>
      <c r="C1000" s="154" t="s">
        <v>4020</v>
      </c>
      <c r="D1000" s="143" t="s">
        <v>15</v>
      </c>
      <c r="E1000" s="416">
        <v>12</v>
      </c>
      <c r="F1000" s="894"/>
      <c r="G1000" s="744">
        <f t="shared" ref="G1000:G1003" si="35">E1000*F1000</f>
        <v>0</v>
      </c>
      <c r="K1000" s="836"/>
    </row>
    <row r="1001" spans="2:11" s="124" customFormat="1" ht="114.75">
      <c r="B1001" s="153" t="s">
        <v>4024</v>
      </c>
      <c r="C1001" s="154" t="s">
        <v>4025</v>
      </c>
      <c r="D1001" s="143" t="s">
        <v>15</v>
      </c>
      <c r="E1001" s="416">
        <v>10</v>
      </c>
      <c r="F1001" s="894"/>
      <c r="G1001" s="744">
        <f t="shared" si="35"/>
        <v>0</v>
      </c>
    </row>
    <row r="1002" spans="2:11" s="124" customFormat="1" ht="76.5">
      <c r="B1002" s="153" t="s">
        <v>4026</v>
      </c>
      <c r="C1002" s="154" t="s">
        <v>4027</v>
      </c>
      <c r="D1002" s="143" t="s">
        <v>15</v>
      </c>
      <c r="E1002" s="416">
        <v>10</v>
      </c>
      <c r="F1002" s="894"/>
      <c r="G1002" s="744">
        <f t="shared" si="35"/>
        <v>0</v>
      </c>
    </row>
    <row r="1003" spans="2:11" s="124" customFormat="1" ht="89.25">
      <c r="B1003" s="153" t="s">
        <v>4028</v>
      </c>
      <c r="C1003" s="154" t="s">
        <v>4029</v>
      </c>
      <c r="D1003" s="143" t="s">
        <v>15</v>
      </c>
      <c r="E1003" s="416">
        <v>4</v>
      </c>
      <c r="F1003" s="894"/>
      <c r="G1003" s="744">
        <f t="shared" si="35"/>
        <v>0</v>
      </c>
    </row>
    <row r="1004" spans="2:11" s="124" customFormat="1">
      <c r="B1004" s="153"/>
      <c r="C1004" s="362" t="s">
        <v>47</v>
      </c>
      <c r="D1004" s="370"/>
      <c r="E1004" s="419"/>
      <c r="F1004" s="896"/>
      <c r="G1004" s="742">
        <f>SUM(G1000:G1003)</f>
        <v>0</v>
      </c>
    </row>
    <row r="1005" spans="2:11" s="124" customFormat="1">
      <c r="B1005" s="153"/>
      <c r="C1005" s="154"/>
      <c r="D1005" s="372"/>
      <c r="E1005" s="373"/>
      <c r="F1005" s="897"/>
      <c r="G1005" s="744"/>
    </row>
    <row r="1006" spans="2:11" s="124" customFormat="1" ht="63.75">
      <c r="B1006" s="153" t="s">
        <v>2642</v>
      </c>
      <c r="C1006" s="154" t="s">
        <v>4030</v>
      </c>
      <c r="D1006" s="143" t="s">
        <v>15</v>
      </c>
      <c r="E1006" s="416">
        <v>12</v>
      </c>
      <c r="F1006" s="894"/>
      <c r="G1006" s="744">
        <f t="shared" ref="G1006:G1031" si="36">E1006*F1006</f>
        <v>0</v>
      </c>
    </row>
    <row r="1007" spans="2:11" s="124" customFormat="1">
      <c r="B1007" s="153"/>
      <c r="C1007" s="362" t="s">
        <v>47</v>
      </c>
      <c r="D1007" s="370"/>
      <c r="E1007" s="419"/>
      <c r="F1007" s="896"/>
      <c r="G1007" s="742">
        <f>SUM(G1006)</f>
        <v>0</v>
      </c>
    </row>
    <row r="1008" spans="2:11" s="124" customFormat="1">
      <c r="B1008" s="153"/>
      <c r="C1008" s="31"/>
      <c r="D1008" s="372"/>
      <c r="E1008" s="416"/>
      <c r="F1008" s="897"/>
      <c r="G1008" s="744"/>
    </row>
    <row r="1009" spans="2:7" s="124" customFormat="1" ht="25.5">
      <c r="B1009" s="153" t="s">
        <v>2643</v>
      </c>
      <c r="C1009" s="154" t="s">
        <v>4031</v>
      </c>
      <c r="D1009" s="372"/>
      <c r="E1009" s="416"/>
      <c r="F1009" s="897"/>
      <c r="G1009" s="744"/>
    </row>
    <row r="1010" spans="2:7" s="124" customFormat="1" ht="114.75">
      <c r="B1010" s="153" t="s">
        <v>4023</v>
      </c>
      <c r="C1010" s="154" t="s">
        <v>4020</v>
      </c>
      <c r="D1010" s="372" t="s">
        <v>15</v>
      </c>
      <c r="E1010" s="416">
        <v>3</v>
      </c>
      <c r="F1010" s="894"/>
      <c r="G1010" s="744">
        <f t="shared" si="36"/>
        <v>0</v>
      </c>
    </row>
    <row r="1011" spans="2:7" s="124" customFormat="1">
      <c r="B1011" s="153" t="s">
        <v>4024</v>
      </c>
      <c r="C1011" s="154" t="s">
        <v>4032</v>
      </c>
      <c r="D1011" s="372" t="s">
        <v>15</v>
      </c>
      <c r="E1011" s="416">
        <v>3</v>
      </c>
      <c r="F1011" s="894"/>
      <c r="G1011" s="744">
        <f t="shared" si="36"/>
        <v>0</v>
      </c>
    </row>
    <row r="1012" spans="2:7" s="124" customFormat="1">
      <c r="B1012" s="153"/>
      <c r="C1012" s="362" t="s">
        <v>47</v>
      </c>
      <c r="D1012" s="370"/>
      <c r="E1012" s="419"/>
      <c r="F1012" s="896"/>
      <c r="G1012" s="742">
        <f>SUM(G1010:G1011)</f>
        <v>0</v>
      </c>
    </row>
    <row r="1013" spans="2:7" s="124" customFormat="1">
      <c r="B1013" s="153"/>
      <c r="C1013" s="31"/>
      <c r="D1013" s="372"/>
      <c r="E1013" s="416"/>
      <c r="F1013" s="897"/>
      <c r="G1013" s="744"/>
    </row>
    <row r="1014" spans="2:7" s="124" customFormat="1" ht="153">
      <c r="B1014" s="153" t="s">
        <v>2645</v>
      </c>
      <c r="C1014" s="154" t="s">
        <v>4033</v>
      </c>
      <c r="D1014" s="143"/>
      <c r="E1014" s="416"/>
      <c r="F1014" s="897"/>
      <c r="G1014" s="744"/>
    </row>
    <row r="1015" spans="2:7" s="124" customFormat="1">
      <c r="B1015" s="153"/>
      <c r="C1015" s="154" t="s">
        <v>4034</v>
      </c>
      <c r="D1015" s="143" t="s">
        <v>39</v>
      </c>
      <c r="E1015" s="416">
        <v>1212</v>
      </c>
      <c r="F1015" s="894"/>
      <c r="G1015" s="744">
        <f t="shared" si="36"/>
        <v>0</v>
      </c>
    </row>
    <row r="1016" spans="2:7" s="124" customFormat="1">
      <c r="B1016" s="153"/>
      <c r="C1016" s="154" t="s">
        <v>3230</v>
      </c>
      <c r="D1016" s="143" t="s">
        <v>39</v>
      </c>
      <c r="E1016" s="416">
        <v>40</v>
      </c>
      <c r="F1016" s="894"/>
      <c r="G1016" s="744">
        <f t="shared" si="36"/>
        <v>0</v>
      </c>
    </row>
    <row r="1017" spans="2:7" s="124" customFormat="1">
      <c r="B1017" s="153"/>
      <c r="C1017" s="154" t="s">
        <v>3229</v>
      </c>
      <c r="D1017" s="143" t="s">
        <v>39</v>
      </c>
      <c r="E1017" s="416">
        <v>51</v>
      </c>
      <c r="F1017" s="894"/>
      <c r="G1017" s="744">
        <f t="shared" si="36"/>
        <v>0</v>
      </c>
    </row>
    <row r="1018" spans="2:7" s="124" customFormat="1">
      <c r="B1018" s="153"/>
      <c r="C1018" s="154" t="s">
        <v>4035</v>
      </c>
      <c r="D1018" s="143" t="s">
        <v>39</v>
      </c>
      <c r="E1018" s="416">
        <v>124</v>
      </c>
      <c r="F1018" s="894"/>
      <c r="G1018" s="744">
        <f t="shared" si="36"/>
        <v>0</v>
      </c>
    </row>
    <row r="1019" spans="2:7" s="124" customFormat="1">
      <c r="B1019" s="153"/>
      <c r="C1019" s="362" t="s">
        <v>47</v>
      </c>
      <c r="D1019" s="370"/>
      <c r="E1019" s="419"/>
      <c r="F1019" s="896"/>
      <c r="G1019" s="742">
        <f>SUM(G1015:G1018)</f>
        <v>0</v>
      </c>
    </row>
    <row r="1020" spans="2:7" s="124" customFormat="1">
      <c r="B1020" s="153"/>
      <c r="C1020" s="31"/>
      <c r="D1020" s="372"/>
      <c r="E1020" s="416"/>
      <c r="F1020" s="897"/>
      <c r="G1020" s="744"/>
    </row>
    <row r="1021" spans="2:7" s="124" customFormat="1" ht="38.25">
      <c r="B1021" s="153" t="s">
        <v>2647</v>
      </c>
      <c r="C1021" s="154" t="s">
        <v>4036</v>
      </c>
      <c r="D1021" s="143" t="s">
        <v>15</v>
      </c>
      <c r="E1021" s="416">
        <v>30</v>
      </c>
      <c r="F1021" s="894"/>
      <c r="G1021" s="744">
        <f t="shared" si="36"/>
        <v>0</v>
      </c>
    </row>
    <row r="1022" spans="2:7" s="124" customFormat="1" ht="38.25">
      <c r="B1022" s="153"/>
      <c r="C1022" s="154" t="s">
        <v>4037</v>
      </c>
      <c r="D1022" s="143" t="s">
        <v>15</v>
      </c>
      <c r="E1022" s="416">
        <v>30</v>
      </c>
      <c r="F1022" s="894"/>
      <c r="G1022" s="744">
        <f t="shared" si="36"/>
        <v>0</v>
      </c>
    </row>
    <row r="1023" spans="2:7" s="124" customFormat="1" ht="38.25">
      <c r="B1023" s="153"/>
      <c r="C1023" s="154" t="s">
        <v>4038</v>
      </c>
      <c r="D1023" s="143" t="s">
        <v>15</v>
      </c>
      <c r="E1023" s="416">
        <v>30</v>
      </c>
      <c r="F1023" s="894"/>
      <c r="G1023" s="744">
        <f t="shared" si="36"/>
        <v>0</v>
      </c>
    </row>
    <row r="1024" spans="2:7" s="124" customFormat="1" ht="38.25">
      <c r="B1024" s="153"/>
      <c r="C1024" s="154" t="s">
        <v>4039</v>
      </c>
      <c r="D1024" s="143" t="s">
        <v>15</v>
      </c>
      <c r="E1024" s="416">
        <v>30</v>
      </c>
      <c r="F1024" s="894"/>
      <c r="G1024" s="744">
        <f t="shared" si="36"/>
        <v>0</v>
      </c>
    </row>
    <row r="1025" spans="2:7" s="124" customFormat="1" ht="38.25">
      <c r="B1025" s="153"/>
      <c r="C1025" s="154" t="s">
        <v>4040</v>
      </c>
      <c r="D1025" s="143" t="s">
        <v>15</v>
      </c>
      <c r="E1025" s="416">
        <v>30</v>
      </c>
      <c r="F1025" s="894"/>
      <c r="G1025" s="744">
        <f t="shared" si="36"/>
        <v>0</v>
      </c>
    </row>
    <row r="1026" spans="2:7" s="124" customFormat="1" ht="38.25">
      <c r="B1026" s="153"/>
      <c r="C1026" s="154" t="s">
        <v>4041</v>
      </c>
      <c r="D1026" s="143" t="s">
        <v>15</v>
      </c>
      <c r="E1026" s="416">
        <v>30</v>
      </c>
      <c r="F1026" s="894"/>
      <c r="G1026" s="744">
        <f t="shared" si="36"/>
        <v>0</v>
      </c>
    </row>
    <row r="1027" spans="2:7" s="124" customFormat="1" ht="38.25">
      <c r="B1027" s="153"/>
      <c r="C1027" s="154" t="s">
        <v>4042</v>
      </c>
      <c r="D1027" s="143" t="s">
        <v>15</v>
      </c>
      <c r="E1027" s="416">
        <v>30</v>
      </c>
      <c r="F1027" s="894"/>
      <c r="G1027" s="744">
        <f t="shared" si="36"/>
        <v>0</v>
      </c>
    </row>
    <row r="1028" spans="2:7" s="124" customFormat="1" ht="38.25">
      <c r="B1028" s="153"/>
      <c r="C1028" s="154" t="s">
        <v>4043</v>
      </c>
      <c r="D1028" s="143" t="s">
        <v>15</v>
      </c>
      <c r="E1028" s="416">
        <v>30</v>
      </c>
      <c r="F1028" s="894"/>
      <c r="G1028" s="744">
        <f t="shared" si="36"/>
        <v>0</v>
      </c>
    </row>
    <row r="1029" spans="2:7" s="124" customFormat="1">
      <c r="B1029" s="153"/>
      <c r="C1029" s="362" t="s">
        <v>47</v>
      </c>
      <c r="D1029" s="370"/>
      <c r="E1029" s="419"/>
      <c r="F1029" s="896"/>
      <c r="G1029" s="742">
        <f>SUM(G1021:G1028)</f>
        <v>0</v>
      </c>
    </row>
    <row r="1030" spans="2:7" s="124" customFormat="1">
      <c r="B1030" s="153"/>
      <c r="C1030" s="31"/>
      <c r="D1030" s="372"/>
      <c r="E1030" s="416"/>
      <c r="F1030" s="897"/>
      <c r="G1030" s="744"/>
    </row>
    <row r="1031" spans="2:7" s="124" customFormat="1" ht="63.75">
      <c r="B1031" s="153" t="s">
        <v>2649</v>
      </c>
      <c r="C1031" s="154" t="s">
        <v>4044</v>
      </c>
      <c r="D1031" s="143"/>
      <c r="E1031" s="416">
        <v>26</v>
      </c>
      <c r="F1031" s="894"/>
      <c r="G1031" s="744">
        <f t="shared" si="36"/>
        <v>0</v>
      </c>
    </row>
    <row r="1032" spans="2:7" s="124" customFormat="1">
      <c r="B1032" s="153"/>
      <c r="C1032" s="362" t="s">
        <v>47</v>
      </c>
      <c r="D1032" s="370"/>
      <c r="E1032" s="419"/>
      <c r="F1032" s="896"/>
      <c r="G1032" s="742">
        <f>SUM(G1031)</f>
        <v>0</v>
      </c>
    </row>
    <row r="1033" spans="2:7" s="124" customFormat="1">
      <c r="B1033" s="358"/>
      <c r="C1033" s="154"/>
      <c r="D1033" s="372"/>
      <c r="E1033" s="373"/>
      <c r="F1033" s="897"/>
      <c r="G1033" s="744"/>
    </row>
    <row r="1034" spans="2:7" s="124" customFormat="1" ht="67.5" customHeight="1">
      <c r="B1034" s="153" t="s">
        <v>2651</v>
      </c>
      <c r="C1034" s="154" t="s">
        <v>4434</v>
      </c>
      <c r="D1034" s="372"/>
      <c r="E1034" s="373"/>
      <c r="F1034" s="897"/>
      <c r="G1034" s="744"/>
    </row>
    <row r="1035" spans="2:7" s="124" customFormat="1">
      <c r="B1035" s="358"/>
      <c r="C1035" s="396" t="s">
        <v>4435</v>
      </c>
      <c r="D1035" s="372"/>
      <c r="E1035" s="373"/>
      <c r="F1035" s="897"/>
      <c r="G1035" s="744"/>
    </row>
    <row r="1036" spans="2:7" s="124" customFormat="1">
      <c r="B1036" s="358"/>
      <c r="C1036" s="396" t="s">
        <v>4436</v>
      </c>
      <c r="D1036" s="372"/>
      <c r="E1036" s="373"/>
      <c r="F1036" s="897"/>
      <c r="G1036" s="744"/>
    </row>
    <row r="1037" spans="2:7" s="124" customFormat="1" ht="25.5">
      <c r="B1037" s="358"/>
      <c r="C1037" s="396" t="s">
        <v>4437</v>
      </c>
      <c r="D1037" s="372"/>
      <c r="E1037" s="373"/>
      <c r="F1037" s="897"/>
      <c r="G1037" s="744"/>
    </row>
    <row r="1038" spans="2:7" s="124" customFormat="1" ht="25.5">
      <c r="B1038" s="358"/>
      <c r="C1038" s="396" t="s">
        <v>4438</v>
      </c>
      <c r="D1038" s="372"/>
      <c r="E1038" s="373"/>
      <c r="F1038" s="897"/>
      <c r="G1038" s="744"/>
    </row>
    <row r="1039" spans="2:7" s="124" customFormat="1" ht="51">
      <c r="B1039" s="358"/>
      <c r="C1039" s="154" t="s">
        <v>4439</v>
      </c>
      <c r="D1039" s="372"/>
      <c r="E1039" s="373"/>
      <c r="F1039" s="897"/>
      <c r="G1039" s="744"/>
    </row>
    <row r="1040" spans="2:7" s="124" customFormat="1" ht="63.75">
      <c r="B1040" s="358"/>
      <c r="C1040" s="154" t="s">
        <v>4440</v>
      </c>
      <c r="D1040" s="372"/>
      <c r="E1040" s="373"/>
      <c r="F1040" s="897"/>
      <c r="G1040" s="744"/>
    </row>
    <row r="1041" spans="2:7" s="124" customFormat="1">
      <c r="B1041" s="358"/>
      <c r="C1041" s="154" t="s">
        <v>4441</v>
      </c>
      <c r="D1041" s="372"/>
      <c r="E1041" s="373"/>
      <c r="F1041" s="897"/>
      <c r="G1041" s="744"/>
    </row>
    <row r="1042" spans="2:7" s="124" customFormat="1" ht="261" customHeight="1">
      <c r="B1042" s="358"/>
      <c r="C1042" s="154" t="s">
        <v>4442</v>
      </c>
      <c r="D1042" s="372"/>
      <c r="E1042" s="373"/>
      <c r="F1042" s="897"/>
      <c r="G1042" s="744"/>
    </row>
    <row r="1043" spans="2:7" s="124" customFormat="1" ht="210" customHeight="1">
      <c r="B1043" s="358"/>
      <c r="C1043" s="154" t="s">
        <v>4443</v>
      </c>
      <c r="D1043" s="372"/>
      <c r="E1043" s="373"/>
      <c r="F1043" s="897"/>
      <c r="G1043" s="744"/>
    </row>
    <row r="1044" spans="2:7" s="124" customFormat="1" ht="39" customHeight="1">
      <c r="B1044" s="358"/>
      <c r="C1044" s="154" t="s">
        <v>4444</v>
      </c>
      <c r="D1044" s="372"/>
      <c r="E1044" s="373"/>
      <c r="F1044" s="897"/>
      <c r="G1044" s="744"/>
    </row>
    <row r="1045" spans="2:7" s="124" customFormat="1" ht="63.75">
      <c r="B1045" s="358"/>
      <c r="C1045" s="154" t="s">
        <v>4445</v>
      </c>
      <c r="D1045" s="372"/>
      <c r="E1045" s="373"/>
      <c r="F1045" s="897"/>
      <c r="G1045" s="744"/>
    </row>
    <row r="1046" spans="2:7" s="124" customFormat="1" ht="63.75">
      <c r="B1046" s="358"/>
      <c r="C1046" s="154" t="s">
        <v>4446</v>
      </c>
      <c r="D1046" s="372"/>
      <c r="E1046" s="373"/>
      <c r="F1046" s="897"/>
      <c r="G1046" s="744"/>
    </row>
    <row r="1047" spans="2:7" s="124" customFormat="1" ht="127.5">
      <c r="B1047" s="358"/>
      <c r="C1047" s="154" t="s">
        <v>4447</v>
      </c>
      <c r="D1047" s="372"/>
      <c r="E1047" s="373"/>
      <c r="F1047" s="897"/>
      <c r="G1047" s="744"/>
    </row>
    <row r="1048" spans="2:7" s="124" customFormat="1" ht="76.5">
      <c r="B1048" s="358"/>
      <c r="C1048" s="154" t="s">
        <v>4448</v>
      </c>
      <c r="D1048" s="372"/>
      <c r="E1048" s="373"/>
      <c r="F1048" s="897"/>
      <c r="G1048" s="744"/>
    </row>
    <row r="1049" spans="2:7" s="124" customFormat="1" ht="157.5" customHeight="1">
      <c r="B1049" s="358"/>
      <c r="C1049" s="154" t="s">
        <v>4449</v>
      </c>
      <c r="D1049" s="372"/>
      <c r="E1049" s="373"/>
      <c r="F1049" s="897"/>
      <c r="G1049" s="744"/>
    </row>
    <row r="1050" spans="2:7" s="124" customFormat="1">
      <c r="B1050" s="358"/>
      <c r="C1050" s="154" t="s">
        <v>4450</v>
      </c>
      <c r="D1050" s="372"/>
      <c r="E1050" s="373"/>
      <c r="F1050" s="897"/>
      <c r="G1050" s="744"/>
    </row>
    <row r="1051" spans="2:7" s="124" customFormat="1">
      <c r="B1051" s="358"/>
      <c r="C1051" s="154" t="s">
        <v>4451</v>
      </c>
      <c r="D1051" s="372"/>
      <c r="E1051" s="373"/>
      <c r="F1051" s="897"/>
      <c r="G1051" s="744"/>
    </row>
    <row r="1052" spans="2:7" s="124" customFormat="1" ht="25.5">
      <c r="B1052" s="358"/>
      <c r="C1052" s="154" t="s">
        <v>4452</v>
      </c>
      <c r="D1052" s="372"/>
      <c r="E1052" s="373"/>
      <c r="F1052" s="897"/>
      <c r="G1052" s="744"/>
    </row>
    <row r="1053" spans="2:7" s="124" customFormat="1" ht="26.25" customHeight="1">
      <c r="B1053" s="358"/>
      <c r="C1053" s="154" t="s">
        <v>4453</v>
      </c>
      <c r="D1053" s="372"/>
      <c r="E1053" s="373"/>
      <c r="F1053" s="897"/>
      <c r="G1053" s="744"/>
    </row>
    <row r="1054" spans="2:7" s="124" customFormat="1">
      <c r="B1054" s="358"/>
      <c r="C1054" s="154" t="s">
        <v>4454</v>
      </c>
      <c r="D1054" s="372"/>
      <c r="E1054" s="373"/>
      <c r="F1054" s="897"/>
      <c r="G1054" s="744"/>
    </row>
    <row r="1055" spans="2:7" s="124" customFormat="1" ht="27" customHeight="1">
      <c r="B1055" s="358"/>
      <c r="C1055" s="154" t="s">
        <v>4455</v>
      </c>
      <c r="D1055" s="372"/>
      <c r="E1055" s="373"/>
      <c r="F1055" s="897"/>
      <c r="G1055" s="744"/>
    </row>
    <row r="1056" spans="2:7" s="124" customFormat="1">
      <c r="B1056" s="358"/>
      <c r="C1056" s="154" t="s">
        <v>4456</v>
      </c>
      <c r="D1056" s="372"/>
      <c r="E1056" s="373"/>
      <c r="F1056" s="897"/>
      <c r="G1056" s="744"/>
    </row>
    <row r="1057" spans="2:7" s="124" customFormat="1">
      <c r="B1057" s="358"/>
      <c r="C1057" s="154" t="s">
        <v>4457</v>
      </c>
      <c r="D1057" s="372"/>
      <c r="E1057" s="373"/>
      <c r="F1057" s="897"/>
      <c r="G1057" s="744"/>
    </row>
    <row r="1058" spans="2:7" s="124" customFormat="1" ht="16.5" customHeight="1">
      <c r="B1058" s="358"/>
      <c r="C1058" s="154" t="s">
        <v>4458</v>
      </c>
      <c r="D1058" s="372"/>
      <c r="E1058" s="373"/>
      <c r="F1058" s="897"/>
      <c r="G1058" s="744"/>
    </row>
    <row r="1059" spans="2:7" s="124" customFormat="1">
      <c r="B1059" s="358"/>
      <c r="C1059" s="154" t="s">
        <v>4459</v>
      </c>
      <c r="D1059" s="372"/>
      <c r="E1059" s="373"/>
      <c r="F1059" s="897"/>
      <c r="G1059" s="744"/>
    </row>
    <row r="1060" spans="2:7" s="124" customFormat="1">
      <c r="B1060" s="358"/>
      <c r="C1060" s="154" t="s">
        <v>4460</v>
      </c>
      <c r="D1060" s="372"/>
      <c r="E1060" s="373"/>
      <c r="F1060" s="897"/>
      <c r="G1060" s="744"/>
    </row>
    <row r="1061" spans="2:7" s="124" customFormat="1">
      <c r="B1061" s="358"/>
      <c r="C1061" s="154" t="s">
        <v>4461</v>
      </c>
      <c r="D1061" s="372"/>
      <c r="E1061" s="373"/>
      <c r="F1061" s="897"/>
      <c r="G1061" s="744"/>
    </row>
    <row r="1062" spans="2:7" s="124" customFormat="1">
      <c r="B1062" s="358"/>
      <c r="C1062" s="154" t="s">
        <v>4462</v>
      </c>
      <c r="D1062" s="372"/>
      <c r="E1062" s="373"/>
      <c r="F1062" s="897"/>
      <c r="G1062" s="744"/>
    </row>
    <row r="1063" spans="2:7" s="124" customFormat="1">
      <c r="B1063" s="358"/>
      <c r="C1063" s="154" t="s">
        <v>4463</v>
      </c>
      <c r="D1063" s="372"/>
      <c r="E1063" s="373"/>
      <c r="F1063" s="897"/>
      <c r="G1063" s="744"/>
    </row>
    <row r="1064" spans="2:7" s="124" customFormat="1" ht="25.5">
      <c r="B1064" s="358"/>
      <c r="C1064" s="154" t="s">
        <v>4464</v>
      </c>
      <c r="D1064" s="372"/>
      <c r="E1064" s="373"/>
      <c r="F1064" s="897"/>
      <c r="G1064" s="744"/>
    </row>
    <row r="1065" spans="2:7" s="124" customFormat="1" ht="15" customHeight="1">
      <c r="B1065" s="358"/>
      <c r="C1065" s="154" t="s">
        <v>4465</v>
      </c>
      <c r="D1065" s="372"/>
      <c r="E1065" s="373"/>
      <c r="F1065" s="897"/>
      <c r="G1065" s="744"/>
    </row>
    <row r="1066" spans="2:7" s="124" customFormat="1" ht="25.5">
      <c r="B1066" s="358"/>
      <c r="C1066" s="154" t="s">
        <v>4466</v>
      </c>
      <c r="D1066" s="372"/>
      <c r="E1066" s="373"/>
      <c r="F1066" s="897"/>
      <c r="G1066" s="744"/>
    </row>
    <row r="1067" spans="2:7" s="124" customFormat="1">
      <c r="B1067" s="358"/>
      <c r="C1067" s="154" t="s">
        <v>4467</v>
      </c>
      <c r="D1067" s="372"/>
      <c r="E1067" s="373"/>
      <c r="F1067" s="897"/>
      <c r="G1067" s="744"/>
    </row>
    <row r="1068" spans="2:7" s="124" customFormat="1" ht="25.5">
      <c r="B1068" s="358"/>
      <c r="C1068" s="154" t="s">
        <v>4468</v>
      </c>
      <c r="D1068" s="372"/>
      <c r="E1068" s="373"/>
      <c r="F1068" s="897"/>
      <c r="G1068" s="744"/>
    </row>
    <row r="1069" spans="2:7" s="124" customFormat="1">
      <c r="B1069" s="358"/>
      <c r="C1069" s="154" t="s">
        <v>4469</v>
      </c>
      <c r="D1069" s="372"/>
      <c r="E1069" s="373"/>
      <c r="F1069" s="897"/>
      <c r="G1069" s="744"/>
    </row>
    <row r="1070" spans="2:7" s="124" customFormat="1" ht="25.5">
      <c r="B1070" s="358"/>
      <c r="C1070" s="154" t="s">
        <v>4470</v>
      </c>
      <c r="D1070" s="372"/>
      <c r="E1070" s="373"/>
      <c r="F1070" s="897"/>
      <c r="G1070" s="744"/>
    </row>
    <row r="1071" spans="2:7" s="124" customFormat="1">
      <c r="B1071" s="358"/>
      <c r="C1071" s="154" t="s">
        <v>4471</v>
      </c>
      <c r="D1071" s="372"/>
      <c r="E1071" s="373"/>
      <c r="F1071" s="897"/>
      <c r="G1071" s="744"/>
    </row>
    <row r="1072" spans="2:7" s="124" customFormat="1" ht="12" customHeight="1">
      <c r="B1072" s="358"/>
      <c r="C1072" s="154" t="s">
        <v>4472</v>
      </c>
      <c r="D1072" s="372"/>
      <c r="E1072" s="373"/>
      <c r="F1072" s="897"/>
      <c r="G1072" s="744"/>
    </row>
    <row r="1073" spans="2:7" s="124" customFormat="1" ht="12" customHeight="1">
      <c r="B1073" s="358"/>
      <c r="C1073" s="154" t="s">
        <v>4473</v>
      </c>
      <c r="D1073" s="372"/>
      <c r="E1073" s="373"/>
      <c r="F1073" s="897"/>
      <c r="G1073" s="744"/>
    </row>
    <row r="1074" spans="2:7" s="124" customFormat="1" ht="12" customHeight="1">
      <c r="B1074" s="358"/>
      <c r="C1074" s="154" t="s">
        <v>4474</v>
      </c>
      <c r="D1074" s="372"/>
      <c r="E1074" s="373"/>
      <c r="F1074" s="897"/>
      <c r="G1074" s="744"/>
    </row>
    <row r="1075" spans="2:7" s="124" customFormat="1" ht="12" customHeight="1">
      <c r="B1075" s="358"/>
      <c r="C1075" s="154" t="s">
        <v>4475</v>
      </c>
      <c r="D1075" s="372"/>
      <c r="E1075" s="373"/>
      <c r="F1075" s="897"/>
      <c r="G1075" s="744"/>
    </row>
    <row r="1076" spans="2:7" s="124" customFormat="1" ht="12" customHeight="1">
      <c r="B1076" s="358"/>
      <c r="C1076" s="154" t="s">
        <v>4476</v>
      </c>
      <c r="D1076" s="372"/>
      <c r="E1076" s="373"/>
      <c r="F1076" s="897"/>
      <c r="G1076" s="744"/>
    </row>
    <row r="1077" spans="2:7" s="124" customFormat="1" ht="12" customHeight="1">
      <c r="B1077" s="358"/>
      <c r="C1077" s="154" t="s">
        <v>4477</v>
      </c>
      <c r="D1077" s="372"/>
      <c r="E1077" s="373"/>
      <c r="F1077" s="897"/>
      <c r="G1077" s="744"/>
    </row>
    <row r="1078" spans="2:7" s="124" customFormat="1" ht="12" customHeight="1">
      <c r="B1078" s="358"/>
      <c r="C1078" s="154" t="s">
        <v>4478</v>
      </c>
      <c r="D1078" s="372"/>
      <c r="E1078" s="373"/>
      <c r="F1078" s="897"/>
      <c r="G1078" s="744"/>
    </row>
    <row r="1079" spans="2:7" s="124" customFormat="1" ht="12" customHeight="1">
      <c r="B1079" s="358"/>
      <c r="C1079" s="154" t="s">
        <v>4479</v>
      </c>
      <c r="D1079" s="372"/>
      <c r="E1079" s="373"/>
      <c r="F1079" s="897"/>
      <c r="G1079" s="744"/>
    </row>
    <row r="1080" spans="2:7" s="124" customFormat="1" ht="12" customHeight="1">
      <c r="B1080" s="358"/>
      <c r="C1080" s="154" t="s">
        <v>4480</v>
      </c>
      <c r="D1080" s="372"/>
      <c r="E1080" s="373"/>
      <c r="F1080" s="897"/>
      <c r="G1080" s="744"/>
    </row>
    <row r="1081" spans="2:7" s="124" customFormat="1" ht="12" customHeight="1">
      <c r="B1081" s="358"/>
      <c r="C1081" s="154" t="s">
        <v>4481</v>
      </c>
      <c r="D1081" s="372"/>
      <c r="E1081" s="373"/>
      <c r="F1081" s="897"/>
      <c r="G1081" s="744"/>
    </row>
    <row r="1082" spans="2:7" s="124" customFormat="1" ht="12" customHeight="1">
      <c r="B1082" s="358"/>
      <c r="C1082" s="154" t="s">
        <v>4482</v>
      </c>
      <c r="D1082" s="372"/>
      <c r="E1082" s="373"/>
      <c r="F1082" s="897"/>
      <c r="G1082" s="744"/>
    </row>
    <row r="1083" spans="2:7" s="124" customFormat="1" ht="12" customHeight="1">
      <c r="B1083" s="358"/>
      <c r="C1083" s="154" t="s">
        <v>4483</v>
      </c>
      <c r="D1083" s="372"/>
      <c r="E1083" s="373"/>
      <c r="F1083" s="897"/>
      <c r="G1083" s="744"/>
    </row>
    <row r="1084" spans="2:7" s="124" customFormat="1" ht="12" customHeight="1">
      <c r="B1084" s="358"/>
      <c r="C1084" s="154" t="s">
        <v>4484</v>
      </c>
      <c r="D1084" s="372"/>
      <c r="E1084" s="373"/>
      <c r="F1084" s="897"/>
      <c r="G1084" s="744"/>
    </row>
    <row r="1085" spans="2:7" s="124" customFormat="1" ht="12" customHeight="1">
      <c r="B1085" s="358"/>
      <c r="C1085" s="154" t="s">
        <v>4485</v>
      </c>
      <c r="D1085" s="372"/>
      <c r="E1085" s="373"/>
      <c r="F1085" s="897"/>
      <c r="G1085" s="744"/>
    </row>
    <row r="1086" spans="2:7" s="124" customFormat="1" ht="12" customHeight="1">
      <c r="B1086" s="358"/>
      <c r="C1086" s="154" t="s">
        <v>4486</v>
      </c>
      <c r="D1086" s="372"/>
      <c r="E1086" s="373"/>
      <c r="F1086" s="897"/>
      <c r="G1086" s="744"/>
    </row>
    <row r="1087" spans="2:7" s="124" customFormat="1" ht="12" customHeight="1">
      <c r="B1087" s="358"/>
      <c r="C1087" s="154" t="s">
        <v>4487</v>
      </c>
      <c r="D1087" s="372"/>
      <c r="E1087" s="373"/>
      <c r="F1087" s="897"/>
      <c r="G1087" s="744"/>
    </row>
    <row r="1088" spans="2:7" s="124" customFormat="1" ht="12" customHeight="1">
      <c r="B1088" s="358"/>
      <c r="C1088" s="154" t="s">
        <v>4488</v>
      </c>
      <c r="D1088" s="372"/>
      <c r="E1088" s="373"/>
      <c r="F1088" s="897"/>
      <c r="G1088" s="744"/>
    </row>
    <row r="1089" spans="2:7" s="124" customFormat="1" ht="12" customHeight="1">
      <c r="B1089" s="358"/>
      <c r="C1089" s="154" t="s">
        <v>4489</v>
      </c>
      <c r="D1089" s="372"/>
      <c r="E1089" s="373"/>
      <c r="F1089" s="897"/>
      <c r="G1089" s="744"/>
    </row>
    <row r="1090" spans="2:7" s="124" customFormat="1" ht="12" customHeight="1">
      <c r="B1090" s="358"/>
      <c r="C1090" s="154" t="s">
        <v>4490</v>
      </c>
      <c r="D1090" s="372"/>
      <c r="E1090" s="373"/>
      <c r="F1090" s="897"/>
      <c r="G1090" s="744"/>
    </row>
    <row r="1091" spans="2:7" s="124" customFormat="1" ht="12" customHeight="1">
      <c r="B1091" s="358"/>
      <c r="C1091" s="154" t="s">
        <v>4491</v>
      </c>
      <c r="D1091" s="372"/>
      <c r="E1091" s="373"/>
      <c r="F1091" s="897"/>
      <c r="G1091" s="744"/>
    </row>
    <row r="1092" spans="2:7" s="124" customFormat="1" ht="12" customHeight="1">
      <c r="B1092" s="358"/>
      <c r="C1092" s="154" t="s">
        <v>4492</v>
      </c>
      <c r="D1092" s="372"/>
      <c r="E1092" s="373"/>
      <c r="F1092" s="897"/>
      <c r="G1092" s="744"/>
    </row>
    <row r="1093" spans="2:7" s="124" customFormat="1" ht="12" customHeight="1">
      <c r="B1093" s="358"/>
      <c r="C1093" s="154" t="s">
        <v>4493</v>
      </c>
      <c r="D1093" s="372"/>
      <c r="E1093" s="373"/>
      <c r="F1093" s="897"/>
      <c r="G1093" s="744"/>
    </row>
    <row r="1094" spans="2:7" s="124" customFormat="1" ht="12" customHeight="1">
      <c r="B1094" s="358"/>
      <c r="C1094" s="154" t="s">
        <v>4494</v>
      </c>
      <c r="D1094" s="372"/>
      <c r="E1094" s="373"/>
      <c r="F1094" s="897"/>
      <c r="G1094" s="744"/>
    </row>
    <row r="1095" spans="2:7" s="124" customFormat="1" ht="12" customHeight="1">
      <c r="B1095" s="358"/>
      <c r="C1095" s="154" t="s">
        <v>4495</v>
      </c>
      <c r="D1095" s="372"/>
      <c r="E1095" s="373"/>
      <c r="F1095" s="897"/>
      <c r="G1095" s="744"/>
    </row>
    <row r="1096" spans="2:7" s="124" customFormat="1" ht="12" customHeight="1">
      <c r="B1096" s="358"/>
      <c r="C1096" s="154" t="s">
        <v>4496</v>
      </c>
      <c r="D1096" s="372"/>
      <c r="E1096" s="373"/>
      <c r="F1096" s="897"/>
      <c r="G1096" s="744"/>
    </row>
    <row r="1097" spans="2:7" s="124" customFormat="1" ht="12" customHeight="1">
      <c r="B1097" s="358"/>
      <c r="C1097" s="154" t="s">
        <v>4497</v>
      </c>
      <c r="D1097" s="372"/>
      <c r="E1097" s="373"/>
      <c r="F1097" s="897"/>
      <c r="G1097" s="744"/>
    </row>
    <row r="1098" spans="2:7" s="124" customFormat="1" ht="12" customHeight="1">
      <c r="B1098" s="358"/>
      <c r="C1098" s="154" t="s">
        <v>4498</v>
      </c>
      <c r="D1098" s="372"/>
      <c r="E1098" s="373"/>
      <c r="F1098" s="897"/>
      <c r="G1098" s="744"/>
    </row>
    <row r="1099" spans="2:7" s="124" customFormat="1" ht="12" customHeight="1">
      <c r="B1099" s="358"/>
      <c r="C1099" s="154" t="s">
        <v>4499</v>
      </c>
      <c r="D1099" s="372"/>
      <c r="E1099" s="373"/>
      <c r="F1099" s="897"/>
      <c r="G1099" s="744"/>
    </row>
    <row r="1100" spans="2:7" s="124" customFormat="1" ht="12" customHeight="1">
      <c r="B1100" s="358"/>
      <c r="C1100" s="154" t="s">
        <v>4500</v>
      </c>
      <c r="D1100" s="372"/>
      <c r="E1100" s="373"/>
      <c r="F1100" s="897"/>
      <c r="G1100" s="744"/>
    </row>
    <row r="1101" spans="2:7" s="124" customFormat="1" ht="12" customHeight="1">
      <c r="B1101" s="358"/>
      <c r="C1101" s="154" t="s">
        <v>4501</v>
      </c>
      <c r="D1101" s="372"/>
      <c r="E1101" s="373"/>
      <c r="F1101" s="897"/>
      <c r="G1101" s="744"/>
    </row>
    <row r="1102" spans="2:7" s="124" customFormat="1" ht="12" customHeight="1">
      <c r="B1102" s="358"/>
      <c r="C1102" s="154" t="s">
        <v>4502</v>
      </c>
      <c r="D1102" s="372"/>
      <c r="E1102" s="373"/>
      <c r="F1102" s="897"/>
      <c r="G1102" s="744"/>
    </row>
    <row r="1103" spans="2:7" s="124" customFormat="1" ht="12" customHeight="1">
      <c r="B1103" s="358"/>
      <c r="C1103" s="154" t="s">
        <v>4503</v>
      </c>
      <c r="D1103" s="372"/>
      <c r="E1103" s="373"/>
      <c r="F1103" s="897"/>
      <c r="G1103" s="744"/>
    </row>
    <row r="1104" spans="2:7" s="124" customFormat="1" ht="12" customHeight="1">
      <c r="B1104" s="358"/>
      <c r="C1104" s="154" t="s">
        <v>4504</v>
      </c>
      <c r="D1104" s="372"/>
      <c r="E1104" s="373"/>
      <c r="F1104" s="897"/>
      <c r="G1104" s="744"/>
    </row>
    <row r="1105" spans="2:7" s="124" customFormat="1" ht="12" customHeight="1">
      <c r="B1105" s="358"/>
      <c r="C1105" s="154" t="s">
        <v>4505</v>
      </c>
      <c r="D1105" s="372"/>
      <c r="E1105" s="373"/>
      <c r="F1105" s="897"/>
      <c r="G1105" s="744"/>
    </row>
    <row r="1106" spans="2:7" s="124" customFormat="1" ht="12" customHeight="1">
      <c r="B1106" s="358"/>
      <c r="C1106" s="154" t="s">
        <v>4506</v>
      </c>
      <c r="D1106" s="372"/>
      <c r="E1106" s="373"/>
      <c r="F1106" s="897"/>
      <c r="G1106" s="744"/>
    </row>
    <row r="1107" spans="2:7" s="124" customFormat="1" ht="12" customHeight="1">
      <c r="B1107" s="358"/>
      <c r="C1107" s="154" t="s">
        <v>4507</v>
      </c>
      <c r="D1107" s="372"/>
      <c r="E1107" s="373"/>
      <c r="F1107" s="897"/>
      <c r="G1107" s="744"/>
    </row>
    <row r="1108" spans="2:7" s="124" customFormat="1" ht="12" customHeight="1">
      <c r="B1108" s="358"/>
      <c r="C1108" s="154" t="s">
        <v>4508</v>
      </c>
      <c r="D1108" s="372"/>
      <c r="E1108" s="373"/>
      <c r="F1108" s="897"/>
      <c r="G1108" s="744"/>
    </row>
    <row r="1109" spans="2:7" s="124" customFormat="1" ht="12" customHeight="1">
      <c r="B1109" s="358"/>
      <c r="C1109" s="154" t="s">
        <v>4509</v>
      </c>
      <c r="D1109" s="372"/>
      <c r="E1109" s="373"/>
      <c r="F1109" s="897"/>
      <c r="G1109" s="744"/>
    </row>
    <row r="1110" spans="2:7" s="124" customFormat="1" ht="12" customHeight="1">
      <c r="B1110" s="358"/>
      <c r="C1110" s="154" t="s">
        <v>4510</v>
      </c>
      <c r="D1110" s="372"/>
      <c r="E1110" s="373"/>
      <c r="F1110" s="897"/>
      <c r="G1110" s="744"/>
    </row>
    <row r="1111" spans="2:7" s="124" customFormat="1" ht="12" customHeight="1">
      <c r="B1111" s="358"/>
      <c r="C1111" s="154" t="s">
        <v>4511</v>
      </c>
      <c r="D1111" s="372"/>
      <c r="E1111" s="373"/>
      <c r="F1111" s="897"/>
      <c r="G1111" s="744"/>
    </row>
    <row r="1112" spans="2:7" s="124" customFormat="1" ht="12" customHeight="1">
      <c r="B1112" s="358"/>
      <c r="C1112" s="154" t="s">
        <v>4512</v>
      </c>
      <c r="D1112" s="372"/>
      <c r="E1112" s="373"/>
      <c r="F1112" s="897"/>
      <c r="G1112" s="744"/>
    </row>
    <row r="1113" spans="2:7" s="124" customFormat="1" ht="12" customHeight="1">
      <c r="B1113" s="358"/>
      <c r="C1113" s="154" t="s">
        <v>4513</v>
      </c>
      <c r="D1113" s="372"/>
      <c r="E1113" s="373"/>
      <c r="F1113" s="897"/>
      <c r="G1113" s="744"/>
    </row>
    <row r="1114" spans="2:7" s="124" customFormat="1" ht="12" customHeight="1">
      <c r="B1114" s="358"/>
      <c r="C1114" s="154" t="s">
        <v>4514</v>
      </c>
      <c r="D1114" s="372"/>
      <c r="E1114" s="373"/>
      <c r="F1114" s="897"/>
      <c r="G1114" s="744"/>
    </row>
    <row r="1115" spans="2:7" s="124" customFormat="1" ht="12" customHeight="1">
      <c r="B1115" s="358"/>
      <c r="C1115" s="154" t="s">
        <v>4515</v>
      </c>
      <c r="D1115" s="372"/>
      <c r="E1115" s="373"/>
      <c r="F1115" s="897"/>
      <c r="G1115" s="744"/>
    </row>
    <row r="1116" spans="2:7" s="124" customFormat="1" ht="12" customHeight="1">
      <c r="B1116" s="358"/>
      <c r="C1116" s="154" t="s">
        <v>4516</v>
      </c>
      <c r="D1116" s="372"/>
      <c r="E1116" s="373"/>
      <c r="F1116" s="897"/>
      <c r="G1116" s="744"/>
    </row>
    <row r="1117" spans="2:7" s="124" customFormat="1" ht="12" customHeight="1">
      <c r="B1117" s="358"/>
      <c r="C1117" s="154" t="s">
        <v>4517</v>
      </c>
      <c r="D1117" s="372"/>
      <c r="E1117" s="373"/>
      <c r="F1117" s="897"/>
      <c r="G1117" s="744"/>
    </row>
    <row r="1118" spans="2:7" s="124" customFormat="1" ht="12" customHeight="1">
      <c r="B1118" s="358"/>
      <c r="C1118" s="154" t="s">
        <v>4518</v>
      </c>
      <c r="D1118" s="372"/>
      <c r="E1118" s="373"/>
      <c r="F1118" s="897"/>
      <c r="G1118" s="744"/>
    </row>
    <row r="1119" spans="2:7" s="124" customFormat="1" ht="12" customHeight="1">
      <c r="B1119" s="358"/>
      <c r="C1119" s="154" t="s">
        <v>4519</v>
      </c>
      <c r="D1119" s="372"/>
      <c r="E1119" s="373"/>
      <c r="F1119" s="897"/>
      <c r="G1119" s="744"/>
    </row>
    <row r="1120" spans="2:7" s="124" customFormat="1" ht="12" customHeight="1">
      <c r="B1120" s="358"/>
      <c r="C1120" s="154" t="s">
        <v>4520</v>
      </c>
      <c r="D1120" s="372"/>
      <c r="E1120" s="373"/>
      <c r="F1120" s="897"/>
      <c r="G1120" s="744"/>
    </row>
    <row r="1121" spans="2:7" s="124" customFormat="1" ht="12" customHeight="1">
      <c r="B1121" s="358"/>
      <c r="C1121" s="154" t="s">
        <v>4521</v>
      </c>
      <c r="D1121" s="372"/>
      <c r="E1121" s="373"/>
      <c r="F1121" s="897"/>
      <c r="G1121" s="744"/>
    </row>
    <row r="1122" spans="2:7" s="124" customFormat="1">
      <c r="B1122" s="358"/>
      <c r="C1122" s="361" t="s">
        <v>46</v>
      </c>
      <c r="D1122" s="368" t="s">
        <v>7</v>
      </c>
      <c r="E1122" s="369">
        <v>1</v>
      </c>
      <c r="F1122" s="894"/>
      <c r="G1122" s="741">
        <f>E1122*F1122</f>
        <v>0</v>
      </c>
    </row>
    <row r="1123" spans="2:7" s="124" customFormat="1">
      <c r="B1123" s="153"/>
      <c r="C1123" s="31"/>
      <c r="D1123" s="372"/>
      <c r="E1123" s="373"/>
      <c r="F1123" s="897"/>
      <c r="G1123" s="744"/>
    </row>
    <row r="1124" spans="2:7" s="124" customFormat="1" ht="42" customHeight="1">
      <c r="B1124" s="153" t="s">
        <v>2653</v>
      </c>
      <c r="C1124" s="154" t="s">
        <v>3231</v>
      </c>
      <c r="D1124" s="372"/>
      <c r="E1124" s="373"/>
      <c r="F1124" s="897"/>
      <c r="G1124" s="744"/>
    </row>
    <row r="1125" spans="2:7" s="124" customFormat="1">
      <c r="B1125" s="153"/>
      <c r="C1125" s="361" t="s">
        <v>46</v>
      </c>
      <c r="D1125" s="368" t="s">
        <v>7</v>
      </c>
      <c r="E1125" s="369">
        <v>1</v>
      </c>
      <c r="F1125" s="894"/>
      <c r="G1125" s="741">
        <f>E1125*F1125</f>
        <v>0</v>
      </c>
    </row>
    <row r="1126" spans="2:7" s="124" customFormat="1">
      <c r="B1126" s="153"/>
      <c r="C1126" s="362" t="s">
        <v>47</v>
      </c>
      <c r="D1126" s="370" t="s">
        <v>7</v>
      </c>
      <c r="E1126" s="371">
        <v>1</v>
      </c>
      <c r="F1126" s="894"/>
      <c r="G1126" s="742">
        <f>E1126*F1126</f>
        <v>0</v>
      </c>
    </row>
    <row r="1127" spans="2:7" s="124" customFormat="1">
      <c r="B1127" s="153"/>
      <c r="C1127" s="31"/>
      <c r="D1127" s="372"/>
      <c r="E1127" s="373"/>
      <c r="F1127" s="897"/>
      <c r="G1127" s="744"/>
    </row>
    <row r="1128" spans="2:7" s="124" customFormat="1" ht="89.25">
      <c r="B1128" s="153" t="s">
        <v>2654</v>
      </c>
      <c r="C1128" s="31" t="s">
        <v>4681</v>
      </c>
      <c r="D1128" s="376"/>
      <c r="E1128" s="1"/>
      <c r="F1128" s="663"/>
      <c r="G1128" s="593"/>
    </row>
    <row r="1129" spans="2:7" s="124" customFormat="1">
      <c r="B1129" s="153"/>
      <c r="C1129" s="361" t="s">
        <v>46</v>
      </c>
      <c r="D1129" s="368" t="s">
        <v>204</v>
      </c>
      <c r="E1129" s="369">
        <v>35</v>
      </c>
      <c r="F1129" s="894"/>
      <c r="G1129" s="741">
        <f>E1129*F1129</f>
        <v>0</v>
      </c>
    </row>
    <row r="1130" spans="2:7" s="124" customFormat="1">
      <c r="B1130" s="153"/>
      <c r="C1130" s="362" t="s">
        <v>47</v>
      </c>
      <c r="D1130" s="370" t="s">
        <v>204</v>
      </c>
      <c r="E1130" s="371">
        <v>10</v>
      </c>
      <c r="F1130" s="894"/>
      <c r="G1130" s="742">
        <f>E1130*F1130</f>
        <v>0</v>
      </c>
    </row>
    <row r="1131" spans="2:7" s="124" customFormat="1">
      <c r="B1131" s="153"/>
      <c r="C1131" s="31"/>
      <c r="D1131" s="372"/>
      <c r="E1131" s="373"/>
      <c r="F1131" s="897"/>
      <c r="G1131" s="744"/>
    </row>
    <row r="1132" spans="2:7" s="124" customFormat="1" ht="25.5">
      <c r="B1132" s="153" t="s">
        <v>2656</v>
      </c>
      <c r="C1132" s="31" t="s">
        <v>3232</v>
      </c>
      <c r="D1132" s="372"/>
      <c r="E1132" s="373"/>
      <c r="F1132" s="897"/>
      <c r="G1132" s="744"/>
    </row>
    <row r="1133" spans="2:7" s="124" customFormat="1">
      <c r="B1133" s="153"/>
      <c r="C1133" s="31" t="s">
        <v>3233</v>
      </c>
      <c r="D1133" s="372"/>
      <c r="E1133" s="373"/>
      <c r="F1133" s="897"/>
      <c r="G1133" s="744"/>
    </row>
    <row r="1134" spans="2:7" s="124" customFormat="1">
      <c r="B1134" s="153"/>
      <c r="C1134" s="361" t="s">
        <v>46</v>
      </c>
      <c r="D1134" s="368" t="s">
        <v>15</v>
      </c>
      <c r="E1134" s="369">
        <v>35</v>
      </c>
      <c r="F1134" s="894"/>
      <c r="G1134" s="741">
        <f>E1134*F1134</f>
        <v>0</v>
      </c>
    </row>
    <row r="1135" spans="2:7" s="124" customFormat="1">
      <c r="B1135" s="153"/>
      <c r="C1135" s="362" t="s">
        <v>47</v>
      </c>
      <c r="D1135" s="370" t="s">
        <v>15</v>
      </c>
      <c r="E1135" s="371">
        <v>10</v>
      </c>
      <c r="F1135" s="894"/>
      <c r="G1135" s="742">
        <f>E1135*F1135</f>
        <v>0</v>
      </c>
    </row>
    <row r="1136" spans="2:7" s="124" customFormat="1">
      <c r="B1136" s="153"/>
      <c r="C1136" s="31" t="s">
        <v>3234</v>
      </c>
      <c r="D1136" s="372"/>
      <c r="E1136" s="373"/>
      <c r="F1136" s="897"/>
      <c r="G1136" s="744"/>
    </row>
    <row r="1137" spans="2:7" s="124" customFormat="1">
      <c r="B1137" s="153"/>
      <c r="C1137" s="361" t="s">
        <v>46</v>
      </c>
      <c r="D1137" s="368" t="s">
        <v>15</v>
      </c>
      <c r="E1137" s="369">
        <v>11</v>
      </c>
      <c r="F1137" s="894"/>
      <c r="G1137" s="741">
        <f>E1137*F1137</f>
        <v>0</v>
      </c>
    </row>
    <row r="1138" spans="2:7" s="124" customFormat="1">
      <c r="B1138" s="153"/>
      <c r="C1138" s="362" t="s">
        <v>47</v>
      </c>
      <c r="D1138" s="370" t="s">
        <v>15</v>
      </c>
      <c r="E1138" s="371">
        <v>5</v>
      </c>
      <c r="F1138" s="894"/>
      <c r="G1138" s="742">
        <f>E1138*F1138</f>
        <v>0</v>
      </c>
    </row>
    <row r="1140" spans="2:7" s="124" customFormat="1">
      <c r="B1140" s="358"/>
      <c r="C1140" s="31"/>
      <c r="D1140" s="372"/>
      <c r="E1140" s="373"/>
      <c r="F1140" s="826"/>
      <c r="G1140" s="744"/>
    </row>
    <row r="1141" spans="2:7" s="10" customFormat="1" ht="12.75">
      <c r="B1141" s="364"/>
      <c r="C1141" s="361" t="s">
        <v>46</v>
      </c>
      <c r="D1141" s="246"/>
      <c r="E1141" s="247"/>
      <c r="F1141" s="816"/>
      <c r="G1141" s="694">
        <f>SUM(G61+G109+G167+G220+G273+G488+G492+G496+G511+G532+G567+G589+G613+G627+G642+G655+G662+G677+G680+G688+G712+G735+G745+G750+G754+G1122+G1125+G1129+G1134+G1137)</f>
        <v>0</v>
      </c>
    </row>
    <row r="1142" spans="2:7" s="10" customFormat="1" ht="13.5" thickBot="1">
      <c r="B1142" s="364"/>
      <c r="C1142" s="362" t="s">
        <v>47</v>
      </c>
      <c r="D1142" s="249"/>
      <c r="E1142" s="250"/>
      <c r="F1142" s="817"/>
      <c r="G1142" s="695">
        <f>SUM(G330+G383+G432+G480+G489+G493+G497+G520+G550+G559+G575+G585+G592+G602+G620+G632+G648+G658+G669+G673+G698+G701+G707+G727+G741+G747+G751+G757+G783+G808+G833+G858+G883+G908+G946+G968+G976+G981+G986+G989+G993+G997+G1004+G1007+G1012+G1019+G1029+G1032+G1126+G1130+G1135+G1138)</f>
        <v>0</v>
      </c>
    </row>
    <row r="1143" spans="2:7" s="3" customFormat="1" ht="17.25" thickBot="1">
      <c r="B1143" s="365"/>
      <c r="C1143" s="1050" t="s">
        <v>3235</v>
      </c>
      <c r="D1143" s="1051"/>
      <c r="E1143" s="1051"/>
      <c r="F1143" s="1051"/>
      <c r="G1143" s="601">
        <f>SUM(G1141:G1142)</f>
        <v>0</v>
      </c>
    </row>
  </sheetData>
  <sheetProtection algorithmName="SHA-512" hashValue="WXZz6sZpLrBlkBC8TkjcxMrTrhmdcCxtozHyAUB3FIzDHeA1T/PaeryVU1q+zDMROeeegDvInUeJoNMWBB6Nug==" saltValue="bC7Pkn1pXmYbr5RLso9XaA==" spinCount="100000" sheet="1" objects="1" scenarios="1"/>
  <mergeCells count="5">
    <mergeCell ref="B4:G4"/>
    <mergeCell ref="B5:G5"/>
    <mergeCell ref="C1143:F1143"/>
    <mergeCell ref="B6:G6"/>
    <mergeCell ref="B7:G7"/>
  </mergeCells>
  <pageMargins left="0.78740157480314965" right="0.39370078740157483" top="0.98425196850393704" bottom="0.98425196850393704" header="0.51181102362204722" footer="0.51181102362204722"/>
  <pageSetup paperSize="9" scale="68" firstPageNumber="0" orientation="portrait" r:id="rId1"/>
  <headerFooter alignWithMargins="0">
    <oddHeader>&amp;L&amp;"Calibri,Krepko"&amp;9&amp;UTehnološki park Velenje - TecHUB&amp;R&amp;9POPIS STROJNIH DEL
F/7.0 PREZRAČEVANJE IN TEHNIČNI PLINI</oddHeader>
    <oddFooter>&amp;R&amp;P</oddFooter>
  </headerFooter>
  <colBreaks count="1" manualBreakCount="1">
    <brk id="8" max="1048575" man="1"/>
  </colBreaks>
  <ignoredErrors>
    <ignoredError sqref="G511 G532 G567 G589 G613 G627 G642 G655 G662 G688 G735 G745:G74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8C846-C081-4089-A65A-C41CC2D3579A}">
  <sheetPr>
    <tabColor theme="6" tint="0.59999389629810485"/>
    <pageSetUpPr fitToPage="1"/>
  </sheetPr>
  <dimension ref="A1:I44"/>
  <sheetViews>
    <sheetView view="pageBreakPreview" topLeftCell="A32" zoomScaleNormal="100" zoomScaleSheetLayoutView="100" workbookViewId="0">
      <selection activeCell="E38" sqref="E38"/>
    </sheetView>
  </sheetViews>
  <sheetFormatPr defaultRowHeight="16.5"/>
  <cols>
    <col min="1" max="1" width="7.140625" style="6" customWidth="1"/>
    <col min="2" max="2" width="46.5703125" style="1" customWidth="1"/>
    <col min="3" max="3" width="8.42578125" style="1" customWidth="1"/>
    <col min="4" max="4" width="10.140625" style="237" customWidth="1"/>
    <col min="5" max="5" width="9.42578125" style="226" customWidth="1"/>
    <col min="6" max="6" width="13" style="593" customWidth="1"/>
    <col min="7" max="7" width="24.42578125" style="1" hidden="1" customWidth="1"/>
    <col min="8" max="8" width="14.5703125" style="1" hidden="1" customWidth="1"/>
    <col min="9" max="9" width="9.140625" style="1" hidden="1" customWidth="1"/>
    <col min="10" max="10" width="9.140625" style="1"/>
    <col min="11" max="11" width="7.140625" style="1" customWidth="1"/>
    <col min="12" max="256" width="9.140625" style="1"/>
    <col min="257" max="257" width="7.140625" style="1" customWidth="1"/>
    <col min="258" max="258" width="39.42578125" style="1" customWidth="1"/>
    <col min="259" max="259" width="8.42578125" style="1" customWidth="1"/>
    <col min="260" max="260" width="10.140625" style="1" customWidth="1"/>
    <col min="261" max="261" width="11.42578125" style="1" customWidth="1"/>
    <col min="262" max="262" width="13" style="1" customWidth="1"/>
    <col min="263" max="265" width="0" style="1" hidden="1" customWidth="1"/>
    <col min="266" max="266" width="9.140625" style="1"/>
    <col min="267" max="267" width="7.140625" style="1" customWidth="1"/>
    <col min="268" max="512" width="9.140625" style="1"/>
    <col min="513" max="513" width="7.140625" style="1" customWidth="1"/>
    <col min="514" max="514" width="39.42578125" style="1" customWidth="1"/>
    <col min="515" max="515" width="8.42578125" style="1" customWidth="1"/>
    <col min="516" max="516" width="10.140625" style="1" customWidth="1"/>
    <col min="517" max="517" width="11.42578125" style="1" customWidth="1"/>
    <col min="518" max="518" width="13" style="1" customWidth="1"/>
    <col min="519" max="521" width="0" style="1" hidden="1" customWidth="1"/>
    <col min="522" max="522" width="9.140625" style="1"/>
    <col min="523" max="523" width="7.140625" style="1" customWidth="1"/>
    <col min="524" max="768" width="9.140625" style="1"/>
    <col min="769" max="769" width="7.140625" style="1" customWidth="1"/>
    <col min="770" max="770" width="39.42578125" style="1" customWidth="1"/>
    <col min="771" max="771" width="8.42578125" style="1" customWidth="1"/>
    <col min="772" max="772" width="10.140625" style="1" customWidth="1"/>
    <col min="773" max="773" width="11.42578125" style="1" customWidth="1"/>
    <col min="774" max="774" width="13" style="1" customWidth="1"/>
    <col min="775" max="777" width="0" style="1" hidden="1" customWidth="1"/>
    <col min="778" max="778" width="9.140625" style="1"/>
    <col min="779" max="779" width="7.140625" style="1" customWidth="1"/>
    <col min="780" max="1024" width="9.140625" style="1"/>
    <col min="1025" max="1025" width="7.140625" style="1" customWidth="1"/>
    <col min="1026" max="1026" width="39.42578125" style="1" customWidth="1"/>
    <col min="1027" max="1027" width="8.42578125" style="1" customWidth="1"/>
    <col min="1028" max="1028" width="10.140625" style="1" customWidth="1"/>
    <col min="1029" max="1029" width="11.42578125" style="1" customWidth="1"/>
    <col min="1030" max="1030" width="13" style="1" customWidth="1"/>
    <col min="1031" max="1033" width="0" style="1" hidden="1" customWidth="1"/>
    <col min="1034" max="1034" width="9.140625" style="1"/>
    <col min="1035" max="1035" width="7.140625" style="1" customWidth="1"/>
    <col min="1036" max="1280" width="9.140625" style="1"/>
    <col min="1281" max="1281" width="7.140625" style="1" customWidth="1"/>
    <col min="1282" max="1282" width="39.42578125" style="1" customWidth="1"/>
    <col min="1283" max="1283" width="8.42578125" style="1" customWidth="1"/>
    <col min="1284" max="1284" width="10.140625" style="1" customWidth="1"/>
    <col min="1285" max="1285" width="11.42578125" style="1" customWidth="1"/>
    <col min="1286" max="1286" width="13" style="1" customWidth="1"/>
    <col min="1287" max="1289" width="0" style="1" hidden="1" customWidth="1"/>
    <col min="1290" max="1290" width="9.140625" style="1"/>
    <col min="1291" max="1291" width="7.140625" style="1" customWidth="1"/>
    <col min="1292" max="1536" width="9.140625" style="1"/>
    <col min="1537" max="1537" width="7.140625" style="1" customWidth="1"/>
    <col min="1538" max="1538" width="39.42578125" style="1" customWidth="1"/>
    <col min="1539" max="1539" width="8.42578125" style="1" customWidth="1"/>
    <col min="1540" max="1540" width="10.140625" style="1" customWidth="1"/>
    <col min="1541" max="1541" width="11.42578125" style="1" customWidth="1"/>
    <col min="1542" max="1542" width="13" style="1" customWidth="1"/>
    <col min="1543" max="1545" width="0" style="1" hidden="1" customWidth="1"/>
    <col min="1546" max="1546" width="9.140625" style="1"/>
    <col min="1547" max="1547" width="7.140625" style="1" customWidth="1"/>
    <col min="1548" max="1792" width="9.140625" style="1"/>
    <col min="1793" max="1793" width="7.140625" style="1" customWidth="1"/>
    <col min="1794" max="1794" width="39.42578125" style="1" customWidth="1"/>
    <col min="1795" max="1795" width="8.42578125" style="1" customWidth="1"/>
    <col min="1796" max="1796" width="10.140625" style="1" customWidth="1"/>
    <col min="1797" max="1797" width="11.42578125" style="1" customWidth="1"/>
    <col min="1798" max="1798" width="13" style="1" customWidth="1"/>
    <col min="1799" max="1801" width="0" style="1" hidden="1" customWidth="1"/>
    <col min="1802" max="1802" width="9.140625" style="1"/>
    <col min="1803" max="1803" width="7.140625" style="1" customWidth="1"/>
    <col min="1804" max="2048" width="9.140625" style="1"/>
    <col min="2049" max="2049" width="7.140625" style="1" customWidth="1"/>
    <col min="2050" max="2050" width="39.42578125" style="1" customWidth="1"/>
    <col min="2051" max="2051" width="8.42578125" style="1" customWidth="1"/>
    <col min="2052" max="2052" width="10.140625" style="1" customWidth="1"/>
    <col min="2053" max="2053" width="11.42578125" style="1" customWidth="1"/>
    <col min="2054" max="2054" width="13" style="1" customWidth="1"/>
    <col min="2055" max="2057" width="0" style="1" hidden="1" customWidth="1"/>
    <col min="2058" max="2058" width="9.140625" style="1"/>
    <col min="2059" max="2059" width="7.140625" style="1" customWidth="1"/>
    <col min="2060" max="2304" width="9.140625" style="1"/>
    <col min="2305" max="2305" width="7.140625" style="1" customWidth="1"/>
    <col min="2306" max="2306" width="39.42578125" style="1" customWidth="1"/>
    <col min="2307" max="2307" width="8.42578125" style="1" customWidth="1"/>
    <col min="2308" max="2308" width="10.140625" style="1" customWidth="1"/>
    <col min="2309" max="2309" width="11.42578125" style="1" customWidth="1"/>
    <col min="2310" max="2310" width="13" style="1" customWidth="1"/>
    <col min="2311" max="2313" width="0" style="1" hidden="1" customWidth="1"/>
    <col min="2314" max="2314" width="9.140625" style="1"/>
    <col min="2315" max="2315" width="7.140625" style="1" customWidth="1"/>
    <col min="2316" max="2560" width="9.140625" style="1"/>
    <col min="2561" max="2561" width="7.140625" style="1" customWidth="1"/>
    <col min="2562" max="2562" width="39.42578125" style="1" customWidth="1"/>
    <col min="2563" max="2563" width="8.42578125" style="1" customWidth="1"/>
    <col min="2564" max="2564" width="10.140625" style="1" customWidth="1"/>
    <col min="2565" max="2565" width="11.42578125" style="1" customWidth="1"/>
    <col min="2566" max="2566" width="13" style="1" customWidth="1"/>
    <col min="2567" max="2569" width="0" style="1" hidden="1" customWidth="1"/>
    <col min="2570" max="2570" width="9.140625" style="1"/>
    <col min="2571" max="2571" width="7.140625" style="1" customWidth="1"/>
    <col min="2572" max="2816" width="9.140625" style="1"/>
    <col min="2817" max="2817" width="7.140625" style="1" customWidth="1"/>
    <col min="2818" max="2818" width="39.42578125" style="1" customWidth="1"/>
    <col min="2819" max="2819" width="8.42578125" style="1" customWidth="1"/>
    <col min="2820" max="2820" width="10.140625" style="1" customWidth="1"/>
    <col min="2821" max="2821" width="11.42578125" style="1" customWidth="1"/>
    <col min="2822" max="2822" width="13" style="1" customWidth="1"/>
    <col min="2823" max="2825" width="0" style="1" hidden="1" customWidth="1"/>
    <col min="2826" max="2826" width="9.140625" style="1"/>
    <col min="2827" max="2827" width="7.140625" style="1" customWidth="1"/>
    <col min="2828" max="3072" width="9.140625" style="1"/>
    <col min="3073" max="3073" width="7.140625" style="1" customWidth="1"/>
    <col min="3074" max="3074" width="39.42578125" style="1" customWidth="1"/>
    <col min="3075" max="3075" width="8.42578125" style="1" customWidth="1"/>
    <col min="3076" max="3076" width="10.140625" style="1" customWidth="1"/>
    <col min="3077" max="3077" width="11.42578125" style="1" customWidth="1"/>
    <col min="3078" max="3078" width="13" style="1" customWidth="1"/>
    <col min="3079" max="3081" width="0" style="1" hidden="1" customWidth="1"/>
    <col min="3082" max="3082" width="9.140625" style="1"/>
    <col min="3083" max="3083" width="7.140625" style="1" customWidth="1"/>
    <col min="3084" max="3328" width="9.140625" style="1"/>
    <col min="3329" max="3329" width="7.140625" style="1" customWidth="1"/>
    <col min="3330" max="3330" width="39.42578125" style="1" customWidth="1"/>
    <col min="3331" max="3331" width="8.42578125" style="1" customWidth="1"/>
    <col min="3332" max="3332" width="10.140625" style="1" customWidth="1"/>
    <col min="3333" max="3333" width="11.42578125" style="1" customWidth="1"/>
    <col min="3334" max="3334" width="13" style="1" customWidth="1"/>
    <col min="3335" max="3337" width="0" style="1" hidden="1" customWidth="1"/>
    <col min="3338" max="3338" width="9.140625" style="1"/>
    <col min="3339" max="3339" width="7.140625" style="1" customWidth="1"/>
    <col min="3340" max="3584" width="9.140625" style="1"/>
    <col min="3585" max="3585" width="7.140625" style="1" customWidth="1"/>
    <col min="3586" max="3586" width="39.42578125" style="1" customWidth="1"/>
    <col min="3587" max="3587" width="8.42578125" style="1" customWidth="1"/>
    <col min="3588" max="3588" width="10.140625" style="1" customWidth="1"/>
    <col min="3589" max="3589" width="11.42578125" style="1" customWidth="1"/>
    <col min="3590" max="3590" width="13" style="1" customWidth="1"/>
    <col min="3591" max="3593" width="0" style="1" hidden="1" customWidth="1"/>
    <col min="3594" max="3594" width="9.140625" style="1"/>
    <col min="3595" max="3595" width="7.140625" style="1" customWidth="1"/>
    <col min="3596" max="3840" width="9.140625" style="1"/>
    <col min="3841" max="3841" width="7.140625" style="1" customWidth="1"/>
    <col min="3842" max="3842" width="39.42578125" style="1" customWidth="1"/>
    <col min="3843" max="3843" width="8.42578125" style="1" customWidth="1"/>
    <col min="3844" max="3844" width="10.140625" style="1" customWidth="1"/>
    <col min="3845" max="3845" width="11.42578125" style="1" customWidth="1"/>
    <col min="3846" max="3846" width="13" style="1" customWidth="1"/>
    <col min="3847" max="3849" width="0" style="1" hidden="1" customWidth="1"/>
    <col min="3850" max="3850" width="9.140625" style="1"/>
    <col min="3851" max="3851" width="7.140625" style="1" customWidth="1"/>
    <col min="3852" max="4096" width="9.140625" style="1"/>
    <col min="4097" max="4097" width="7.140625" style="1" customWidth="1"/>
    <col min="4098" max="4098" width="39.42578125" style="1" customWidth="1"/>
    <col min="4099" max="4099" width="8.42578125" style="1" customWidth="1"/>
    <col min="4100" max="4100" width="10.140625" style="1" customWidth="1"/>
    <col min="4101" max="4101" width="11.42578125" style="1" customWidth="1"/>
    <col min="4102" max="4102" width="13" style="1" customWidth="1"/>
    <col min="4103" max="4105" width="0" style="1" hidden="1" customWidth="1"/>
    <col min="4106" max="4106" width="9.140625" style="1"/>
    <col min="4107" max="4107" width="7.140625" style="1" customWidth="1"/>
    <col min="4108" max="4352" width="9.140625" style="1"/>
    <col min="4353" max="4353" width="7.140625" style="1" customWidth="1"/>
    <col min="4354" max="4354" width="39.42578125" style="1" customWidth="1"/>
    <col min="4355" max="4355" width="8.42578125" style="1" customWidth="1"/>
    <col min="4356" max="4356" width="10.140625" style="1" customWidth="1"/>
    <col min="4357" max="4357" width="11.42578125" style="1" customWidth="1"/>
    <col min="4358" max="4358" width="13" style="1" customWidth="1"/>
    <col min="4359" max="4361" width="0" style="1" hidden="1" customWidth="1"/>
    <col min="4362" max="4362" width="9.140625" style="1"/>
    <col min="4363" max="4363" width="7.140625" style="1" customWidth="1"/>
    <col min="4364" max="4608" width="9.140625" style="1"/>
    <col min="4609" max="4609" width="7.140625" style="1" customWidth="1"/>
    <col min="4610" max="4610" width="39.42578125" style="1" customWidth="1"/>
    <col min="4611" max="4611" width="8.42578125" style="1" customWidth="1"/>
    <col min="4612" max="4612" width="10.140625" style="1" customWidth="1"/>
    <col min="4613" max="4613" width="11.42578125" style="1" customWidth="1"/>
    <col min="4614" max="4614" width="13" style="1" customWidth="1"/>
    <col min="4615" max="4617" width="0" style="1" hidden="1" customWidth="1"/>
    <col min="4618" max="4618" width="9.140625" style="1"/>
    <col min="4619" max="4619" width="7.140625" style="1" customWidth="1"/>
    <col min="4620" max="4864" width="9.140625" style="1"/>
    <col min="4865" max="4865" width="7.140625" style="1" customWidth="1"/>
    <col min="4866" max="4866" width="39.42578125" style="1" customWidth="1"/>
    <col min="4867" max="4867" width="8.42578125" style="1" customWidth="1"/>
    <col min="4868" max="4868" width="10.140625" style="1" customWidth="1"/>
    <col min="4869" max="4869" width="11.42578125" style="1" customWidth="1"/>
    <col min="4870" max="4870" width="13" style="1" customWidth="1"/>
    <col min="4871" max="4873" width="0" style="1" hidden="1" customWidth="1"/>
    <col min="4874" max="4874" width="9.140625" style="1"/>
    <col min="4875" max="4875" width="7.140625" style="1" customWidth="1"/>
    <col min="4876" max="5120" width="9.140625" style="1"/>
    <col min="5121" max="5121" width="7.140625" style="1" customWidth="1"/>
    <col min="5122" max="5122" width="39.42578125" style="1" customWidth="1"/>
    <col min="5123" max="5123" width="8.42578125" style="1" customWidth="1"/>
    <col min="5124" max="5124" width="10.140625" style="1" customWidth="1"/>
    <col min="5125" max="5125" width="11.42578125" style="1" customWidth="1"/>
    <col min="5126" max="5126" width="13" style="1" customWidth="1"/>
    <col min="5127" max="5129" width="0" style="1" hidden="1" customWidth="1"/>
    <col min="5130" max="5130" width="9.140625" style="1"/>
    <col min="5131" max="5131" width="7.140625" style="1" customWidth="1"/>
    <col min="5132" max="5376" width="9.140625" style="1"/>
    <col min="5377" max="5377" width="7.140625" style="1" customWidth="1"/>
    <col min="5378" max="5378" width="39.42578125" style="1" customWidth="1"/>
    <col min="5379" max="5379" width="8.42578125" style="1" customWidth="1"/>
    <col min="5380" max="5380" width="10.140625" style="1" customWidth="1"/>
    <col min="5381" max="5381" width="11.42578125" style="1" customWidth="1"/>
    <col min="5382" max="5382" width="13" style="1" customWidth="1"/>
    <col min="5383" max="5385" width="0" style="1" hidden="1" customWidth="1"/>
    <col min="5386" max="5386" width="9.140625" style="1"/>
    <col min="5387" max="5387" width="7.140625" style="1" customWidth="1"/>
    <col min="5388" max="5632" width="9.140625" style="1"/>
    <col min="5633" max="5633" width="7.140625" style="1" customWidth="1"/>
    <col min="5634" max="5634" width="39.42578125" style="1" customWidth="1"/>
    <col min="5635" max="5635" width="8.42578125" style="1" customWidth="1"/>
    <col min="5636" max="5636" width="10.140625" style="1" customWidth="1"/>
    <col min="5637" max="5637" width="11.42578125" style="1" customWidth="1"/>
    <col min="5638" max="5638" width="13" style="1" customWidth="1"/>
    <col min="5639" max="5641" width="0" style="1" hidden="1" customWidth="1"/>
    <col min="5642" max="5642" width="9.140625" style="1"/>
    <col min="5643" max="5643" width="7.140625" style="1" customWidth="1"/>
    <col min="5644" max="5888" width="9.140625" style="1"/>
    <col min="5889" max="5889" width="7.140625" style="1" customWidth="1"/>
    <col min="5890" max="5890" width="39.42578125" style="1" customWidth="1"/>
    <col min="5891" max="5891" width="8.42578125" style="1" customWidth="1"/>
    <col min="5892" max="5892" width="10.140625" style="1" customWidth="1"/>
    <col min="5893" max="5893" width="11.42578125" style="1" customWidth="1"/>
    <col min="5894" max="5894" width="13" style="1" customWidth="1"/>
    <col min="5895" max="5897" width="0" style="1" hidden="1" customWidth="1"/>
    <col min="5898" max="5898" width="9.140625" style="1"/>
    <col min="5899" max="5899" width="7.140625" style="1" customWidth="1"/>
    <col min="5900" max="6144" width="9.140625" style="1"/>
    <col min="6145" max="6145" width="7.140625" style="1" customWidth="1"/>
    <col min="6146" max="6146" width="39.42578125" style="1" customWidth="1"/>
    <col min="6147" max="6147" width="8.42578125" style="1" customWidth="1"/>
    <col min="6148" max="6148" width="10.140625" style="1" customWidth="1"/>
    <col min="6149" max="6149" width="11.42578125" style="1" customWidth="1"/>
    <col min="6150" max="6150" width="13" style="1" customWidth="1"/>
    <col min="6151" max="6153" width="0" style="1" hidden="1" customWidth="1"/>
    <col min="6154" max="6154" width="9.140625" style="1"/>
    <col min="6155" max="6155" width="7.140625" style="1" customWidth="1"/>
    <col min="6156" max="6400" width="9.140625" style="1"/>
    <col min="6401" max="6401" width="7.140625" style="1" customWidth="1"/>
    <col min="6402" max="6402" width="39.42578125" style="1" customWidth="1"/>
    <col min="6403" max="6403" width="8.42578125" style="1" customWidth="1"/>
    <col min="6404" max="6404" width="10.140625" style="1" customWidth="1"/>
    <col min="6405" max="6405" width="11.42578125" style="1" customWidth="1"/>
    <col min="6406" max="6406" width="13" style="1" customWidth="1"/>
    <col min="6407" max="6409" width="0" style="1" hidden="1" customWidth="1"/>
    <col min="6410" max="6410" width="9.140625" style="1"/>
    <col min="6411" max="6411" width="7.140625" style="1" customWidth="1"/>
    <col min="6412" max="6656" width="9.140625" style="1"/>
    <col min="6657" max="6657" width="7.140625" style="1" customWidth="1"/>
    <col min="6658" max="6658" width="39.42578125" style="1" customWidth="1"/>
    <col min="6659" max="6659" width="8.42578125" style="1" customWidth="1"/>
    <col min="6660" max="6660" width="10.140625" style="1" customWidth="1"/>
    <col min="6661" max="6661" width="11.42578125" style="1" customWidth="1"/>
    <col min="6662" max="6662" width="13" style="1" customWidth="1"/>
    <col min="6663" max="6665" width="0" style="1" hidden="1" customWidth="1"/>
    <col min="6666" max="6666" width="9.140625" style="1"/>
    <col min="6667" max="6667" width="7.140625" style="1" customWidth="1"/>
    <col min="6668" max="6912" width="9.140625" style="1"/>
    <col min="6913" max="6913" width="7.140625" style="1" customWidth="1"/>
    <col min="6914" max="6914" width="39.42578125" style="1" customWidth="1"/>
    <col min="6915" max="6915" width="8.42578125" style="1" customWidth="1"/>
    <col min="6916" max="6916" width="10.140625" style="1" customWidth="1"/>
    <col min="6917" max="6917" width="11.42578125" style="1" customWidth="1"/>
    <col min="6918" max="6918" width="13" style="1" customWidth="1"/>
    <col min="6919" max="6921" width="0" style="1" hidden="1" customWidth="1"/>
    <col min="6922" max="6922" width="9.140625" style="1"/>
    <col min="6923" max="6923" width="7.140625" style="1" customWidth="1"/>
    <col min="6924" max="7168" width="9.140625" style="1"/>
    <col min="7169" max="7169" width="7.140625" style="1" customWidth="1"/>
    <col min="7170" max="7170" width="39.42578125" style="1" customWidth="1"/>
    <col min="7171" max="7171" width="8.42578125" style="1" customWidth="1"/>
    <col min="7172" max="7172" width="10.140625" style="1" customWidth="1"/>
    <col min="7173" max="7173" width="11.42578125" style="1" customWidth="1"/>
    <col min="7174" max="7174" width="13" style="1" customWidth="1"/>
    <col min="7175" max="7177" width="0" style="1" hidden="1" customWidth="1"/>
    <col min="7178" max="7178" width="9.140625" style="1"/>
    <col min="7179" max="7179" width="7.140625" style="1" customWidth="1"/>
    <col min="7180" max="7424" width="9.140625" style="1"/>
    <col min="7425" max="7425" width="7.140625" style="1" customWidth="1"/>
    <col min="7426" max="7426" width="39.42578125" style="1" customWidth="1"/>
    <col min="7427" max="7427" width="8.42578125" style="1" customWidth="1"/>
    <col min="7428" max="7428" width="10.140625" style="1" customWidth="1"/>
    <col min="7429" max="7429" width="11.42578125" style="1" customWidth="1"/>
    <col min="7430" max="7430" width="13" style="1" customWidth="1"/>
    <col min="7431" max="7433" width="0" style="1" hidden="1" customWidth="1"/>
    <col min="7434" max="7434" width="9.140625" style="1"/>
    <col min="7435" max="7435" width="7.140625" style="1" customWidth="1"/>
    <col min="7436" max="7680" width="9.140625" style="1"/>
    <col min="7681" max="7681" width="7.140625" style="1" customWidth="1"/>
    <col min="7682" max="7682" width="39.42578125" style="1" customWidth="1"/>
    <col min="7683" max="7683" width="8.42578125" style="1" customWidth="1"/>
    <col min="7684" max="7684" width="10.140625" style="1" customWidth="1"/>
    <col min="7685" max="7685" width="11.42578125" style="1" customWidth="1"/>
    <col min="7686" max="7686" width="13" style="1" customWidth="1"/>
    <col min="7687" max="7689" width="0" style="1" hidden="1" customWidth="1"/>
    <col min="7690" max="7690" width="9.140625" style="1"/>
    <col min="7691" max="7691" width="7.140625" style="1" customWidth="1"/>
    <col min="7692" max="7936" width="9.140625" style="1"/>
    <col min="7937" max="7937" width="7.140625" style="1" customWidth="1"/>
    <col min="7938" max="7938" width="39.42578125" style="1" customWidth="1"/>
    <col min="7939" max="7939" width="8.42578125" style="1" customWidth="1"/>
    <col min="7940" max="7940" width="10.140625" style="1" customWidth="1"/>
    <col min="7941" max="7941" width="11.42578125" style="1" customWidth="1"/>
    <col min="7942" max="7942" width="13" style="1" customWidth="1"/>
    <col min="7943" max="7945" width="0" style="1" hidden="1" customWidth="1"/>
    <col min="7946" max="7946" width="9.140625" style="1"/>
    <col min="7947" max="7947" width="7.140625" style="1" customWidth="1"/>
    <col min="7948" max="8192" width="9.140625" style="1"/>
    <col min="8193" max="8193" width="7.140625" style="1" customWidth="1"/>
    <col min="8194" max="8194" width="39.42578125" style="1" customWidth="1"/>
    <col min="8195" max="8195" width="8.42578125" style="1" customWidth="1"/>
    <col min="8196" max="8196" width="10.140625" style="1" customWidth="1"/>
    <col min="8197" max="8197" width="11.42578125" style="1" customWidth="1"/>
    <col min="8198" max="8198" width="13" style="1" customWidth="1"/>
    <col min="8199" max="8201" width="0" style="1" hidden="1" customWidth="1"/>
    <col min="8202" max="8202" width="9.140625" style="1"/>
    <col min="8203" max="8203" width="7.140625" style="1" customWidth="1"/>
    <col min="8204" max="8448" width="9.140625" style="1"/>
    <col min="8449" max="8449" width="7.140625" style="1" customWidth="1"/>
    <col min="8450" max="8450" width="39.42578125" style="1" customWidth="1"/>
    <col min="8451" max="8451" width="8.42578125" style="1" customWidth="1"/>
    <col min="8452" max="8452" width="10.140625" style="1" customWidth="1"/>
    <col min="8453" max="8453" width="11.42578125" style="1" customWidth="1"/>
    <col min="8454" max="8454" width="13" style="1" customWidth="1"/>
    <col min="8455" max="8457" width="0" style="1" hidden="1" customWidth="1"/>
    <col min="8458" max="8458" width="9.140625" style="1"/>
    <col min="8459" max="8459" width="7.140625" style="1" customWidth="1"/>
    <col min="8460" max="8704" width="9.140625" style="1"/>
    <col min="8705" max="8705" width="7.140625" style="1" customWidth="1"/>
    <col min="8706" max="8706" width="39.42578125" style="1" customWidth="1"/>
    <col min="8707" max="8707" width="8.42578125" style="1" customWidth="1"/>
    <col min="8708" max="8708" width="10.140625" style="1" customWidth="1"/>
    <col min="8709" max="8709" width="11.42578125" style="1" customWidth="1"/>
    <col min="8710" max="8710" width="13" style="1" customWidth="1"/>
    <col min="8711" max="8713" width="0" style="1" hidden="1" customWidth="1"/>
    <col min="8714" max="8714" width="9.140625" style="1"/>
    <col min="8715" max="8715" width="7.140625" style="1" customWidth="1"/>
    <col min="8716" max="8960" width="9.140625" style="1"/>
    <col min="8961" max="8961" width="7.140625" style="1" customWidth="1"/>
    <col min="8962" max="8962" width="39.42578125" style="1" customWidth="1"/>
    <col min="8963" max="8963" width="8.42578125" style="1" customWidth="1"/>
    <col min="8964" max="8964" width="10.140625" style="1" customWidth="1"/>
    <col min="8965" max="8965" width="11.42578125" style="1" customWidth="1"/>
    <col min="8966" max="8966" width="13" style="1" customWidth="1"/>
    <col min="8967" max="8969" width="0" style="1" hidden="1" customWidth="1"/>
    <col min="8970" max="8970" width="9.140625" style="1"/>
    <col min="8971" max="8971" width="7.140625" style="1" customWidth="1"/>
    <col min="8972" max="9216" width="9.140625" style="1"/>
    <col min="9217" max="9217" width="7.140625" style="1" customWidth="1"/>
    <col min="9218" max="9218" width="39.42578125" style="1" customWidth="1"/>
    <col min="9219" max="9219" width="8.42578125" style="1" customWidth="1"/>
    <col min="9220" max="9220" width="10.140625" style="1" customWidth="1"/>
    <col min="9221" max="9221" width="11.42578125" style="1" customWidth="1"/>
    <col min="9222" max="9222" width="13" style="1" customWidth="1"/>
    <col min="9223" max="9225" width="0" style="1" hidden="1" customWidth="1"/>
    <col min="9226" max="9226" width="9.140625" style="1"/>
    <col min="9227" max="9227" width="7.140625" style="1" customWidth="1"/>
    <col min="9228" max="9472" width="9.140625" style="1"/>
    <col min="9473" max="9473" width="7.140625" style="1" customWidth="1"/>
    <col min="9474" max="9474" width="39.42578125" style="1" customWidth="1"/>
    <col min="9475" max="9475" width="8.42578125" style="1" customWidth="1"/>
    <col min="9476" max="9476" width="10.140625" style="1" customWidth="1"/>
    <col min="9477" max="9477" width="11.42578125" style="1" customWidth="1"/>
    <col min="9478" max="9478" width="13" style="1" customWidth="1"/>
    <col min="9479" max="9481" width="0" style="1" hidden="1" customWidth="1"/>
    <col min="9482" max="9482" width="9.140625" style="1"/>
    <col min="9483" max="9483" width="7.140625" style="1" customWidth="1"/>
    <col min="9484" max="9728" width="9.140625" style="1"/>
    <col min="9729" max="9729" width="7.140625" style="1" customWidth="1"/>
    <col min="9730" max="9730" width="39.42578125" style="1" customWidth="1"/>
    <col min="9731" max="9731" width="8.42578125" style="1" customWidth="1"/>
    <col min="9732" max="9732" width="10.140625" style="1" customWidth="1"/>
    <col min="9733" max="9733" width="11.42578125" style="1" customWidth="1"/>
    <col min="9734" max="9734" width="13" style="1" customWidth="1"/>
    <col min="9735" max="9737" width="0" style="1" hidden="1" customWidth="1"/>
    <col min="9738" max="9738" width="9.140625" style="1"/>
    <col min="9739" max="9739" width="7.140625" style="1" customWidth="1"/>
    <col min="9740" max="9984" width="9.140625" style="1"/>
    <col min="9985" max="9985" width="7.140625" style="1" customWidth="1"/>
    <col min="9986" max="9986" width="39.42578125" style="1" customWidth="1"/>
    <col min="9987" max="9987" width="8.42578125" style="1" customWidth="1"/>
    <col min="9988" max="9988" width="10.140625" style="1" customWidth="1"/>
    <col min="9989" max="9989" width="11.42578125" style="1" customWidth="1"/>
    <col min="9990" max="9990" width="13" style="1" customWidth="1"/>
    <col min="9991" max="9993" width="0" style="1" hidden="1" customWidth="1"/>
    <col min="9994" max="9994" width="9.140625" style="1"/>
    <col min="9995" max="9995" width="7.140625" style="1" customWidth="1"/>
    <col min="9996" max="10240" width="9.140625" style="1"/>
    <col min="10241" max="10241" width="7.140625" style="1" customWidth="1"/>
    <col min="10242" max="10242" width="39.42578125" style="1" customWidth="1"/>
    <col min="10243" max="10243" width="8.42578125" style="1" customWidth="1"/>
    <col min="10244" max="10244" width="10.140625" style="1" customWidth="1"/>
    <col min="10245" max="10245" width="11.42578125" style="1" customWidth="1"/>
    <col min="10246" max="10246" width="13" style="1" customWidth="1"/>
    <col min="10247" max="10249" width="0" style="1" hidden="1" customWidth="1"/>
    <col min="10250" max="10250" width="9.140625" style="1"/>
    <col min="10251" max="10251" width="7.140625" style="1" customWidth="1"/>
    <col min="10252" max="10496" width="9.140625" style="1"/>
    <col min="10497" max="10497" width="7.140625" style="1" customWidth="1"/>
    <col min="10498" max="10498" width="39.42578125" style="1" customWidth="1"/>
    <col min="10499" max="10499" width="8.42578125" style="1" customWidth="1"/>
    <col min="10500" max="10500" width="10.140625" style="1" customWidth="1"/>
    <col min="10501" max="10501" width="11.42578125" style="1" customWidth="1"/>
    <col min="10502" max="10502" width="13" style="1" customWidth="1"/>
    <col min="10503" max="10505" width="0" style="1" hidden="1" customWidth="1"/>
    <col min="10506" max="10506" width="9.140625" style="1"/>
    <col min="10507" max="10507" width="7.140625" style="1" customWidth="1"/>
    <col min="10508" max="10752" width="9.140625" style="1"/>
    <col min="10753" max="10753" width="7.140625" style="1" customWidth="1"/>
    <col min="10754" max="10754" width="39.42578125" style="1" customWidth="1"/>
    <col min="10755" max="10755" width="8.42578125" style="1" customWidth="1"/>
    <col min="10756" max="10756" width="10.140625" style="1" customWidth="1"/>
    <col min="10757" max="10757" width="11.42578125" style="1" customWidth="1"/>
    <col min="10758" max="10758" width="13" style="1" customWidth="1"/>
    <col min="10759" max="10761" width="0" style="1" hidden="1" customWidth="1"/>
    <col min="10762" max="10762" width="9.140625" style="1"/>
    <col min="10763" max="10763" width="7.140625" style="1" customWidth="1"/>
    <col min="10764" max="11008" width="9.140625" style="1"/>
    <col min="11009" max="11009" width="7.140625" style="1" customWidth="1"/>
    <col min="11010" max="11010" width="39.42578125" style="1" customWidth="1"/>
    <col min="11011" max="11011" width="8.42578125" style="1" customWidth="1"/>
    <col min="11012" max="11012" width="10.140625" style="1" customWidth="1"/>
    <col min="11013" max="11013" width="11.42578125" style="1" customWidth="1"/>
    <col min="11014" max="11014" width="13" style="1" customWidth="1"/>
    <col min="11015" max="11017" width="0" style="1" hidden="1" customWidth="1"/>
    <col min="11018" max="11018" width="9.140625" style="1"/>
    <col min="11019" max="11019" width="7.140625" style="1" customWidth="1"/>
    <col min="11020" max="11264" width="9.140625" style="1"/>
    <col min="11265" max="11265" width="7.140625" style="1" customWidth="1"/>
    <col min="11266" max="11266" width="39.42578125" style="1" customWidth="1"/>
    <col min="11267" max="11267" width="8.42578125" style="1" customWidth="1"/>
    <col min="11268" max="11268" width="10.140625" style="1" customWidth="1"/>
    <col min="11269" max="11269" width="11.42578125" style="1" customWidth="1"/>
    <col min="11270" max="11270" width="13" style="1" customWidth="1"/>
    <col min="11271" max="11273" width="0" style="1" hidden="1" customWidth="1"/>
    <col min="11274" max="11274" width="9.140625" style="1"/>
    <col min="11275" max="11275" width="7.140625" style="1" customWidth="1"/>
    <col min="11276" max="11520" width="9.140625" style="1"/>
    <col min="11521" max="11521" width="7.140625" style="1" customWidth="1"/>
    <col min="11522" max="11522" width="39.42578125" style="1" customWidth="1"/>
    <col min="11523" max="11523" width="8.42578125" style="1" customWidth="1"/>
    <col min="11524" max="11524" width="10.140625" style="1" customWidth="1"/>
    <col min="11525" max="11525" width="11.42578125" style="1" customWidth="1"/>
    <col min="11526" max="11526" width="13" style="1" customWidth="1"/>
    <col min="11527" max="11529" width="0" style="1" hidden="1" customWidth="1"/>
    <col min="11530" max="11530" width="9.140625" style="1"/>
    <col min="11531" max="11531" width="7.140625" style="1" customWidth="1"/>
    <col min="11532" max="11776" width="9.140625" style="1"/>
    <col min="11777" max="11777" width="7.140625" style="1" customWidth="1"/>
    <col min="11778" max="11778" width="39.42578125" style="1" customWidth="1"/>
    <col min="11779" max="11779" width="8.42578125" style="1" customWidth="1"/>
    <col min="11780" max="11780" width="10.140625" style="1" customWidth="1"/>
    <col min="11781" max="11781" width="11.42578125" style="1" customWidth="1"/>
    <col min="11782" max="11782" width="13" style="1" customWidth="1"/>
    <col min="11783" max="11785" width="0" style="1" hidden="1" customWidth="1"/>
    <col min="11786" max="11786" width="9.140625" style="1"/>
    <col min="11787" max="11787" width="7.140625" style="1" customWidth="1"/>
    <col min="11788" max="12032" width="9.140625" style="1"/>
    <col min="12033" max="12033" width="7.140625" style="1" customWidth="1"/>
    <col min="12034" max="12034" width="39.42578125" style="1" customWidth="1"/>
    <col min="12035" max="12035" width="8.42578125" style="1" customWidth="1"/>
    <col min="12036" max="12036" width="10.140625" style="1" customWidth="1"/>
    <col min="12037" max="12037" width="11.42578125" style="1" customWidth="1"/>
    <col min="12038" max="12038" width="13" style="1" customWidth="1"/>
    <col min="12039" max="12041" width="0" style="1" hidden="1" customWidth="1"/>
    <col min="12042" max="12042" width="9.140625" style="1"/>
    <col min="12043" max="12043" width="7.140625" style="1" customWidth="1"/>
    <col min="12044" max="12288" width="9.140625" style="1"/>
    <col min="12289" max="12289" width="7.140625" style="1" customWidth="1"/>
    <col min="12290" max="12290" width="39.42578125" style="1" customWidth="1"/>
    <col min="12291" max="12291" width="8.42578125" style="1" customWidth="1"/>
    <col min="12292" max="12292" width="10.140625" style="1" customWidth="1"/>
    <col min="12293" max="12293" width="11.42578125" style="1" customWidth="1"/>
    <col min="12294" max="12294" width="13" style="1" customWidth="1"/>
    <col min="12295" max="12297" width="0" style="1" hidden="1" customWidth="1"/>
    <col min="12298" max="12298" width="9.140625" style="1"/>
    <col min="12299" max="12299" width="7.140625" style="1" customWidth="1"/>
    <col min="12300" max="12544" width="9.140625" style="1"/>
    <col min="12545" max="12545" width="7.140625" style="1" customWidth="1"/>
    <col min="12546" max="12546" width="39.42578125" style="1" customWidth="1"/>
    <col min="12547" max="12547" width="8.42578125" style="1" customWidth="1"/>
    <col min="12548" max="12548" width="10.140625" style="1" customWidth="1"/>
    <col min="12549" max="12549" width="11.42578125" style="1" customWidth="1"/>
    <col min="12550" max="12550" width="13" style="1" customWidth="1"/>
    <col min="12551" max="12553" width="0" style="1" hidden="1" customWidth="1"/>
    <col min="12554" max="12554" width="9.140625" style="1"/>
    <col min="12555" max="12555" width="7.140625" style="1" customWidth="1"/>
    <col min="12556" max="12800" width="9.140625" style="1"/>
    <col min="12801" max="12801" width="7.140625" style="1" customWidth="1"/>
    <col min="12802" max="12802" width="39.42578125" style="1" customWidth="1"/>
    <col min="12803" max="12803" width="8.42578125" style="1" customWidth="1"/>
    <col min="12804" max="12804" width="10.140625" style="1" customWidth="1"/>
    <col min="12805" max="12805" width="11.42578125" style="1" customWidth="1"/>
    <col min="12806" max="12806" width="13" style="1" customWidth="1"/>
    <col min="12807" max="12809" width="0" style="1" hidden="1" customWidth="1"/>
    <col min="12810" max="12810" width="9.140625" style="1"/>
    <col min="12811" max="12811" width="7.140625" style="1" customWidth="1"/>
    <col min="12812" max="13056" width="9.140625" style="1"/>
    <col min="13057" max="13057" width="7.140625" style="1" customWidth="1"/>
    <col min="13058" max="13058" width="39.42578125" style="1" customWidth="1"/>
    <col min="13059" max="13059" width="8.42578125" style="1" customWidth="1"/>
    <col min="13060" max="13060" width="10.140625" style="1" customWidth="1"/>
    <col min="13061" max="13061" width="11.42578125" style="1" customWidth="1"/>
    <col min="13062" max="13062" width="13" style="1" customWidth="1"/>
    <col min="13063" max="13065" width="0" style="1" hidden="1" customWidth="1"/>
    <col min="13066" max="13066" width="9.140625" style="1"/>
    <col min="13067" max="13067" width="7.140625" style="1" customWidth="1"/>
    <col min="13068" max="13312" width="9.140625" style="1"/>
    <col min="13313" max="13313" width="7.140625" style="1" customWidth="1"/>
    <col min="13314" max="13314" width="39.42578125" style="1" customWidth="1"/>
    <col min="13315" max="13315" width="8.42578125" style="1" customWidth="1"/>
    <col min="13316" max="13316" width="10.140625" style="1" customWidth="1"/>
    <col min="13317" max="13317" width="11.42578125" style="1" customWidth="1"/>
    <col min="13318" max="13318" width="13" style="1" customWidth="1"/>
    <col min="13319" max="13321" width="0" style="1" hidden="1" customWidth="1"/>
    <col min="13322" max="13322" width="9.140625" style="1"/>
    <col min="13323" max="13323" width="7.140625" style="1" customWidth="1"/>
    <col min="13324" max="13568" width="9.140625" style="1"/>
    <col min="13569" max="13569" width="7.140625" style="1" customWidth="1"/>
    <col min="13570" max="13570" width="39.42578125" style="1" customWidth="1"/>
    <col min="13571" max="13571" width="8.42578125" style="1" customWidth="1"/>
    <col min="13572" max="13572" width="10.140625" style="1" customWidth="1"/>
    <col min="13573" max="13573" width="11.42578125" style="1" customWidth="1"/>
    <col min="13574" max="13574" width="13" style="1" customWidth="1"/>
    <col min="13575" max="13577" width="0" style="1" hidden="1" customWidth="1"/>
    <col min="13578" max="13578" width="9.140625" style="1"/>
    <col min="13579" max="13579" width="7.140625" style="1" customWidth="1"/>
    <col min="13580" max="13824" width="9.140625" style="1"/>
    <col min="13825" max="13825" width="7.140625" style="1" customWidth="1"/>
    <col min="13826" max="13826" width="39.42578125" style="1" customWidth="1"/>
    <col min="13827" max="13827" width="8.42578125" style="1" customWidth="1"/>
    <col min="13828" max="13828" width="10.140625" style="1" customWidth="1"/>
    <col min="13829" max="13829" width="11.42578125" style="1" customWidth="1"/>
    <col min="13830" max="13830" width="13" style="1" customWidth="1"/>
    <col min="13831" max="13833" width="0" style="1" hidden="1" customWidth="1"/>
    <col min="13834" max="13834" width="9.140625" style="1"/>
    <col min="13835" max="13835" width="7.140625" style="1" customWidth="1"/>
    <col min="13836" max="14080" width="9.140625" style="1"/>
    <col min="14081" max="14081" width="7.140625" style="1" customWidth="1"/>
    <col min="14082" max="14082" width="39.42578125" style="1" customWidth="1"/>
    <col min="14083" max="14083" width="8.42578125" style="1" customWidth="1"/>
    <col min="14084" max="14084" width="10.140625" style="1" customWidth="1"/>
    <col min="14085" max="14085" width="11.42578125" style="1" customWidth="1"/>
    <col min="14086" max="14086" width="13" style="1" customWidth="1"/>
    <col min="14087" max="14089" width="0" style="1" hidden="1" customWidth="1"/>
    <col min="14090" max="14090" width="9.140625" style="1"/>
    <col min="14091" max="14091" width="7.140625" style="1" customWidth="1"/>
    <col min="14092" max="14336" width="9.140625" style="1"/>
    <col min="14337" max="14337" width="7.140625" style="1" customWidth="1"/>
    <col min="14338" max="14338" width="39.42578125" style="1" customWidth="1"/>
    <col min="14339" max="14339" width="8.42578125" style="1" customWidth="1"/>
    <col min="14340" max="14340" width="10.140625" style="1" customWidth="1"/>
    <col min="14341" max="14341" width="11.42578125" style="1" customWidth="1"/>
    <col min="14342" max="14342" width="13" style="1" customWidth="1"/>
    <col min="14343" max="14345" width="0" style="1" hidden="1" customWidth="1"/>
    <col min="14346" max="14346" width="9.140625" style="1"/>
    <col min="14347" max="14347" width="7.140625" style="1" customWidth="1"/>
    <col min="14348" max="14592" width="9.140625" style="1"/>
    <col min="14593" max="14593" width="7.140625" style="1" customWidth="1"/>
    <col min="14594" max="14594" width="39.42578125" style="1" customWidth="1"/>
    <col min="14595" max="14595" width="8.42578125" style="1" customWidth="1"/>
    <col min="14596" max="14596" width="10.140625" style="1" customWidth="1"/>
    <col min="14597" max="14597" width="11.42578125" style="1" customWidth="1"/>
    <col min="14598" max="14598" width="13" style="1" customWidth="1"/>
    <col min="14599" max="14601" width="0" style="1" hidden="1" customWidth="1"/>
    <col min="14602" max="14602" width="9.140625" style="1"/>
    <col min="14603" max="14603" width="7.140625" style="1" customWidth="1"/>
    <col min="14604" max="14848" width="9.140625" style="1"/>
    <col min="14849" max="14849" width="7.140625" style="1" customWidth="1"/>
    <col min="14850" max="14850" width="39.42578125" style="1" customWidth="1"/>
    <col min="14851" max="14851" width="8.42578125" style="1" customWidth="1"/>
    <col min="14852" max="14852" width="10.140625" style="1" customWidth="1"/>
    <col min="14853" max="14853" width="11.42578125" style="1" customWidth="1"/>
    <col min="14854" max="14854" width="13" style="1" customWidth="1"/>
    <col min="14855" max="14857" width="0" style="1" hidden="1" customWidth="1"/>
    <col min="14858" max="14858" width="9.140625" style="1"/>
    <col min="14859" max="14859" width="7.140625" style="1" customWidth="1"/>
    <col min="14860" max="15104" width="9.140625" style="1"/>
    <col min="15105" max="15105" width="7.140625" style="1" customWidth="1"/>
    <col min="15106" max="15106" width="39.42578125" style="1" customWidth="1"/>
    <col min="15107" max="15107" width="8.42578125" style="1" customWidth="1"/>
    <col min="15108" max="15108" width="10.140625" style="1" customWidth="1"/>
    <col min="15109" max="15109" width="11.42578125" style="1" customWidth="1"/>
    <col min="15110" max="15110" width="13" style="1" customWidth="1"/>
    <col min="15111" max="15113" width="0" style="1" hidden="1" customWidth="1"/>
    <col min="15114" max="15114" width="9.140625" style="1"/>
    <col min="15115" max="15115" width="7.140625" style="1" customWidth="1"/>
    <col min="15116" max="15360" width="9.140625" style="1"/>
    <col min="15361" max="15361" width="7.140625" style="1" customWidth="1"/>
    <col min="15362" max="15362" width="39.42578125" style="1" customWidth="1"/>
    <col min="15363" max="15363" width="8.42578125" style="1" customWidth="1"/>
    <col min="15364" max="15364" width="10.140625" style="1" customWidth="1"/>
    <col min="15365" max="15365" width="11.42578125" style="1" customWidth="1"/>
    <col min="15366" max="15366" width="13" style="1" customWidth="1"/>
    <col min="15367" max="15369" width="0" style="1" hidden="1" customWidth="1"/>
    <col min="15370" max="15370" width="9.140625" style="1"/>
    <col min="15371" max="15371" width="7.140625" style="1" customWidth="1"/>
    <col min="15372" max="15616" width="9.140625" style="1"/>
    <col min="15617" max="15617" width="7.140625" style="1" customWidth="1"/>
    <col min="15618" max="15618" width="39.42578125" style="1" customWidth="1"/>
    <col min="15619" max="15619" width="8.42578125" style="1" customWidth="1"/>
    <col min="15620" max="15620" width="10.140625" style="1" customWidth="1"/>
    <col min="15621" max="15621" width="11.42578125" style="1" customWidth="1"/>
    <col min="15622" max="15622" width="13" style="1" customWidth="1"/>
    <col min="15623" max="15625" width="0" style="1" hidden="1" customWidth="1"/>
    <col min="15626" max="15626" width="9.140625" style="1"/>
    <col min="15627" max="15627" width="7.140625" style="1" customWidth="1"/>
    <col min="15628" max="15872" width="9.140625" style="1"/>
    <col min="15873" max="15873" width="7.140625" style="1" customWidth="1"/>
    <col min="15874" max="15874" width="39.42578125" style="1" customWidth="1"/>
    <col min="15875" max="15875" width="8.42578125" style="1" customWidth="1"/>
    <col min="15876" max="15876" width="10.140625" style="1" customWidth="1"/>
    <col min="15877" max="15877" width="11.42578125" style="1" customWidth="1"/>
    <col min="15878" max="15878" width="13" style="1" customWidth="1"/>
    <col min="15879" max="15881" width="0" style="1" hidden="1" customWidth="1"/>
    <col min="15882" max="15882" width="9.140625" style="1"/>
    <col min="15883" max="15883" width="7.140625" style="1" customWidth="1"/>
    <col min="15884" max="16128" width="9.140625" style="1"/>
    <col min="16129" max="16129" width="7.140625" style="1" customWidth="1"/>
    <col min="16130" max="16130" width="39.42578125" style="1" customWidth="1"/>
    <col min="16131" max="16131" width="8.42578125" style="1" customWidth="1"/>
    <col min="16132" max="16132" width="10.140625" style="1" customWidth="1"/>
    <col min="16133" max="16133" width="11.42578125" style="1" customWidth="1"/>
    <col min="16134" max="16134" width="13" style="1" customWidth="1"/>
    <col min="16135" max="16137" width="0" style="1" hidden="1" customWidth="1"/>
    <col min="16138" max="16138" width="9.140625" style="1"/>
    <col min="16139" max="16139" width="7.140625" style="1" customWidth="1"/>
    <col min="16140" max="16384" width="9.140625" style="1"/>
  </cols>
  <sheetData>
    <row r="1" spans="1:8" ht="19.5" thickBot="1">
      <c r="A1" s="100" t="s">
        <v>151</v>
      </c>
      <c r="B1" s="101" t="s">
        <v>152</v>
      </c>
      <c r="C1" s="102"/>
      <c r="D1" s="634"/>
      <c r="E1" s="791"/>
      <c r="F1" s="602"/>
    </row>
    <row r="2" spans="1:8" ht="16.5" customHeight="1" thickTop="1">
      <c r="A2" s="103"/>
      <c r="B2" s="104"/>
    </row>
    <row r="3" spans="1:8" ht="20.25" customHeight="1">
      <c r="A3" s="103"/>
      <c r="B3" s="1018" t="s">
        <v>3337</v>
      </c>
      <c r="C3" s="1018"/>
      <c r="D3" s="1018"/>
      <c r="E3" s="1018"/>
    </row>
    <row r="4" spans="1:8" ht="60" customHeight="1">
      <c r="A4" s="103"/>
      <c r="B4" s="1017" t="s">
        <v>4767</v>
      </c>
      <c r="C4" s="1017"/>
      <c r="D4" s="1017"/>
      <c r="E4" s="1017"/>
    </row>
    <row r="5" spans="1:8" ht="147" customHeight="1">
      <c r="A5" s="103"/>
      <c r="B5" s="1017" t="s">
        <v>4766</v>
      </c>
      <c r="C5" s="1017"/>
      <c r="D5" s="1017"/>
      <c r="E5" s="1017"/>
    </row>
    <row r="6" spans="1:8" ht="17.25" customHeight="1">
      <c r="A6" s="103"/>
      <c r="B6" s="104"/>
    </row>
    <row r="7" spans="1:8">
      <c r="A7" s="44"/>
      <c r="B7" s="541" t="s">
        <v>48</v>
      </c>
      <c r="C7" s="541">
        <f>'SKUPNA rekapitulacija'!C42</f>
        <v>0.81899999999999995</v>
      </c>
      <c r="D7" s="626"/>
      <c r="E7" s="792"/>
      <c r="F7" s="603"/>
    </row>
    <row r="8" spans="1:8">
      <c r="A8" s="44"/>
      <c r="B8" s="542" t="s">
        <v>49</v>
      </c>
      <c r="C8" s="542">
        <f>'SKUPNA rekapitulacija'!C52</f>
        <v>0.18099999999999999</v>
      </c>
      <c r="D8" s="626"/>
      <c r="E8" s="792"/>
      <c r="F8" s="603"/>
    </row>
    <row r="9" spans="1:8">
      <c r="A9" s="32"/>
    </row>
    <row r="10" spans="1:8" ht="17.25" customHeight="1">
      <c r="A10" s="103"/>
      <c r="B10" s="104"/>
      <c r="H10" s="105">
        <f>F44</f>
        <v>0</v>
      </c>
    </row>
    <row r="11" spans="1:8">
      <c r="A11" s="538" t="s">
        <v>192</v>
      </c>
      <c r="B11" s="539" t="s">
        <v>154</v>
      </c>
      <c r="C11" s="540"/>
    </row>
    <row r="13" spans="1:8" s="3" customFormat="1" ht="17.25" thickBot="1">
      <c r="A13" s="4"/>
      <c r="B13" s="33" t="s">
        <v>2</v>
      </c>
      <c r="C13" s="5" t="s">
        <v>3</v>
      </c>
      <c r="D13" s="238" t="s">
        <v>4</v>
      </c>
      <c r="E13" s="228" t="s">
        <v>5</v>
      </c>
      <c r="F13" s="596" t="s">
        <v>6</v>
      </c>
    </row>
    <row r="14" spans="1:8" ht="17.25" thickTop="1">
      <c r="A14" s="36"/>
      <c r="B14" s="35"/>
      <c r="C14" s="35"/>
      <c r="D14" s="635"/>
      <c r="E14" s="793"/>
      <c r="F14" s="604"/>
    </row>
    <row r="15" spans="1:8" ht="87" customHeight="1">
      <c r="A15" s="106" t="s">
        <v>193</v>
      </c>
      <c r="B15" s="1017" t="s">
        <v>4863</v>
      </c>
      <c r="C15" s="1017"/>
      <c r="D15" s="1017"/>
      <c r="E15" s="1017"/>
      <c r="F15" s="605"/>
    </row>
    <row r="16" spans="1:8" ht="375.75" customHeight="1">
      <c r="A16" s="36"/>
      <c r="B16" s="1019" t="s">
        <v>3338</v>
      </c>
      <c r="C16" s="1017"/>
      <c r="D16" s="1017"/>
      <c r="E16" s="1017"/>
      <c r="F16" s="604"/>
    </row>
    <row r="17" spans="1:6" ht="238.5" customHeight="1">
      <c r="A17" s="36"/>
      <c r="B17" s="1020" t="s">
        <v>3339</v>
      </c>
      <c r="C17" s="1020"/>
      <c r="D17" s="1020"/>
      <c r="E17" s="1020"/>
      <c r="F17" s="604"/>
    </row>
    <row r="18" spans="1:6" ht="199.35" customHeight="1">
      <c r="A18" s="36"/>
      <c r="B18" s="1020" t="s">
        <v>4905</v>
      </c>
      <c r="C18" s="1020"/>
      <c r="D18" s="1020"/>
      <c r="E18" s="1020"/>
      <c r="F18" s="604"/>
    </row>
    <row r="19" spans="1:6" ht="396" customHeight="1">
      <c r="A19" s="36"/>
      <c r="B19" s="1017" t="s">
        <v>3340</v>
      </c>
      <c r="C19" s="1019"/>
      <c r="D19" s="1019"/>
      <c r="E19" s="1019"/>
      <c r="F19" s="604"/>
    </row>
    <row r="20" spans="1:6" ht="58.35" customHeight="1">
      <c r="A20" s="36"/>
      <c r="B20" s="1017" t="s">
        <v>3341</v>
      </c>
      <c r="C20" s="1017"/>
      <c r="D20" s="1017"/>
      <c r="E20" s="1017"/>
      <c r="F20" s="604"/>
    </row>
    <row r="21" spans="1:6" ht="384.6" customHeight="1">
      <c r="A21" s="36"/>
      <c r="B21" s="1017" t="s">
        <v>3342</v>
      </c>
      <c r="C21" s="1017"/>
      <c r="D21" s="1017"/>
      <c r="E21" s="1017"/>
      <c r="F21" s="604"/>
    </row>
    <row r="22" spans="1:6" ht="391.7" customHeight="1">
      <c r="A22" s="36"/>
      <c r="B22" s="1014" t="s">
        <v>4768</v>
      </c>
      <c r="C22" s="1017"/>
      <c r="D22" s="1017"/>
      <c r="E22" s="1017"/>
      <c r="F22" s="604"/>
    </row>
    <row r="23" spans="1:6" ht="16.5" customHeight="1">
      <c r="A23" s="36"/>
      <c r="B23" s="95"/>
      <c r="C23" s="41" t="s">
        <v>7</v>
      </c>
      <c r="D23" s="38">
        <v>1</v>
      </c>
      <c r="E23" s="851"/>
      <c r="F23" s="604"/>
    </row>
    <row r="24" spans="1:6" ht="16.5" customHeight="1">
      <c r="A24" s="36"/>
      <c r="B24" s="45" t="s">
        <v>46</v>
      </c>
      <c r="C24" s="46"/>
      <c r="D24" s="47"/>
      <c r="E24" s="852"/>
      <c r="F24" s="598">
        <f>ROUND(E23*C7,3)</f>
        <v>0</v>
      </c>
    </row>
    <row r="25" spans="1:6" ht="16.5" customHeight="1">
      <c r="A25" s="36"/>
      <c r="B25" s="48" t="s">
        <v>47</v>
      </c>
      <c r="C25" s="49"/>
      <c r="D25" s="50"/>
      <c r="E25" s="853"/>
      <c r="F25" s="599">
        <f>E23*C8</f>
        <v>0</v>
      </c>
    </row>
    <row r="26" spans="1:6">
      <c r="A26" s="40"/>
      <c r="B26" s="108"/>
      <c r="C26" s="39"/>
      <c r="D26" s="109"/>
      <c r="E26" s="854"/>
      <c r="F26" s="606"/>
    </row>
    <row r="27" spans="1:6" ht="109.5" customHeight="1">
      <c r="A27" s="106" t="s">
        <v>194</v>
      </c>
      <c r="B27" s="31" t="s">
        <v>3343</v>
      </c>
      <c r="E27" s="663"/>
      <c r="F27" s="605"/>
    </row>
    <row r="28" spans="1:6">
      <c r="A28" s="40"/>
      <c r="B28" s="108"/>
      <c r="C28" s="41" t="s">
        <v>7</v>
      </c>
      <c r="D28" s="38">
        <v>1</v>
      </c>
      <c r="E28" s="851"/>
      <c r="F28" s="606"/>
    </row>
    <row r="29" spans="1:6">
      <c r="A29" s="40"/>
      <c r="B29" s="45" t="s">
        <v>46</v>
      </c>
      <c r="C29" s="46"/>
      <c r="D29" s="47"/>
      <c r="E29" s="852"/>
      <c r="F29" s="598">
        <f>E28*D28*C7</f>
        <v>0</v>
      </c>
    </row>
    <row r="30" spans="1:6">
      <c r="A30" s="40"/>
      <c r="B30" s="48" t="s">
        <v>47</v>
      </c>
      <c r="C30" s="49"/>
      <c r="D30" s="50"/>
      <c r="E30" s="853"/>
      <c r="F30" s="599">
        <f>E28*D28*C8</f>
        <v>0</v>
      </c>
    </row>
    <row r="31" spans="1:6">
      <c r="A31" s="40"/>
      <c r="B31" s="108"/>
      <c r="C31" s="39"/>
      <c r="D31" s="109"/>
      <c r="E31" s="854"/>
      <c r="F31" s="606"/>
    </row>
    <row r="32" spans="1:6" ht="237.75" customHeight="1">
      <c r="A32" s="106" t="s">
        <v>196</v>
      </c>
      <c r="B32" s="31" t="s">
        <v>4862</v>
      </c>
      <c r="E32" s="663"/>
      <c r="F32" s="605"/>
    </row>
    <row r="33" spans="1:6">
      <c r="A33" s="110"/>
      <c r="B33" s="111"/>
      <c r="C33" s="41" t="s">
        <v>7</v>
      </c>
      <c r="D33" s="38">
        <v>1</v>
      </c>
      <c r="E33" s="851"/>
      <c r="F33" s="607"/>
    </row>
    <row r="34" spans="1:6">
      <c r="A34" s="110"/>
      <c r="B34" s="45" t="s">
        <v>46</v>
      </c>
      <c r="C34" s="46"/>
      <c r="D34" s="47"/>
      <c r="E34" s="852"/>
      <c r="F34" s="598">
        <f>E33*D33*C7</f>
        <v>0</v>
      </c>
    </row>
    <row r="35" spans="1:6">
      <c r="A35" s="110"/>
      <c r="B35" s="48" t="s">
        <v>47</v>
      </c>
      <c r="C35" s="49"/>
      <c r="D35" s="50"/>
      <c r="E35" s="853"/>
      <c r="F35" s="599">
        <f>E33*D33*C8</f>
        <v>0</v>
      </c>
    </row>
    <row r="36" spans="1:6">
      <c r="A36" s="110"/>
      <c r="B36" s="111"/>
      <c r="C36" s="112"/>
      <c r="D36" s="113"/>
      <c r="E36" s="855"/>
      <c r="F36" s="607"/>
    </row>
    <row r="37" spans="1:6" ht="183" customHeight="1">
      <c r="A37" s="106" t="s">
        <v>197</v>
      </c>
      <c r="B37" s="31" t="s">
        <v>202</v>
      </c>
      <c r="E37" s="663"/>
      <c r="F37" s="605"/>
    </row>
    <row r="38" spans="1:6">
      <c r="A38" s="110"/>
      <c r="B38" s="111"/>
      <c r="C38" s="41" t="s">
        <v>7</v>
      </c>
      <c r="D38" s="38">
        <v>2</v>
      </c>
      <c r="E38" s="851"/>
      <c r="F38" s="607"/>
    </row>
    <row r="39" spans="1:6">
      <c r="A39" s="110"/>
      <c r="B39" s="45" t="s">
        <v>46</v>
      </c>
      <c r="C39" s="46"/>
      <c r="D39" s="47"/>
      <c r="E39" s="201"/>
      <c r="F39" s="598">
        <f>E38*D38*C7</f>
        <v>0</v>
      </c>
    </row>
    <row r="40" spans="1:6">
      <c r="A40" s="110"/>
      <c r="B40" s="48" t="s">
        <v>47</v>
      </c>
      <c r="C40" s="49"/>
      <c r="D40" s="50"/>
      <c r="E40" s="202"/>
      <c r="F40" s="599">
        <f>E38*D38*C8</f>
        <v>0</v>
      </c>
    </row>
    <row r="41" spans="1:6">
      <c r="A41" s="110"/>
      <c r="B41" s="111"/>
      <c r="C41" s="112"/>
      <c r="D41" s="113"/>
      <c r="E41" s="795"/>
      <c r="F41" s="607"/>
    </row>
    <row r="42" spans="1:6">
      <c r="A42" s="114"/>
      <c r="B42" s="45" t="s">
        <v>46</v>
      </c>
      <c r="C42" s="46"/>
      <c r="D42" s="47"/>
      <c r="E42" s="201"/>
      <c r="F42" s="598">
        <f>SUM(F24+F29+F34+F39)</f>
        <v>0</v>
      </c>
    </row>
    <row r="43" spans="1:6" ht="17.25" thickBot="1">
      <c r="A43" s="114"/>
      <c r="B43" s="48" t="s">
        <v>47</v>
      </c>
      <c r="C43" s="49"/>
      <c r="D43" s="50"/>
      <c r="E43" s="202"/>
      <c r="F43" s="599">
        <f>SUM(F25+F30+F35+F40)</f>
        <v>0</v>
      </c>
    </row>
    <row r="44" spans="1:6" s="3" customFormat="1" ht="17.25" thickBot="1">
      <c r="A44" s="116"/>
      <c r="B44" s="117" t="s">
        <v>207</v>
      </c>
      <c r="C44" s="118"/>
      <c r="D44" s="119"/>
      <c r="E44" s="230"/>
      <c r="F44" s="601">
        <f>SUM(F23:F41)</f>
        <v>0</v>
      </c>
    </row>
  </sheetData>
  <sheetProtection algorithmName="SHA-512" hashValue="tvUMz7yX24kzMsMbpoRvfEmZmc8Uklcyp6hczEIEl1Yn1Yw6oZgpD1/ZIVIN2NMeER917fh0OUV6ABYLjZxBGA==" saltValue="cHfdi9ObePBe5zhVW3wNWA==" spinCount="100000" sheet="1"/>
  <mergeCells count="11">
    <mergeCell ref="B21:E21"/>
    <mergeCell ref="B22:E22"/>
    <mergeCell ref="B3:E3"/>
    <mergeCell ref="B4:E4"/>
    <mergeCell ref="B5:E5"/>
    <mergeCell ref="B15:E15"/>
    <mergeCell ref="B16:E16"/>
    <mergeCell ref="B17:E17"/>
    <mergeCell ref="B18:E18"/>
    <mergeCell ref="B20:E20"/>
    <mergeCell ref="B19:E19"/>
  </mergeCells>
  <pageMargins left="0.78740157480314965" right="0.39370078740157483" top="0.98425196850393704" bottom="0.78740157480314965" header="0.51181102362204722" footer="0.31496062992125984"/>
  <pageSetup paperSize="9" scale="59" firstPageNumber="0" fitToHeight="5" orientation="landscape" r:id="rId1"/>
  <headerFooter alignWithMargins="0">
    <oddHeader>&amp;LTehnološki inkubator TecHUB i4.0&amp;R&amp;9POPIS GRADBENIH DEL
A./1.0 PRIPRAVLJALNA DELA</oddHeader>
    <oddFooter>&amp;R&amp;P</oddFooter>
  </headerFooter>
  <colBreaks count="1" manualBreakCount="1">
    <brk id="6" max="77"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15477-451D-4D6F-890E-45DBC8A18D69}">
  <sheetPr>
    <tabColor theme="6" tint="0.59999389629810485"/>
  </sheetPr>
  <dimension ref="A1:G63"/>
  <sheetViews>
    <sheetView view="pageBreakPreview" topLeftCell="A21" zoomScaleNormal="100" zoomScaleSheetLayoutView="100" workbookViewId="0">
      <selection activeCell="E29" sqref="E29:E39"/>
    </sheetView>
  </sheetViews>
  <sheetFormatPr defaultRowHeight="16.5"/>
  <cols>
    <col min="1" max="1" width="7.140625" style="6" customWidth="1"/>
    <col min="2" max="2" width="39.42578125" style="1" customWidth="1"/>
    <col min="3" max="3" width="8.5703125" style="1" customWidth="1"/>
    <col min="4" max="4" width="11.140625" style="237" customWidth="1"/>
    <col min="5" max="5" width="11.42578125" style="226" customWidth="1"/>
    <col min="6" max="6" width="12.42578125" style="593" customWidth="1"/>
    <col min="7" max="7" width="18.85546875" style="124" customWidth="1"/>
    <col min="8" max="11" width="9.140625" style="1"/>
    <col min="12" max="12" width="7.140625" style="1" customWidth="1"/>
    <col min="13" max="256" width="9.140625" style="1"/>
    <col min="257" max="257" width="7.140625" style="1" customWidth="1"/>
    <col min="258" max="258" width="39.42578125" style="1" customWidth="1"/>
    <col min="259" max="259" width="8.5703125" style="1" customWidth="1"/>
    <col min="260" max="260" width="11.140625" style="1" customWidth="1"/>
    <col min="261" max="261" width="11.42578125" style="1" customWidth="1"/>
    <col min="262" max="262" width="12.42578125" style="1" customWidth="1"/>
    <col min="263" max="263" width="18.85546875" style="1" customWidth="1"/>
    <col min="264" max="267" width="9.140625" style="1"/>
    <col min="268" max="268" width="7.140625" style="1" customWidth="1"/>
    <col min="269" max="512" width="9.140625" style="1"/>
    <col min="513" max="513" width="7.140625" style="1" customWidth="1"/>
    <col min="514" max="514" width="39.42578125" style="1" customWidth="1"/>
    <col min="515" max="515" width="8.5703125" style="1" customWidth="1"/>
    <col min="516" max="516" width="11.140625" style="1" customWidth="1"/>
    <col min="517" max="517" width="11.42578125" style="1" customWidth="1"/>
    <col min="518" max="518" width="12.42578125" style="1" customWidth="1"/>
    <col min="519" max="519" width="18.85546875" style="1" customWidth="1"/>
    <col min="520" max="523" width="9.140625" style="1"/>
    <col min="524" max="524" width="7.140625" style="1" customWidth="1"/>
    <col min="525" max="768" width="9.140625" style="1"/>
    <col min="769" max="769" width="7.140625" style="1" customWidth="1"/>
    <col min="770" max="770" width="39.42578125" style="1" customWidth="1"/>
    <col min="771" max="771" width="8.5703125" style="1" customWidth="1"/>
    <col min="772" max="772" width="11.140625" style="1" customWidth="1"/>
    <col min="773" max="773" width="11.42578125" style="1" customWidth="1"/>
    <col min="774" max="774" width="12.42578125" style="1" customWidth="1"/>
    <col min="775" max="775" width="18.85546875" style="1" customWidth="1"/>
    <col min="776" max="779" width="9.140625" style="1"/>
    <col min="780" max="780" width="7.140625" style="1" customWidth="1"/>
    <col min="781" max="1024" width="9.140625" style="1"/>
    <col min="1025" max="1025" width="7.140625" style="1" customWidth="1"/>
    <col min="1026" max="1026" width="39.42578125" style="1" customWidth="1"/>
    <col min="1027" max="1027" width="8.5703125" style="1" customWidth="1"/>
    <col min="1028" max="1028" width="11.140625" style="1" customWidth="1"/>
    <col min="1029" max="1029" width="11.42578125" style="1" customWidth="1"/>
    <col min="1030" max="1030" width="12.42578125" style="1" customWidth="1"/>
    <col min="1031" max="1031" width="18.85546875" style="1" customWidth="1"/>
    <col min="1032" max="1035" width="9.140625" style="1"/>
    <col min="1036" max="1036" width="7.140625" style="1" customWidth="1"/>
    <col min="1037" max="1280" width="9.140625" style="1"/>
    <col min="1281" max="1281" width="7.140625" style="1" customWidth="1"/>
    <col min="1282" max="1282" width="39.42578125" style="1" customWidth="1"/>
    <col min="1283" max="1283" width="8.5703125" style="1" customWidth="1"/>
    <col min="1284" max="1284" width="11.140625" style="1" customWidth="1"/>
    <col min="1285" max="1285" width="11.42578125" style="1" customWidth="1"/>
    <col min="1286" max="1286" width="12.42578125" style="1" customWidth="1"/>
    <col min="1287" max="1287" width="18.85546875" style="1" customWidth="1"/>
    <col min="1288" max="1291" width="9.140625" style="1"/>
    <col min="1292" max="1292" width="7.140625" style="1" customWidth="1"/>
    <col min="1293" max="1536" width="9.140625" style="1"/>
    <col min="1537" max="1537" width="7.140625" style="1" customWidth="1"/>
    <col min="1538" max="1538" width="39.42578125" style="1" customWidth="1"/>
    <col min="1539" max="1539" width="8.5703125" style="1" customWidth="1"/>
    <col min="1540" max="1540" width="11.140625" style="1" customWidth="1"/>
    <col min="1541" max="1541" width="11.42578125" style="1" customWidth="1"/>
    <col min="1542" max="1542" width="12.42578125" style="1" customWidth="1"/>
    <col min="1543" max="1543" width="18.85546875" style="1" customWidth="1"/>
    <col min="1544" max="1547" width="9.140625" style="1"/>
    <col min="1548" max="1548" width="7.140625" style="1" customWidth="1"/>
    <col min="1549" max="1792" width="9.140625" style="1"/>
    <col min="1793" max="1793" width="7.140625" style="1" customWidth="1"/>
    <col min="1794" max="1794" width="39.42578125" style="1" customWidth="1"/>
    <col min="1795" max="1795" width="8.5703125" style="1" customWidth="1"/>
    <col min="1796" max="1796" width="11.140625" style="1" customWidth="1"/>
    <col min="1797" max="1797" width="11.42578125" style="1" customWidth="1"/>
    <col min="1798" max="1798" width="12.42578125" style="1" customWidth="1"/>
    <col min="1799" max="1799" width="18.85546875" style="1" customWidth="1"/>
    <col min="1800" max="1803" width="9.140625" style="1"/>
    <col min="1804" max="1804" width="7.140625" style="1" customWidth="1"/>
    <col min="1805" max="2048" width="9.140625" style="1"/>
    <col min="2049" max="2049" width="7.140625" style="1" customWidth="1"/>
    <col min="2050" max="2050" width="39.42578125" style="1" customWidth="1"/>
    <col min="2051" max="2051" width="8.5703125" style="1" customWidth="1"/>
    <col min="2052" max="2052" width="11.140625" style="1" customWidth="1"/>
    <col min="2053" max="2053" width="11.42578125" style="1" customWidth="1"/>
    <col min="2054" max="2054" width="12.42578125" style="1" customWidth="1"/>
    <col min="2055" max="2055" width="18.85546875" style="1" customWidth="1"/>
    <col min="2056" max="2059" width="9.140625" style="1"/>
    <col min="2060" max="2060" width="7.140625" style="1" customWidth="1"/>
    <col min="2061" max="2304" width="9.140625" style="1"/>
    <col min="2305" max="2305" width="7.140625" style="1" customWidth="1"/>
    <col min="2306" max="2306" width="39.42578125" style="1" customWidth="1"/>
    <col min="2307" max="2307" width="8.5703125" style="1" customWidth="1"/>
    <col min="2308" max="2308" width="11.140625" style="1" customWidth="1"/>
    <col min="2309" max="2309" width="11.42578125" style="1" customWidth="1"/>
    <col min="2310" max="2310" width="12.42578125" style="1" customWidth="1"/>
    <col min="2311" max="2311" width="18.85546875" style="1" customWidth="1"/>
    <col min="2312" max="2315" width="9.140625" style="1"/>
    <col min="2316" max="2316" width="7.140625" style="1" customWidth="1"/>
    <col min="2317" max="2560" width="9.140625" style="1"/>
    <col min="2561" max="2561" width="7.140625" style="1" customWidth="1"/>
    <col min="2562" max="2562" width="39.42578125" style="1" customWidth="1"/>
    <col min="2563" max="2563" width="8.5703125" style="1" customWidth="1"/>
    <col min="2564" max="2564" width="11.140625" style="1" customWidth="1"/>
    <col min="2565" max="2565" width="11.42578125" style="1" customWidth="1"/>
    <col min="2566" max="2566" width="12.42578125" style="1" customWidth="1"/>
    <col min="2567" max="2567" width="18.85546875" style="1" customWidth="1"/>
    <col min="2568" max="2571" width="9.140625" style="1"/>
    <col min="2572" max="2572" width="7.140625" style="1" customWidth="1"/>
    <col min="2573" max="2816" width="9.140625" style="1"/>
    <col min="2817" max="2817" width="7.140625" style="1" customWidth="1"/>
    <col min="2818" max="2818" width="39.42578125" style="1" customWidth="1"/>
    <col min="2819" max="2819" width="8.5703125" style="1" customWidth="1"/>
    <col min="2820" max="2820" width="11.140625" style="1" customWidth="1"/>
    <col min="2821" max="2821" width="11.42578125" style="1" customWidth="1"/>
    <col min="2822" max="2822" width="12.42578125" style="1" customWidth="1"/>
    <col min="2823" max="2823" width="18.85546875" style="1" customWidth="1"/>
    <col min="2824" max="2827" width="9.140625" style="1"/>
    <col min="2828" max="2828" width="7.140625" style="1" customWidth="1"/>
    <col min="2829" max="3072" width="9.140625" style="1"/>
    <col min="3073" max="3073" width="7.140625" style="1" customWidth="1"/>
    <col min="3074" max="3074" width="39.42578125" style="1" customWidth="1"/>
    <col min="3075" max="3075" width="8.5703125" style="1" customWidth="1"/>
    <col min="3076" max="3076" width="11.140625" style="1" customWidth="1"/>
    <col min="3077" max="3077" width="11.42578125" style="1" customWidth="1"/>
    <col min="3078" max="3078" width="12.42578125" style="1" customWidth="1"/>
    <col min="3079" max="3079" width="18.85546875" style="1" customWidth="1"/>
    <col min="3080" max="3083" width="9.140625" style="1"/>
    <col min="3084" max="3084" width="7.140625" style="1" customWidth="1"/>
    <col min="3085" max="3328" width="9.140625" style="1"/>
    <col min="3329" max="3329" width="7.140625" style="1" customWidth="1"/>
    <col min="3330" max="3330" width="39.42578125" style="1" customWidth="1"/>
    <col min="3331" max="3331" width="8.5703125" style="1" customWidth="1"/>
    <col min="3332" max="3332" width="11.140625" style="1" customWidth="1"/>
    <col min="3333" max="3333" width="11.42578125" style="1" customWidth="1"/>
    <col min="3334" max="3334" width="12.42578125" style="1" customWidth="1"/>
    <col min="3335" max="3335" width="18.85546875" style="1" customWidth="1"/>
    <col min="3336" max="3339" width="9.140625" style="1"/>
    <col min="3340" max="3340" width="7.140625" style="1" customWidth="1"/>
    <col min="3341" max="3584" width="9.140625" style="1"/>
    <col min="3585" max="3585" width="7.140625" style="1" customWidth="1"/>
    <col min="3586" max="3586" width="39.42578125" style="1" customWidth="1"/>
    <col min="3587" max="3587" width="8.5703125" style="1" customWidth="1"/>
    <col min="3588" max="3588" width="11.140625" style="1" customWidth="1"/>
    <col min="3589" max="3589" width="11.42578125" style="1" customWidth="1"/>
    <col min="3590" max="3590" width="12.42578125" style="1" customWidth="1"/>
    <col min="3591" max="3591" width="18.85546875" style="1" customWidth="1"/>
    <col min="3592" max="3595" width="9.140625" style="1"/>
    <col min="3596" max="3596" width="7.140625" style="1" customWidth="1"/>
    <col min="3597" max="3840" width="9.140625" style="1"/>
    <col min="3841" max="3841" width="7.140625" style="1" customWidth="1"/>
    <col min="3842" max="3842" width="39.42578125" style="1" customWidth="1"/>
    <col min="3843" max="3843" width="8.5703125" style="1" customWidth="1"/>
    <col min="3844" max="3844" width="11.140625" style="1" customWidth="1"/>
    <col min="3845" max="3845" width="11.42578125" style="1" customWidth="1"/>
    <col min="3846" max="3846" width="12.42578125" style="1" customWidth="1"/>
    <col min="3847" max="3847" width="18.85546875" style="1" customWidth="1"/>
    <col min="3848" max="3851" width="9.140625" style="1"/>
    <col min="3852" max="3852" width="7.140625" style="1" customWidth="1"/>
    <col min="3853" max="4096" width="9.140625" style="1"/>
    <col min="4097" max="4097" width="7.140625" style="1" customWidth="1"/>
    <col min="4098" max="4098" width="39.42578125" style="1" customWidth="1"/>
    <col min="4099" max="4099" width="8.5703125" style="1" customWidth="1"/>
    <col min="4100" max="4100" width="11.140625" style="1" customWidth="1"/>
    <col min="4101" max="4101" width="11.42578125" style="1" customWidth="1"/>
    <col min="4102" max="4102" width="12.42578125" style="1" customWidth="1"/>
    <col min="4103" max="4103" width="18.85546875" style="1" customWidth="1"/>
    <col min="4104" max="4107" width="9.140625" style="1"/>
    <col min="4108" max="4108" width="7.140625" style="1" customWidth="1"/>
    <col min="4109" max="4352" width="9.140625" style="1"/>
    <col min="4353" max="4353" width="7.140625" style="1" customWidth="1"/>
    <col min="4354" max="4354" width="39.42578125" style="1" customWidth="1"/>
    <col min="4355" max="4355" width="8.5703125" style="1" customWidth="1"/>
    <col min="4356" max="4356" width="11.140625" style="1" customWidth="1"/>
    <col min="4357" max="4357" width="11.42578125" style="1" customWidth="1"/>
    <col min="4358" max="4358" width="12.42578125" style="1" customWidth="1"/>
    <col min="4359" max="4359" width="18.85546875" style="1" customWidth="1"/>
    <col min="4360" max="4363" width="9.140625" style="1"/>
    <col min="4364" max="4364" width="7.140625" style="1" customWidth="1"/>
    <col min="4365" max="4608" width="9.140625" style="1"/>
    <col min="4609" max="4609" width="7.140625" style="1" customWidth="1"/>
    <col min="4610" max="4610" width="39.42578125" style="1" customWidth="1"/>
    <col min="4611" max="4611" width="8.5703125" style="1" customWidth="1"/>
    <col min="4612" max="4612" width="11.140625" style="1" customWidth="1"/>
    <col min="4613" max="4613" width="11.42578125" style="1" customWidth="1"/>
    <col min="4614" max="4614" width="12.42578125" style="1" customWidth="1"/>
    <col min="4615" max="4615" width="18.85546875" style="1" customWidth="1"/>
    <col min="4616" max="4619" width="9.140625" style="1"/>
    <col min="4620" max="4620" width="7.140625" style="1" customWidth="1"/>
    <col min="4621" max="4864" width="9.140625" style="1"/>
    <col min="4865" max="4865" width="7.140625" style="1" customWidth="1"/>
    <col min="4866" max="4866" width="39.42578125" style="1" customWidth="1"/>
    <col min="4867" max="4867" width="8.5703125" style="1" customWidth="1"/>
    <col min="4868" max="4868" width="11.140625" style="1" customWidth="1"/>
    <col min="4869" max="4869" width="11.42578125" style="1" customWidth="1"/>
    <col min="4870" max="4870" width="12.42578125" style="1" customWidth="1"/>
    <col min="4871" max="4871" width="18.85546875" style="1" customWidth="1"/>
    <col min="4872" max="4875" width="9.140625" style="1"/>
    <col min="4876" max="4876" width="7.140625" style="1" customWidth="1"/>
    <col min="4877" max="5120" width="9.140625" style="1"/>
    <col min="5121" max="5121" width="7.140625" style="1" customWidth="1"/>
    <col min="5122" max="5122" width="39.42578125" style="1" customWidth="1"/>
    <col min="5123" max="5123" width="8.5703125" style="1" customWidth="1"/>
    <col min="5124" max="5124" width="11.140625" style="1" customWidth="1"/>
    <col min="5125" max="5125" width="11.42578125" style="1" customWidth="1"/>
    <col min="5126" max="5126" width="12.42578125" style="1" customWidth="1"/>
    <col min="5127" max="5127" width="18.85546875" style="1" customWidth="1"/>
    <col min="5128" max="5131" width="9.140625" style="1"/>
    <col min="5132" max="5132" width="7.140625" style="1" customWidth="1"/>
    <col min="5133" max="5376" width="9.140625" style="1"/>
    <col min="5377" max="5377" width="7.140625" style="1" customWidth="1"/>
    <col min="5378" max="5378" width="39.42578125" style="1" customWidth="1"/>
    <col min="5379" max="5379" width="8.5703125" style="1" customWidth="1"/>
    <col min="5380" max="5380" width="11.140625" style="1" customWidth="1"/>
    <col min="5381" max="5381" width="11.42578125" style="1" customWidth="1"/>
    <col min="5382" max="5382" width="12.42578125" style="1" customWidth="1"/>
    <col min="5383" max="5383" width="18.85546875" style="1" customWidth="1"/>
    <col min="5384" max="5387" width="9.140625" style="1"/>
    <col min="5388" max="5388" width="7.140625" style="1" customWidth="1"/>
    <col min="5389" max="5632" width="9.140625" style="1"/>
    <col min="5633" max="5633" width="7.140625" style="1" customWidth="1"/>
    <col min="5634" max="5634" width="39.42578125" style="1" customWidth="1"/>
    <col min="5635" max="5635" width="8.5703125" style="1" customWidth="1"/>
    <col min="5636" max="5636" width="11.140625" style="1" customWidth="1"/>
    <col min="5637" max="5637" width="11.42578125" style="1" customWidth="1"/>
    <col min="5638" max="5638" width="12.42578125" style="1" customWidth="1"/>
    <col min="5639" max="5639" width="18.85546875" style="1" customWidth="1"/>
    <col min="5640" max="5643" width="9.140625" style="1"/>
    <col min="5644" max="5644" width="7.140625" style="1" customWidth="1"/>
    <col min="5645" max="5888" width="9.140625" style="1"/>
    <col min="5889" max="5889" width="7.140625" style="1" customWidth="1"/>
    <col min="5890" max="5890" width="39.42578125" style="1" customWidth="1"/>
    <col min="5891" max="5891" width="8.5703125" style="1" customWidth="1"/>
    <col min="5892" max="5892" width="11.140625" style="1" customWidth="1"/>
    <col min="5893" max="5893" width="11.42578125" style="1" customWidth="1"/>
    <col min="5894" max="5894" width="12.42578125" style="1" customWidth="1"/>
    <col min="5895" max="5895" width="18.85546875" style="1" customWidth="1"/>
    <col min="5896" max="5899" width="9.140625" style="1"/>
    <col min="5900" max="5900" width="7.140625" style="1" customWidth="1"/>
    <col min="5901" max="6144" width="9.140625" style="1"/>
    <col min="6145" max="6145" width="7.140625" style="1" customWidth="1"/>
    <col min="6146" max="6146" width="39.42578125" style="1" customWidth="1"/>
    <col min="6147" max="6147" width="8.5703125" style="1" customWidth="1"/>
    <col min="6148" max="6148" width="11.140625" style="1" customWidth="1"/>
    <col min="6149" max="6149" width="11.42578125" style="1" customWidth="1"/>
    <col min="6150" max="6150" width="12.42578125" style="1" customWidth="1"/>
    <col min="6151" max="6151" width="18.85546875" style="1" customWidth="1"/>
    <col min="6152" max="6155" width="9.140625" style="1"/>
    <col min="6156" max="6156" width="7.140625" style="1" customWidth="1"/>
    <col min="6157" max="6400" width="9.140625" style="1"/>
    <col min="6401" max="6401" width="7.140625" style="1" customWidth="1"/>
    <col min="6402" max="6402" width="39.42578125" style="1" customWidth="1"/>
    <col min="6403" max="6403" width="8.5703125" style="1" customWidth="1"/>
    <col min="6404" max="6404" width="11.140625" style="1" customWidth="1"/>
    <col min="6405" max="6405" width="11.42578125" style="1" customWidth="1"/>
    <col min="6406" max="6406" width="12.42578125" style="1" customWidth="1"/>
    <col min="6407" max="6407" width="18.85546875" style="1" customWidth="1"/>
    <col min="6408" max="6411" width="9.140625" style="1"/>
    <col min="6412" max="6412" width="7.140625" style="1" customWidth="1"/>
    <col min="6413" max="6656" width="9.140625" style="1"/>
    <col min="6657" max="6657" width="7.140625" style="1" customWidth="1"/>
    <col min="6658" max="6658" width="39.42578125" style="1" customWidth="1"/>
    <col min="6659" max="6659" width="8.5703125" style="1" customWidth="1"/>
    <col min="6660" max="6660" width="11.140625" style="1" customWidth="1"/>
    <col min="6661" max="6661" width="11.42578125" style="1" customWidth="1"/>
    <col min="6662" max="6662" width="12.42578125" style="1" customWidth="1"/>
    <col min="6663" max="6663" width="18.85546875" style="1" customWidth="1"/>
    <col min="6664" max="6667" width="9.140625" style="1"/>
    <col min="6668" max="6668" width="7.140625" style="1" customWidth="1"/>
    <col min="6669" max="6912" width="9.140625" style="1"/>
    <col min="6913" max="6913" width="7.140625" style="1" customWidth="1"/>
    <col min="6914" max="6914" width="39.42578125" style="1" customWidth="1"/>
    <col min="6915" max="6915" width="8.5703125" style="1" customWidth="1"/>
    <col min="6916" max="6916" width="11.140625" style="1" customWidth="1"/>
    <col min="6917" max="6917" width="11.42578125" style="1" customWidth="1"/>
    <col min="6918" max="6918" width="12.42578125" style="1" customWidth="1"/>
    <col min="6919" max="6919" width="18.85546875" style="1" customWidth="1"/>
    <col min="6920" max="6923" width="9.140625" style="1"/>
    <col min="6924" max="6924" width="7.140625" style="1" customWidth="1"/>
    <col min="6925" max="7168" width="9.140625" style="1"/>
    <col min="7169" max="7169" width="7.140625" style="1" customWidth="1"/>
    <col min="7170" max="7170" width="39.42578125" style="1" customWidth="1"/>
    <col min="7171" max="7171" width="8.5703125" style="1" customWidth="1"/>
    <col min="7172" max="7172" width="11.140625" style="1" customWidth="1"/>
    <col min="7173" max="7173" width="11.42578125" style="1" customWidth="1"/>
    <col min="7174" max="7174" width="12.42578125" style="1" customWidth="1"/>
    <col min="7175" max="7175" width="18.85546875" style="1" customWidth="1"/>
    <col min="7176" max="7179" width="9.140625" style="1"/>
    <col min="7180" max="7180" width="7.140625" style="1" customWidth="1"/>
    <col min="7181" max="7424" width="9.140625" style="1"/>
    <col min="7425" max="7425" width="7.140625" style="1" customWidth="1"/>
    <col min="7426" max="7426" width="39.42578125" style="1" customWidth="1"/>
    <col min="7427" max="7427" width="8.5703125" style="1" customWidth="1"/>
    <col min="7428" max="7428" width="11.140625" style="1" customWidth="1"/>
    <col min="7429" max="7429" width="11.42578125" style="1" customWidth="1"/>
    <col min="7430" max="7430" width="12.42578125" style="1" customWidth="1"/>
    <col min="7431" max="7431" width="18.85546875" style="1" customWidth="1"/>
    <col min="7432" max="7435" width="9.140625" style="1"/>
    <col min="7436" max="7436" width="7.140625" style="1" customWidth="1"/>
    <col min="7437" max="7680" width="9.140625" style="1"/>
    <col min="7681" max="7681" width="7.140625" style="1" customWidth="1"/>
    <col min="7682" max="7682" width="39.42578125" style="1" customWidth="1"/>
    <col min="7683" max="7683" width="8.5703125" style="1" customWidth="1"/>
    <col min="7684" max="7684" width="11.140625" style="1" customWidth="1"/>
    <col min="7685" max="7685" width="11.42578125" style="1" customWidth="1"/>
    <col min="7686" max="7686" width="12.42578125" style="1" customWidth="1"/>
    <col min="7687" max="7687" width="18.85546875" style="1" customWidth="1"/>
    <col min="7688" max="7691" width="9.140625" style="1"/>
    <col min="7692" max="7692" width="7.140625" style="1" customWidth="1"/>
    <col min="7693" max="7936" width="9.140625" style="1"/>
    <col min="7937" max="7937" width="7.140625" style="1" customWidth="1"/>
    <col min="7938" max="7938" width="39.42578125" style="1" customWidth="1"/>
    <col min="7939" max="7939" width="8.5703125" style="1" customWidth="1"/>
    <col min="7940" max="7940" width="11.140625" style="1" customWidth="1"/>
    <col min="7941" max="7941" width="11.42578125" style="1" customWidth="1"/>
    <col min="7942" max="7942" width="12.42578125" style="1" customWidth="1"/>
    <col min="7943" max="7943" width="18.85546875" style="1" customWidth="1"/>
    <col min="7944" max="7947" width="9.140625" style="1"/>
    <col min="7948" max="7948" width="7.140625" style="1" customWidth="1"/>
    <col min="7949" max="8192" width="9.140625" style="1"/>
    <col min="8193" max="8193" width="7.140625" style="1" customWidth="1"/>
    <col min="8194" max="8194" width="39.42578125" style="1" customWidth="1"/>
    <col min="8195" max="8195" width="8.5703125" style="1" customWidth="1"/>
    <col min="8196" max="8196" width="11.140625" style="1" customWidth="1"/>
    <col min="8197" max="8197" width="11.42578125" style="1" customWidth="1"/>
    <col min="8198" max="8198" width="12.42578125" style="1" customWidth="1"/>
    <col min="8199" max="8199" width="18.85546875" style="1" customWidth="1"/>
    <col min="8200" max="8203" width="9.140625" style="1"/>
    <col min="8204" max="8204" width="7.140625" style="1" customWidth="1"/>
    <col min="8205" max="8448" width="9.140625" style="1"/>
    <col min="8449" max="8449" width="7.140625" style="1" customWidth="1"/>
    <col min="8450" max="8450" width="39.42578125" style="1" customWidth="1"/>
    <col min="8451" max="8451" width="8.5703125" style="1" customWidth="1"/>
    <col min="8452" max="8452" width="11.140625" style="1" customWidth="1"/>
    <col min="8453" max="8453" width="11.42578125" style="1" customWidth="1"/>
    <col min="8454" max="8454" width="12.42578125" style="1" customWidth="1"/>
    <col min="8455" max="8455" width="18.85546875" style="1" customWidth="1"/>
    <col min="8456" max="8459" width="9.140625" style="1"/>
    <col min="8460" max="8460" width="7.140625" style="1" customWidth="1"/>
    <col min="8461" max="8704" width="9.140625" style="1"/>
    <col min="8705" max="8705" width="7.140625" style="1" customWidth="1"/>
    <col min="8706" max="8706" width="39.42578125" style="1" customWidth="1"/>
    <col min="8707" max="8707" width="8.5703125" style="1" customWidth="1"/>
    <col min="8708" max="8708" width="11.140625" style="1" customWidth="1"/>
    <col min="8709" max="8709" width="11.42578125" style="1" customWidth="1"/>
    <col min="8710" max="8710" width="12.42578125" style="1" customWidth="1"/>
    <col min="8711" max="8711" width="18.85546875" style="1" customWidth="1"/>
    <col min="8712" max="8715" width="9.140625" style="1"/>
    <col min="8716" max="8716" width="7.140625" style="1" customWidth="1"/>
    <col min="8717" max="8960" width="9.140625" style="1"/>
    <col min="8961" max="8961" width="7.140625" style="1" customWidth="1"/>
    <col min="8962" max="8962" width="39.42578125" style="1" customWidth="1"/>
    <col min="8963" max="8963" width="8.5703125" style="1" customWidth="1"/>
    <col min="8964" max="8964" width="11.140625" style="1" customWidth="1"/>
    <col min="8965" max="8965" width="11.42578125" style="1" customWidth="1"/>
    <col min="8966" max="8966" width="12.42578125" style="1" customWidth="1"/>
    <col min="8967" max="8967" width="18.85546875" style="1" customWidth="1"/>
    <col min="8968" max="8971" width="9.140625" style="1"/>
    <col min="8972" max="8972" width="7.140625" style="1" customWidth="1"/>
    <col min="8973" max="9216" width="9.140625" style="1"/>
    <col min="9217" max="9217" width="7.140625" style="1" customWidth="1"/>
    <col min="9218" max="9218" width="39.42578125" style="1" customWidth="1"/>
    <col min="9219" max="9219" width="8.5703125" style="1" customWidth="1"/>
    <col min="9220" max="9220" width="11.140625" style="1" customWidth="1"/>
    <col min="9221" max="9221" width="11.42578125" style="1" customWidth="1"/>
    <col min="9222" max="9222" width="12.42578125" style="1" customWidth="1"/>
    <col min="9223" max="9223" width="18.85546875" style="1" customWidth="1"/>
    <col min="9224" max="9227" width="9.140625" style="1"/>
    <col min="9228" max="9228" width="7.140625" style="1" customWidth="1"/>
    <col min="9229" max="9472" width="9.140625" style="1"/>
    <col min="9473" max="9473" width="7.140625" style="1" customWidth="1"/>
    <col min="9474" max="9474" width="39.42578125" style="1" customWidth="1"/>
    <col min="9475" max="9475" width="8.5703125" style="1" customWidth="1"/>
    <col min="9476" max="9476" width="11.140625" style="1" customWidth="1"/>
    <col min="9477" max="9477" width="11.42578125" style="1" customWidth="1"/>
    <col min="9478" max="9478" width="12.42578125" style="1" customWidth="1"/>
    <col min="9479" max="9479" width="18.85546875" style="1" customWidth="1"/>
    <col min="9480" max="9483" width="9.140625" style="1"/>
    <col min="9484" max="9484" width="7.140625" style="1" customWidth="1"/>
    <col min="9485" max="9728" width="9.140625" style="1"/>
    <col min="9729" max="9729" width="7.140625" style="1" customWidth="1"/>
    <col min="9730" max="9730" width="39.42578125" style="1" customWidth="1"/>
    <col min="9731" max="9731" width="8.5703125" style="1" customWidth="1"/>
    <col min="9732" max="9732" width="11.140625" style="1" customWidth="1"/>
    <col min="9733" max="9733" width="11.42578125" style="1" customWidth="1"/>
    <col min="9734" max="9734" width="12.42578125" style="1" customWidth="1"/>
    <col min="9735" max="9735" width="18.85546875" style="1" customWidth="1"/>
    <col min="9736" max="9739" width="9.140625" style="1"/>
    <col min="9740" max="9740" width="7.140625" style="1" customWidth="1"/>
    <col min="9741" max="9984" width="9.140625" style="1"/>
    <col min="9985" max="9985" width="7.140625" style="1" customWidth="1"/>
    <col min="9986" max="9986" width="39.42578125" style="1" customWidth="1"/>
    <col min="9987" max="9987" width="8.5703125" style="1" customWidth="1"/>
    <col min="9988" max="9988" width="11.140625" style="1" customWidth="1"/>
    <col min="9989" max="9989" width="11.42578125" style="1" customWidth="1"/>
    <col min="9990" max="9990" width="12.42578125" style="1" customWidth="1"/>
    <col min="9991" max="9991" width="18.85546875" style="1" customWidth="1"/>
    <col min="9992" max="9995" width="9.140625" style="1"/>
    <col min="9996" max="9996" width="7.140625" style="1" customWidth="1"/>
    <col min="9997" max="10240" width="9.140625" style="1"/>
    <col min="10241" max="10241" width="7.140625" style="1" customWidth="1"/>
    <col min="10242" max="10242" width="39.42578125" style="1" customWidth="1"/>
    <col min="10243" max="10243" width="8.5703125" style="1" customWidth="1"/>
    <col min="10244" max="10244" width="11.140625" style="1" customWidth="1"/>
    <col min="10245" max="10245" width="11.42578125" style="1" customWidth="1"/>
    <col min="10246" max="10246" width="12.42578125" style="1" customWidth="1"/>
    <col min="10247" max="10247" width="18.85546875" style="1" customWidth="1"/>
    <col min="10248" max="10251" width="9.140625" style="1"/>
    <col min="10252" max="10252" width="7.140625" style="1" customWidth="1"/>
    <col min="10253" max="10496" width="9.140625" style="1"/>
    <col min="10497" max="10497" width="7.140625" style="1" customWidth="1"/>
    <col min="10498" max="10498" width="39.42578125" style="1" customWidth="1"/>
    <col min="10499" max="10499" width="8.5703125" style="1" customWidth="1"/>
    <col min="10500" max="10500" width="11.140625" style="1" customWidth="1"/>
    <col min="10501" max="10501" width="11.42578125" style="1" customWidth="1"/>
    <col min="10502" max="10502" width="12.42578125" style="1" customWidth="1"/>
    <col min="10503" max="10503" width="18.85546875" style="1" customWidth="1"/>
    <col min="10504" max="10507" width="9.140625" style="1"/>
    <col min="10508" max="10508" width="7.140625" style="1" customWidth="1"/>
    <col min="10509" max="10752" width="9.140625" style="1"/>
    <col min="10753" max="10753" width="7.140625" style="1" customWidth="1"/>
    <col min="10754" max="10754" width="39.42578125" style="1" customWidth="1"/>
    <col min="10755" max="10755" width="8.5703125" style="1" customWidth="1"/>
    <col min="10756" max="10756" width="11.140625" style="1" customWidth="1"/>
    <col min="10757" max="10757" width="11.42578125" style="1" customWidth="1"/>
    <col min="10758" max="10758" width="12.42578125" style="1" customWidth="1"/>
    <col min="10759" max="10759" width="18.85546875" style="1" customWidth="1"/>
    <col min="10760" max="10763" width="9.140625" style="1"/>
    <col min="10764" max="10764" width="7.140625" style="1" customWidth="1"/>
    <col min="10765" max="11008" width="9.140625" style="1"/>
    <col min="11009" max="11009" width="7.140625" style="1" customWidth="1"/>
    <col min="11010" max="11010" width="39.42578125" style="1" customWidth="1"/>
    <col min="11011" max="11011" width="8.5703125" style="1" customWidth="1"/>
    <col min="11012" max="11012" width="11.140625" style="1" customWidth="1"/>
    <col min="11013" max="11013" width="11.42578125" style="1" customWidth="1"/>
    <col min="11014" max="11014" width="12.42578125" style="1" customWidth="1"/>
    <col min="11015" max="11015" width="18.85546875" style="1" customWidth="1"/>
    <col min="11016" max="11019" width="9.140625" style="1"/>
    <col min="11020" max="11020" width="7.140625" style="1" customWidth="1"/>
    <col min="11021" max="11264" width="9.140625" style="1"/>
    <col min="11265" max="11265" width="7.140625" style="1" customWidth="1"/>
    <col min="11266" max="11266" width="39.42578125" style="1" customWidth="1"/>
    <col min="11267" max="11267" width="8.5703125" style="1" customWidth="1"/>
    <col min="11268" max="11268" width="11.140625" style="1" customWidth="1"/>
    <col min="11269" max="11269" width="11.42578125" style="1" customWidth="1"/>
    <col min="11270" max="11270" width="12.42578125" style="1" customWidth="1"/>
    <col min="11271" max="11271" width="18.85546875" style="1" customWidth="1"/>
    <col min="11272" max="11275" width="9.140625" style="1"/>
    <col min="11276" max="11276" width="7.140625" style="1" customWidth="1"/>
    <col min="11277" max="11520" width="9.140625" style="1"/>
    <col min="11521" max="11521" width="7.140625" style="1" customWidth="1"/>
    <col min="11522" max="11522" width="39.42578125" style="1" customWidth="1"/>
    <col min="11523" max="11523" width="8.5703125" style="1" customWidth="1"/>
    <col min="11524" max="11524" width="11.140625" style="1" customWidth="1"/>
    <col min="11525" max="11525" width="11.42578125" style="1" customWidth="1"/>
    <col min="11526" max="11526" width="12.42578125" style="1" customWidth="1"/>
    <col min="11527" max="11527" width="18.85546875" style="1" customWidth="1"/>
    <col min="11528" max="11531" width="9.140625" style="1"/>
    <col min="11532" max="11532" width="7.140625" style="1" customWidth="1"/>
    <col min="11533" max="11776" width="9.140625" style="1"/>
    <col min="11777" max="11777" width="7.140625" style="1" customWidth="1"/>
    <col min="11778" max="11778" width="39.42578125" style="1" customWidth="1"/>
    <col min="11779" max="11779" width="8.5703125" style="1" customWidth="1"/>
    <col min="11780" max="11780" width="11.140625" style="1" customWidth="1"/>
    <col min="11781" max="11781" width="11.42578125" style="1" customWidth="1"/>
    <col min="11782" max="11782" width="12.42578125" style="1" customWidth="1"/>
    <col min="11783" max="11783" width="18.85546875" style="1" customWidth="1"/>
    <col min="11784" max="11787" width="9.140625" style="1"/>
    <col min="11788" max="11788" width="7.140625" style="1" customWidth="1"/>
    <col min="11789" max="12032" width="9.140625" style="1"/>
    <col min="12033" max="12033" width="7.140625" style="1" customWidth="1"/>
    <col min="12034" max="12034" width="39.42578125" style="1" customWidth="1"/>
    <col min="12035" max="12035" width="8.5703125" style="1" customWidth="1"/>
    <col min="12036" max="12036" width="11.140625" style="1" customWidth="1"/>
    <col min="12037" max="12037" width="11.42578125" style="1" customWidth="1"/>
    <col min="12038" max="12038" width="12.42578125" style="1" customWidth="1"/>
    <col min="12039" max="12039" width="18.85546875" style="1" customWidth="1"/>
    <col min="12040" max="12043" width="9.140625" style="1"/>
    <col min="12044" max="12044" width="7.140625" style="1" customWidth="1"/>
    <col min="12045" max="12288" width="9.140625" style="1"/>
    <col min="12289" max="12289" width="7.140625" style="1" customWidth="1"/>
    <col min="12290" max="12290" width="39.42578125" style="1" customWidth="1"/>
    <col min="12291" max="12291" width="8.5703125" style="1" customWidth="1"/>
    <col min="12292" max="12292" width="11.140625" style="1" customWidth="1"/>
    <col min="12293" max="12293" width="11.42578125" style="1" customWidth="1"/>
    <col min="12294" max="12294" width="12.42578125" style="1" customWidth="1"/>
    <col min="12295" max="12295" width="18.85546875" style="1" customWidth="1"/>
    <col min="12296" max="12299" width="9.140625" style="1"/>
    <col min="12300" max="12300" width="7.140625" style="1" customWidth="1"/>
    <col min="12301" max="12544" width="9.140625" style="1"/>
    <col min="12545" max="12545" width="7.140625" style="1" customWidth="1"/>
    <col min="12546" max="12546" width="39.42578125" style="1" customWidth="1"/>
    <col min="12547" max="12547" width="8.5703125" style="1" customWidth="1"/>
    <col min="12548" max="12548" width="11.140625" style="1" customWidth="1"/>
    <col min="12549" max="12549" width="11.42578125" style="1" customWidth="1"/>
    <col min="12550" max="12550" width="12.42578125" style="1" customWidth="1"/>
    <col min="12551" max="12551" width="18.85546875" style="1" customWidth="1"/>
    <col min="12552" max="12555" width="9.140625" style="1"/>
    <col min="12556" max="12556" width="7.140625" style="1" customWidth="1"/>
    <col min="12557" max="12800" width="9.140625" style="1"/>
    <col min="12801" max="12801" width="7.140625" style="1" customWidth="1"/>
    <col min="12802" max="12802" width="39.42578125" style="1" customWidth="1"/>
    <col min="12803" max="12803" width="8.5703125" style="1" customWidth="1"/>
    <col min="12804" max="12804" width="11.140625" style="1" customWidth="1"/>
    <col min="12805" max="12805" width="11.42578125" style="1" customWidth="1"/>
    <col min="12806" max="12806" width="12.42578125" style="1" customWidth="1"/>
    <col min="12807" max="12807" width="18.85546875" style="1" customWidth="1"/>
    <col min="12808" max="12811" width="9.140625" style="1"/>
    <col min="12812" max="12812" width="7.140625" style="1" customWidth="1"/>
    <col min="12813" max="13056" width="9.140625" style="1"/>
    <col min="13057" max="13057" width="7.140625" style="1" customWidth="1"/>
    <col min="13058" max="13058" width="39.42578125" style="1" customWidth="1"/>
    <col min="13059" max="13059" width="8.5703125" style="1" customWidth="1"/>
    <col min="13060" max="13060" width="11.140625" style="1" customWidth="1"/>
    <col min="13061" max="13061" width="11.42578125" style="1" customWidth="1"/>
    <col min="13062" max="13062" width="12.42578125" style="1" customWidth="1"/>
    <col min="13063" max="13063" width="18.85546875" style="1" customWidth="1"/>
    <col min="13064" max="13067" width="9.140625" style="1"/>
    <col min="13068" max="13068" width="7.140625" style="1" customWidth="1"/>
    <col min="13069" max="13312" width="9.140625" style="1"/>
    <col min="13313" max="13313" width="7.140625" style="1" customWidth="1"/>
    <col min="13314" max="13314" width="39.42578125" style="1" customWidth="1"/>
    <col min="13315" max="13315" width="8.5703125" style="1" customWidth="1"/>
    <col min="13316" max="13316" width="11.140625" style="1" customWidth="1"/>
    <col min="13317" max="13317" width="11.42578125" style="1" customWidth="1"/>
    <col min="13318" max="13318" width="12.42578125" style="1" customWidth="1"/>
    <col min="13319" max="13319" width="18.85546875" style="1" customWidth="1"/>
    <col min="13320" max="13323" width="9.140625" style="1"/>
    <col min="13324" max="13324" width="7.140625" style="1" customWidth="1"/>
    <col min="13325" max="13568" width="9.140625" style="1"/>
    <col min="13569" max="13569" width="7.140625" style="1" customWidth="1"/>
    <col min="13570" max="13570" width="39.42578125" style="1" customWidth="1"/>
    <col min="13571" max="13571" width="8.5703125" style="1" customWidth="1"/>
    <col min="13572" max="13572" width="11.140625" style="1" customWidth="1"/>
    <col min="13573" max="13573" width="11.42578125" style="1" customWidth="1"/>
    <col min="13574" max="13574" width="12.42578125" style="1" customWidth="1"/>
    <col min="13575" max="13575" width="18.85546875" style="1" customWidth="1"/>
    <col min="13576" max="13579" width="9.140625" style="1"/>
    <col min="13580" max="13580" width="7.140625" style="1" customWidth="1"/>
    <col min="13581" max="13824" width="9.140625" style="1"/>
    <col min="13825" max="13825" width="7.140625" style="1" customWidth="1"/>
    <col min="13826" max="13826" width="39.42578125" style="1" customWidth="1"/>
    <col min="13827" max="13827" width="8.5703125" style="1" customWidth="1"/>
    <col min="13828" max="13828" width="11.140625" style="1" customWidth="1"/>
    <col min="13829" max="13829" width="11.42578125" style="1" customWidth="1"/>
    <col min="13830" max="13830" width="12.42578125" style="1" customWidth="1"/>
    <col min="13831" max="13831" width="18.85546875" style="1" customWidth="1"/>
    <col min="13832" max="13835" width="9.140625" style="1"/>
    <col min="13836" max="13836" width="7.140625" style="1" customWidth="1"/>
    <col min="13837" max="14080" width="9.140625" style="1"/>
    <col min="14081" max="14081" width="7.140625" style="1" customWidth="1"/>
    <col min="14082" max="14082" width="39.42578125" style="1" customWidth="1"/>
    <col min="14083" max="14083" width="8.5703125" style="1" customWidth="1"/>
    <col min="14084" max="14084" width="11.140625" style="1" customWidth="1"/>
    <col min="14085" max="14085" width="11.42578125" style="1" customWidth="1"/>
    <col min="14086" max="14086" width="12.42578125" style="1" customWidth="1"/>
    <col min="14087" max="14087" width="18.85546875" style="1" customWidth="1"/>
    <col min="14088" max="14091" width="9.140625" style="1"/>
    <col min="14092" max="14092" width="7.140625" style="1" customWidth="1"/>
    <col min="14093" max="14336" width="9.140625" style="1"/>
    <col min="14337" max="14337" width="7.140625" style="1" customWidth="1"/>
    <col min="14338" max="14338" width="39.42578125" style="1" customWidth="1"/>
    <col min="14339" max="14339" width="8.5703125" style="1" customWidth="1"/>
    <col min="14340" max="14340" width="11.140625" style="1" customWidth="1"/>
    <col min="14341" max="14341" width="11.42578125" style="1" customWidth="1"/>
    <col min="14342" max="14342" width="12.42578125" style="1" customWidth="1"/>
    <col min="14343" max="14343" width="18.85546875" style="1" customWidth="1"/>
    <col min="14344" max="14347" width="9.140625" style="1"/>
    <col min="14348" max="14348" width="7.140625" style="1" customWidth="1"/>
    <col min="14349" max="14592" width="9.140625" style="1"/>
    <col min="14593" max="14593" width="7.140625" style="1" customWidth="1"/>
    <col min="14594" max="14594" width="39.42578125" style="1" customWidth="1"/>
    <col min="14595" max="14595" width="8.5703125" style="1" customWidth="1"/>
    <col min="14596" max="14596" width="11.140625" style="1" customWidth="1"/>
    <col min="14597" max="14597" width="11.42578125" style="1" customWidth="1"/>
    <col min="14598" max="14598" width="12.42578125" style="1" customWidth="1"/>
    <col min="14599" max="14599" width="18.85546875" style="1" customWidth="1"/>
    <col min="14600" max="14603" width="9.140625" style="1"/>
    <col min="14604" max="14604" width="7.140625" style="1" customWidth="1"/>
    <col min="14605" max="14848" width="9.140625" style="1"/>
    <col min="14849" max="14849" width="7.140625" style="1" customWidth="1"/>
    <col min="14850" max="14850" width="39.42578125" style="1" customWidth="1"/>
    <col min="14851" max="14851" width="8.5703125" style="1" customWidth="1"/>
    <col min="14852" max="14852" width="11.140625" style="1" customWidth="1"/>
    <col min="14853" max="14853" width="11.42578125" style="1" customWidth="1"/>
    <col min="14854" max="14854" width="12.42578125" style="1" customWidth="1"/>
    <col min="14855" max="14855" width="18.85546875" style="1" customWidth="1"/>
    <col min="14856" max="14859" width="9.140625" style="1"/>
    <col min="14860" max="14860" width="7.140625" style="1" customWidth="1"/>
    <col min="14861" max="15104" width="9.140625" style="1"/>
    <col min="15105" max="15105" width="7.140625" style="1" customWidth="1"/>
    <col min="15106" max="15106" width="39.42578125" style="1" customWidth="1"/>
    <col min="15107" max="15107" width="8.5703125" style="1" customWidth="1"/>
    <col min="15108" max="15108" width="11.140625" style="1" customWidth="1"/>
    <col min="15109" max="15109" width="11.42578125" style="1" customWidth="1"/>
    <col min="15110" max="15110" width="12.42578125" style="1" customWidth="1"/>
    <col min="15111" max="15111" width="18.85546875" style="1" customWidth="1"/>
    <col min="15112" max="15115" width="9.140625" style="1"/>
    <col min="15116" max="15116" width="7.140625" style="1" customWidth="1"/>
    <col min="15117" max="15360" width="9.140625" style="1"/>
    <col min="15361" max="15361" width="7.140625" style="1" customWidth="1"/>
    <col min="15362" max="15362" width="39.42578125" style="1" customWidth="1"/>
    <col min="15363" max="15363" width="8.5703125" style="1" customWidth="1"/>
    <col min="15364" max="15364" width="11.140625" style="1" customWidth="1"/>
    <col min="15365" max="15365" width="11.42578125" style="1" customWidth="1"/>
    <col min="15366" max="15366" width="12.42578125" style="1" customWidth="1"/>
    <col min="15367" max="15367" width="18.85546875" style="1" customWidth="1"/>
    <col min="15368" max="15371" width="9.140625" style="1"/>
    <col min="15372" max="15372" width="7.140625" style="1" customWidth="1"/>
    <col min="15373" max="15616" width="9.140625" style="1"/>
    <col min="15617" max="15617" width="7.140625" style="1" customWidth="1"/>
    <col min="15618" max="15618" width="39.42578125" style="1" customWidth="1"/>
    <col min="15619" max="15619" width="8.5703125" style="1" customWidth="1"/>
    <col min="15620" max="15620" width="11.140625" style="1" customWidth="1"/>
    <col min="15621" max="15621" width="11.42578125" style="1" customWidth="1"/>
    <col min="15622" max="15622" width="12.42578125" style="1" customWidth="1"/>
    <col min="15623" max="15623" width="18.85546875" style="1" customWidth="1"/>
    <col min="15624" max="15627" width="9.140625" style="1"/>
    <col min="15628" max="15628" width="7.140625" style="1" customWidth="1"/>
    <col min="15629" max="15872" width="9.140625" style="1"/>
    <col min="15873" max="15873" width="7.140625" style="1" customWidth="1"/>
    <col min="15874" max="15874" width="39.42578125" style="1" customWidth="1"/>
    <col min="15875" max="15875" width="8.5703125" style="1" customWidth="1"/>
    <col min="15876" max="15876" width="11.140625" style="1" customWidth="1"/>
    <col min="15877" max="15877" width="11.42578125" style="1" customWidth="1"/>
    <col min="15878" max="15878" width="12.42578125" style="1" customWidth="1"/>
    <col min="15879" max="15879" width="18.85546875" style="1" customWidth="1"/>
    <col min="15880" max="15883" width="9.140625" style="1"/>
    <col min="15884" max="15884" width="7.140625" style="1" customWidth="1"/>
    <col min="15885" max="16128" width="9.140625" style="1"/>
    <col min="16129" max="16129" width="7.140625" style="1" customWidth="1"/>
    <col min="16130" max="16130" width="39.42578125" style="1" customWidth="1"/>
    <col min="16131" max="16131" width="8.5703125" style="1" customWidth="1"/>
    <col min="16132" max="16132" width="11.140625" style="1" customWidth="1"/>
    <col min="16133" max="16133" width="11.42578125" style="1" customWidth="1"/>
    <col min="16134" max="16134" width="12.42578125" style="1" customWidth="1"/>
    <col min="16135" max="16135" width="18.85546875" style="1" customWidth="1"/>
    <col min="16136" max="16139" width="9.140625" style="1"/>
    <col min="16140" max="16140" width="7.140625" style="1" customWidth="1"/>
    <col min="16141" max="16384" width="9.140625" style="1"/>
  </cols>
  <sheetData>
    <row r="1" spans="1:6">
      <c r="A1" s="538" t="s">
        <v>208</v>
      </c>
      <c r="B1" s="539" t="s">
        <v>8</v>
      </c>
      <c r="C1" s="540"/>
      <c r="D1" s="548"/>
      <c r="E1" s="545"/>
    </row>
    <row r="2" spans="1:6">
      <c r="A2" s="2"/>
      <c r="B2" s="3"/>
    </row>
    <row r="3" spans="1:6">
      <c r="A3" s="37"/>
      <c r="B3" s="1018" t="s">
        <v>3337</v>
      </c>
      <c r="C3" s="1018"/>
      <c r="D3" s="1018"/>
      <c r="E3" s="1018"/>
      <c r="F3" s="594"/>
    </row>
    <row r="4" spans="1:6" ht="56.25" customHeight="1">
      <c r="A4" s="37"/>
      <c r="B4" s="1014" t="s">
        <v>3344</v>
      </c>
      <c r="C4" s="1014"/>
      <c r="D4" s="1014"/>
      <c r="E4" s="1014"/>
      <c r="F4" s="594"/>
    </row>
    <row r="5" spans="1:6" ht="53.25" customHeight="1">
      <c r="A5" s="37"/>
      <c r="B5" s="1014" t="s">
        <v>3345</v>
      </c>
      <c r="C5" s="1014"/>
      <c r="D5" s="1014"/>
      <c r="E5" s="1014"/>
      <c r="F5" s="594"/>
    </row>
    <row r="6" spans="1:6">
      <c r="A6" s="37"/>
      <c r="B6" s="1023" t="s">
        <v>3346</v>
      </c>
      <c r="C6" s="1023"/>
      <c r="D6" s="1023"/>
      <c r="E6" s="1023"/>
      <c r="F6" s="594"/>
    </row>
    <row r="7" spans="1:6" ht="372.75" customHeight="1">
      <c r="A7" s="37"/>
      <c r="B7" s="1014" t="s">
        <v>3347</v>
      </c>
      <c r="C7" s="1014"/>
      <c r="D7" s="1014"/>
      <c r="E7" s="1014"/>
      <c r="F7" s="594"/>
    </row>
    <row r="8" spans="1:6" ht="229.5" customHeight="1">
      <c r="A8" s="37"/>
      <c r="B8" s="1014" t="s">
        <v>3348</v>
      </c>
      <c r="C8" s="1014"/>
      <c r="D8" s="1014"/>
      <c r="E8" s="1014"/>
      <c r="F8" s="594"/>
    </row>
    <row r="9" spans="1:6" ht="225.6" customHeight="1">
      <c r="A9" s="37"/>
      <c r="B9" s="1014" t="s">
        <v>3349</v>
      </c>
      <c r="C9" s="1014"/>
      <c r="D9" s="1014"/>
      <c r="E9" s="1014"/>
      <c r="F9" s="594"/>
    </row>
    <row r="10" spans="1:6" ht="292.7" customHeight="1">
      <c r="A10" s="37"/>
      <c r="B10" s="1019" t="e" vm="1">
        <v>#VALUE!</v>
      </c>
      <c r="C10" s="1019"/>
      <c r="D10" s="1019"/>
      <c r="E10" s="1019"/>
      <c r="F10" s="594"/>
    </row>
    <row r="11" spans="1:6" ht="402.75" customHeight="1">
      <c r="A11" s="37"/>
      <c r="B11" s="1022" t="s">
        <v>3357</v>
      </c>
      <c r="C11" s="1022"/>
      <c r="D11" s="1022"/>
      <c r="E11" s="1022"/>
      <c r="F11" s="594"/>
    </row>
    <row r="12" spans="1:6" ht="270" customHeight="1">
      <c r="A12" s="37"/>
      <c r="B12" s="1014" t="s">
        <v>3350</v>
      </c>
      <c r="C12" s="1014"/>
      <c r="D12" s="1014"/>
      <c r="E12" s="1014"/>
      <c r="F12" s="594"/>
    </row>
    <row r="13" spans="1:6" ht="243.75" customHeight="1">
      <c r="A13" s="37"/>
      <c r="B13" s="1016" t="s">
        <v>3358</v>
      </c>
      <c r="C13" s="1016"/>
      <c r="D13" s="1016"/>
      <c r="E13" s="1016"/>
      <c r="F13" s="594"/>
    </row>
    <row r="14" spans="1:6" ht="181.5" customHeight="1">
      <c r="A14" s="37"/>
      <c r="B14" s="1014" t="s">
        <v>3359</v>
      </c>
      <c r="C14" s="1014"/>
      <c r="D14" s="1014"/>
      <c r="E14" s="1014"/>
      <c r="F14" s="594"/>
    </row>
    <row r="15" spans="1:6" ht="307.5" customHeight="1">
      <c r="A15" s="37"/>
      <c r="B15" s="1016" t="s">
        <v>3351</v>
      </c>
      <c r="C15" s="1016"/>
      <c r="D15" s="1016"/>
      <c r="E15" s="1016"/>
      <c r="F15" s="594"/>
    </row>
    <row r="16" spans="1:6" ht="272.45" customHeight="1">
      <c r="A16" s="37"/>
      <c r="B16" s="1016" t="s">
        <v>3352</v>
      </c>
      <c r="C16" s="1016"/>
      <c r="D16" s="1016"/>
      <c r="E16" s="1016"/>
      <c r="F16" s="594"/>
    </row>
    <row r="17" spans="1:6" ht="294.75" customHeight="1">
      <c r="A17" s="37"/>
      <c r="B17" s="1014" t="s">
        <v>3353</v>
      </c>
      <c r="C17" s="1014"/>
      <c r="D17" s="1014"/>
      <c r="E17" s="1014"/>
      <c r="F17" s="594"/>
    </row>
    <row r="18" spans="1:6" ht="282" customHeight="1">
      <c r="A18" s="37"/>
      <c r="B18" s="1016" t="s">
        <v>3354</v>
      </c>
      <c r="C18" s="1016"/>
      <c r="D18" s="1016"/>
      <c r="E18" s="1016"/>
      <c r="F18" s="594"/>
    </row>
    <row r="19" spans="1:6" ht="409.5" customHeight="1">
      <c r="A19" s="37"/>
      <c r="B19" s="1016" t="s">
        <v>3355</v>
      </c>
      <c r="C19" s="1016"/>
      <c r="D19" s="1016"/>
      <c r="E19" s="1016"/>
      <c r="F19" s="594"/>
    </row>
    <row r="20" spans="1:6" ht="409.5" customHeight="1">
      <c r="A20" s="37"/>
      <c r="B20" s="1016" t="s">
        <v>3360</v>
      </c>
      <c r="C20" s="1016"/>
      <c r="D20" s="1016"/>
      <c r="E20" s="1016"/>
      <c r="F20" s="594"/>
    </row>
    <row r="21" spans="1:6" ht="171.6" customHeight="1">
      <c r="A21" s="37"/>
      <c r="B21" s="1014" t="s">
        <v>4906</v>
      </c>
      <c r="C21" s="1014"/>
      <c r="D21" s="1014"/>
      <c r="E21" s="1014"/>
      <c r="F21" s="594"/>
    </row>
    <row r="22" spans="1:6" ht="409.35" customHeight="1">
      <c r="A22" s="37"/>
      <c r="B22" s="1021" t="s">
        <v>3356</v>
      </c>
      <c r="C22" s="1021"/>
      <c r="D22" s="1021"/>
      <c r="E22" s="1021"/>
      <c r="F22" s="594"/>
    </row>
    <row r="23" spans="1:6">
      <c r="A23" s="125"/>
      <c r="B23" s="20"/>
      <c r="C23" s="14"/>
      <c r="D23" s="633"/>
      <c r="E23" s="796"/>
      <c r="F23" s="595"/>
    </row>
    <row r="24" spans="1:6">
      <c r="A24" s="32"/>
      <c r="B24" s="541" t="s">
        <v>48</v>
      </c>
      <c r="C24" s="541">
        <f>'SKUPNA rekapitulacija'!C42</f>
        <v>0.81899999999999995</v>
      </c>
    </row>
    <row r="25" spans="1:6">
      <c r="A25" s="32"/>
      <c r="B25" s="542" t="s">
        <v>49</v>
      </c>
      <c r="C25" s="542">
        <f>'SKUPNA rekapitulacija'!C52</f>
        <v>0.18099999999999999</v>
      </c>
    </row>
    <row r="26" spans="1:6">
      <c r="A26" s="32"/>
    </row>
    <row r="27" spans="1:6" s="3" customFormat="1">
      <c r="A27" s="4"/>
      <c r="B27" s="33" t="s">
        <v>2</v>
      </c>
      <c r="C27" s="5" t="s">
        <v>3</v>
      </c>
      <c r="D27" s="238" t="s">
        <v>4</v>
      </c>
      <c r="E27" s="228" t="s">
        <v>5</v>
      </c>
      <c r="F27" s="596" t="s">
        <v>6</v>
      </c>
    </row>
    <row r="28" spans="1:6" ht="17.25" thickTop="1"/>
    <row r="29" spans="1:6" ht="114.75">
      <c r="A29" s="126" t="s">
        <v>209</v>
      </c>
      <c r="B29" s="31" t="s">
        <v>3518</v>
      </c>
      <c r="C29" s="127" t="s">
        <v>9</v>
      </c>
      <c r="D29" s="30">
        <v>600</v>
      </c>
      <c r="E29" s="748"/>
      <c r="F29" s="597"/>
    </row>
    <row r="30" spans="1:6">
      <c r="B30" s="45" t="s">
        <v>46</v>
      </c>
      <c r="C30" s="46"/>
      <c r="D30" s="47"/>
      <c r="E30" s="852"/>
      <c r="F30" s="598">
        <f>E29*D29*C24</f>
        <v>0</v>
      </c>
    </row>
    <row r="31" spans="1:6">
      <c r="B31" s="48" t="s">
        <v>47</v>
      </c>
      <c r="C31" s="49"/>
      <c r="D31" s="50"/>
      <c r="E31" s="853"/>
      <c r="F31" s="599">
        <f>E29*D29*C25</f>
        <v>0</v>
      </c>
    </row>
    <row r="32" spans="1:6">
      <c r="E32" s="663"/>
    </row>
    <row r="33" spans="1:6" s="10" customFormat="1" ht="76.5">
      <c r="A33" s="126" t="s">
        <v>210</v>
      </c>
      <c r="B33" s="94" t="s">
        <v>3519</v>
      </c>
      <c r="C33" s="127" t="s">
        <v>9</v>
      </c>
      <c r="D33" s="30">
        <v>28000</v>
      </c>
      <c r="E33" s="748"/>
      <c r="F33" s="597"/>
    </row>
    <row r="34" spans="1:6" s="10" customFormat="1">
      <c r="A34" s="6"/>
      <c r="B34" s="45" t="s">
        <v>46</v>
      </c>
      <c r="C34" s="46"/>
      <c r="D34" s="47"/>
      <c r="E34" s="852"/>
      <c r="F34" s="598">
        <f>E33*D33*C24</f>
        <v>0</v>
      </c>
    </row>
    <row r="35" spans="1:6" s="10" customFormat="1">
      <c r="A35" s="6"/>
      <c r="B35" s="48" t="s">
        <v>47</v>
      </c>
      <c r="C35" s="49"/>
      <c r="D35" s="50"/>
      <c r="E35" s="853"/>
      <c r="F35" s="599">
        <f>E33*D33*C25</f>
        <v>0</v>
      </c>
    </row>
    <row r="36" spans="1:6" s="10" customFormat="1">
      <c r="A36" s="6"/>
      <c r="C36" s="121"/>
      <c r="D36" s="122"/>
      <c r="E36" s="203"/>
      <c r="F36" s="597"/>
    </row>
    <row r="37" spans="1:6" s="10" customFormat="1" ht="45.75" customHeight="1">
      <c r="A37" s="126" t="s">
        <v>211</v>
      </c>
      <c r="B37" s="94" t="s">
        <v>212</v>
      </c>
      <c r="C37" s="127" t="s">
        <v>9</v>
      </c>
      <c r="D37" s="30">
        <v>15</v>
      </c>
      <c r="E37" s="748"/>
      <c r="F37" s="600"/>
    </row>
    <row r="38" spans="1:6" s="10" customFormat="1">
      <c r="A38" s="6"/>
      <c r="B38" s="45" t="s">
        <v>46</v>
      </c>
      <c r="C38" s="46"/>
      <c r="D38" s="47"/>
      <c r="E38" s="852"/>
      <c r="F38" s="598">
        <f>E37*D37*C24</f>
        <v>0</v>
      </c>
    </row>
    <row r="39" spans="1:6" s="10" customFormat="1">
      <c r="A39" s="6"/>
      <c r="B39" s="48" t="s">
        <v>47</v>
      </c>
      <c r="C39" s="49"/>
      <c r="D39" s="50"/>
      <c r="E39" s="853"/>
      <c r="F39" s="599">
        <f>E37*D37*C25</f>
        <v>0</v>
      </c>
    </row>
    <row r="40" spans="1:6" s="10" customFormat="1">
      <c r="A40" s="6"/>
      <c r="C40" s="127"/>
      <c r="D40" s="30"/>
      <c r="E40" s="156"/>
      <c r="F40" s="600"/>
    </row>
    <row r="41" spans="1:6" s="10" customFormat="1" ht="128.25" customHeight="1">
      <c r="A41" s="126" t="s">
        <v>213</v>
      </c>
      <c r="B41" s="94" t="s">
        <v>3520</v>
      </c>
      <c r="C41" s="127" t="s">
        <v>10</v>
      </c>
      <c r="D41" s="30">
        <v>3000</v>
      </c>
      <c r="E41" s="748"/>
      <c r="F41" s="600"/>
    </row>
    <row r="42" spans="1:6" s="10" customFormat="1">
      <c r="A42" s="6"/>
      <c r="B42" s="45" t="s">
        <v>46</v>
      </c>
      <c r="C42" s="46"/>
      <c r="D42" s="47"/>
      <c r="E42" s="852"/>
      <c r="F42" s="598">
        <f>E41*D41*C24</f>
        <v>0</v>
      </c>
    </row>
    <row r="43" spans="1:6" s="10" customFormat="1">
      <c r="A43" s="6"/>
      <c r="B43" s="48" t="s">
        <v>47</v>
      </c>
      <c r="C43" s="49"/>
      <c r="D43" s="50"/>
      <c r="E43" s="853"/>
      <c r="F43" s="599">
        <f>E41*D41*C25</f>
        <v>0</v>
      </c>
    </row>
    <row r="44" spans="1:6" s="10" customFormat="1">
      <c r="A44" s="6"/>
      <c r="B44" s="94"/>
      <c r="C44" s="127"/>
      <c r="D44" s="30"/>
      <c r="E44" s="156"/>
      <c r="F44" s="600"/>
    </row>
    <row r="45" spans="1:6" s="10" customFormat="1" ht="57.75" customHeight="1">
      <c r="A45" s="126" t="s">
        <v>214</v>
      </c>
      <c r="B45" s="94" t="s">
        <v>215</v>
      </c>
      <c r="C45" s="127" t="s">
        <v>10</v>
      </c>
      <c r="D45" s="30">
        <v>3000</v>
      </c>
      <c r="E45" s="748"/>
      <c r="F45" s="600"/>
    </row>
    <row r="46" spans="1:6" s="10" customFormat="1">
      <c r="A46" s="6"/>
      <c r="B46" s="45" t="s">
        <v>46</v>
      </c>
      <c r="C46" s="46"/>
      <c r="D46" s="47"/>
      <c r="E46" s="852"/>
      <c r="F46" s="598">
        <f>E45*D45*C24</f>
        <v>0</v>
      </c>
    </row>
    <row r="47" spans="1:6" s="10" customFormat="1">
      <c r="A47" s="6"/>
      <c r="B47" s="48" t="s">
        <v>47</v>
      </c>
      <c r="C47" s="49"/>
      <c r="D47" s="50"/>
      <c r="E47" s="853"/>
      <c r="F47" s="599">
        <f>E45*D45*C25</f>
        <v>0</v>
      </c>
    </row>
    <row r="48" spans="1:6" s="10" customFormat="1">
      <c r="A48" s="6"/>
      <c r="C48" s="127"/>
      <c r="D48" s="30"/>
      <c r="E48" s="156"/>
      <c r="F48" s="600"/>
    </row>
    <row r="49" spans="1:6" s="10" customFormat="1" ht="53.25" customHeight="1">
      <c r="A49" s="126" t="s">
        <v>216</v>
      </c>
      <c r="B49" s="94" t="s">
        <v>220</v>
      </c>
      <c r="C49" s="127" t="s">
        <v>10</v>
      </c>
      <c r="D49" s="30">
        <v>3000</v>
      </c>
      <c r="E49" s="748"/>
      <c r="F49" s="600"/>
    </row>
    <row r="50" spans="1:6" s="10" customFormat="1">
      <c r="A50" s="6"/>
      <c r="B50" s="45" t="s">
        <v>46</v>
      </c>
      <c r="C50" s="46"/>
      <c r="D50" s="47"/>
      <c r="E50" s="852"/>
      <c r="F50" s="598">
        <f>E49*D49*C24</f>
        <v>0</v>
      </c>
    </row>
    <row r="51" spans="1:6" s="10" customFormat="1">
      <c r="A51" s="6"/>
      <c r="B51" s="48" t="s">
        <v>47</v>
      </c>
      <c r="C51" s="49"/>
      <c r="D51" s="50"/>
      <c r="E51" s="853"/>
      <c r="F51" s="599">
        <f>E49*D49*C25</f>
        <v>0</v>
      </c>
    </row>
    <row r="52" spans="1:6" s="10" customFormat="1">
      <c r="A52" s="6"/>
      <c r="C52" s="127"/>
      <c r="D52" s="30"/>
      <c r="E52" s="156"/>
      <c r="F52" s="600"/>
    </row>
    <row r="53" spans="1:6" s="10" customFormat="1" ht="81" customHeight="1">
      <c r="A53" s="126" t="s">
        <v>217</v>
      </c>
      <c r="B53" s="94" t="s">
        <v>3521</v>
      </c>
      <c r="C53" s="127" t="s">
        <v>9</v>
      </c>
      <c r="D53" s="30">
        <v>3030</v>
      </c>
      <c r="E53" s="748"/>
      <c r="F53" s="600"/>
    </row>
    <row r="54" spans="1:6" s="10" customFormat="1" ht="16.5" customHeight="1">
      <c r="A54" s="6"/>
      <c r="B54" s="45" t="s">
        <v>46</v>
      </c>
      <c r="C54" s="46"/>
      <c r="D54" s="47"/>
      <c r="E54" s="852"/>
      <c r="F54" s="598">
        <f>E53*D53*C24</f>
        <v>0</v>
      </c>
    </row>
    <row r="55" spans="1:6" s="10" customFormat="1" ht="16.5" customHeight="1">
      <c r="A55" s="6"/>
      <c r="B55" s="48" t="s">
        <v>47</v>
      </c>
      <c r="C55" s="49"/>
      <c r="D55" s="50"/>
      <c r="E55" s="853"/>
      <c r="F55" s="599">
        <f>E53*D53*C25</f>
        <v>0</v>
      </c>
    </row>
    <row r="56" spans="1:6" s="10" customFormat="1" ht="16.5" customHeight="1">
      <c r="A56" s="6"/>
      <c r="B56" s="94"/>
      <c r="C56" s="127"/>
      <c r="D56" s="30"/>
      <c r="E56" s="156"/>
      <c r="F56" s="600"/>
    </row>
    <row r="57" spans="1:6" s="10" customFormat="1" ht="133.5" customHeight="1">
      <c r="A57" s="126" t="s">
        <v>218</v>
      </c>
      <c r="B57" s="94" t="s">
        <v>3522</v>
      </c>
      <c r="C57" s="127" t="s">
        <v>9</v>
      </c>
      <c r="D57" s="30">
        <f>D33</f>
        <v>28000</v>
      </c>
      <c r="E57" s="748"/>
      <c r="F57" s="600"/>
    </row>
    <row r="58" spans="1:6" s="10" customFormat="1" ht="17.25" customHeight="1">
      <c r="A58" s="6"/>
      <c r="B58" s="45" t="s">
        <v>46</v>
      </c>
      <c r="C58" s="46"/>
      <c r="D58" s="47"/>
      <c r="E58" s="201"/>
      <c r="F58" s="598">
        <f>E57*D57*C24</f>
        <v>0</v>
      </c>
    </row>
    <row r="59" spans="1:6" s="10" customFormat="1" ht="17.25" customHeight="1">
      <c r="A59" s="6"/>
      <c r="B59" s="48" t="s">
        <v>47</v>
      </c>
      <c r="C59" s="49"/>
      <c r="D59" s="50"/>
      <c r="E59" s="202"/>
      <c r="F59" s="599">
        <f>E57*D57*C25</f>
        <v>0</v>
      </c>
    </row>
    <row r="60" spans="1:6" s="10" customFormat="1" ht="17.25" customHeight="1">
      <c r="A60" s="6"/>
      <c r="B60" s="94"/>
      <c r="C60" s="127"/>
      <c r="D60" s="30"/>
      <c r="E60" s="156"/>
      <c r="F60" s="600"/>
    </row>
    <row r="61" spans="1:6" s="10" customFormat="1" ht="16.5" customHeight="1">
      <c r="A61" s="6"/>
      <c r="B61" s="45" t="s">
        <v>46</v>
      </c>
      <c r="C61" s="46"/>
      <c r="D61" s="47"/>
      <c r="E61" s="201"/>
      <c r="F61" s="598">
        <f>SUM(F30+F34+F38+F42+F46+F50+F54+F58)</f>
        <v>0</v>
      </c>
    </row>
    <row r="62" spans="1:6" s="10" customFormat="1" ht="16.5" customHeight="1" thickBot="1">
      <c r="A62" s="6"/>
      <c r="B62" s="48" t="s">
        <v>47</v>
      </c>
      <c r="C62" s="49"/>
      <c r="D62" s="50"/>
      <c r="E62" s="202"/>
      <c r="F62" s="599">
        <f>SUM(F31+F35+F39+F43+F47+F51+F55+F59)</f>
        <v>0</v>
      </c>
    </row>
    <row r="63" spans="1:6" s="3" customFormat="1" ht="17.25" thickBot="1">
      <c r="A63" s="118"/>
      <c r="B63" s="117" t="s">
        <v>219</v>
      </c>
      <c r="C63" s="118"/>
      <c r="D63" s="119"/>
      <c r="E63" s="230"/>
      <c r="F63" s="601">
        <f>SUM(F28:F60)</f>
        <v>0</v>
      </c>
    </row>
  </sheetData>
  <sheetProtection algorithmName="SHA-512" hashValue="ui8/nUAeHIEYyIsAJIvrW8FaDVOlumf/uZZB7gJ9iuQUx+ZlHnZMRs3CKCWN5Rt6NAO+P8h2UAEAwqQbumSTBw==" saltValue="LU+LyGcLGLC1xXIpANPCFw==" spinCount="100000" sheet="1" objects="1" scenarios="1"/>
  <mergeCells count="20">
    <mergeCell ref="B3:E3"/>
    <mergeCell ref="B4:E4"/>
    <mergeCell ref="B5:E5"/>
    <mergeCell ref="B6:E6"/>
    <mergeCell ref="B7:E7"/>
    <mergeCell ref="B8:E8"/>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s>
  <pageMargins left="0.78740157480314965" right="0.39370078740157483" top="0.98425196850393704" bottom="0.98425196850393704" header="0.51181102362204722" footer="0.51181102362204722"/>
  <pageSetup paperSize="9" firstPageNumber="0" fitToWidth="0" orientation="portrait" r:id="rId1"/>
  <headerFooter alignWithMargins="0">
    <oddHeader>&amp;L&amp;"Calibri,Krepko"&amp;9&amp;UTehnološki park Velenje - TecHUB &amp;R&amp;9POPIS GRADBENIH DEL
A/2.0 ZEMELJSKA DELA</oddHeader>
    <oddFooter>&amp;R&amp;P</oddFooter>
  </headerFooter>
  <rowBreaks count="1" manualBreakCount="1">
    <brk id="8" max="5" man="1"/>
  </rowBreaks>
  <colBreaks count="1" manualBreakCount="1">
    <brk id="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59999389629810485"/>
  </sheetPr>
  <dimension ref="A1:I69"/>
  <sheetViews>
    <sheetView view="pageBreakPreview" topLeftCell="A59" zoomScaleNormal="100" zoomScaleSheetLayoutView="100" workbookViewId="0">
      <selection activeCell="B91" sqref="B91"/>
    </sheetView>
  </sheetViews>
  <sheetFormatPr defaultColWidth="9.140625" defaultRowHeight="16.5"/>
  <cols>
    <col min="1" max="1" width="7.140625" style="6" customWidth="1"/>
    <col min="2" max="2" width="39.42578125" style="1" customWidth="1"/>
    <col min="3" max="3" width="8.5703125" style="1" customWidth="1"/>
    <col min="4" max="4" width="11.140625" style="237" customWidth="1"/>
    <col min="5" max="5" width="11.42578125" style="226" customWidth="1"/>
    <col min="6" max="6" width="11" style="593" customWidth="1"/>
    <col min="7" max="7" width="23.42578125" style="1" hidden="1" customWidth="1"/>
    <col min="8" max="8" width="10.5703125" style="1" hidden="1" customWidth="1"/>
    <col min="9" max="9" width="2.42578125" style="1" hidden="1" customWidth="1"/>
    <col min="10" max="10" width="9.140625" style="1"/>
    <col min="11" max="11" width="7.140625" style="1" customWidth="1"/>
    <col min="12" max="16384" width="9.140625" style="1"/>
  </cols>
  <sheetData>
    <row r="1" spans="1:6">
      <c r="A1" s="538" t="s">
        <v>11</v>
      </c>
      <c r="B1" s="539" t="s">
        <v>45</v>
      </c>
      <c r="C1" s="540"/>
      <c r="D1" s="548"/>
      <c r="E1" s="545"/>
    </row>
    <row r="2" spans="1:6">
      <c r="A2" s="2"/>
      <c r="B2" s="3"/>
    </row>
    <row r="3" spans="1:6" s="37" customFormat="1" ht="26.25" customHeight="1">
      <c r="B3" s="1018" t="s">
        <v>3337</v>
      </c>
      <c r="C3" s="1018"/>
      <c r="D3" s="1018"/>
      <c r="E3" s="1018"/>
      <c r="F3" s="594"/>
    </row>
    <row r="4" spans="1:6" s="37" customFormat="1" ht="389.45" customHeight="1">
      <c r="A4" s="382"/>
      <c r="B4" s="1024" t="s">
        <v>4907</v>
      </c>
      <c r="C4" s="1024"/>
      <c r="D4" s="1024"/>
      <c r="E4" s="1024"/>
      <c r="F4" s="594"/>
    </row>
    <row r="5" spans="1:6" s="37" customFormat="1" ht="393.6" customHeight="1">
      <c r="A5" s="382"/>
      <c r="B5" s="1024" t="s">
        <v>3361</v>
      </c>
      <c r="C5" s="1024"/>
      <c r="D5" s="1024"/>
      <c r="E5" s="1024"/>
      <c r="F5" s="594"/>
    </row>
    <row r="6" spans="1:6" s="37" customFormat="1" ht="94.35" customHeight="1">
      <c r="A6" s="382"/>
      <c r="B6" s="1014" t="s">
        <v>4908</v>
      </c>
      <c r="C6" s="1014"/>
      <c r="D6" s="1014"/>
      <c r="E6" s="1014"/>
      <c r="F6" s="594"/>
    </row>
    <row r="7" spans="1:6">
      <c r="A7" s="44"/>
      <c r="B7" s="44"/>
      <c r="C7" s="44"/>
      <c r="D7" s="625"/>
      <c r="E7" s="797"/>
      <c r="F7" s="608"/>
    </row>
    <row r="8" spans="1:6">
      <c r="A8" s="44"/>
      <c r="B8" s="541" t="s">
        <v>48</v>
      </c>
      <c r="C8" s="541">
        <f>'SKUPNA rekapitulacija'!C42</f>
        <v>0.81899999999999995</v>
      </c>
      <c r="D8" s="626"/>
      <c r="E8" s="792"/>
      <c r="F8" s="603"/>
    </row>
    <row r="9" spans="1:6">
      <c r="A9" s="44"/>
      <c r="B9" s="542" t="s">
        <v>49</v>
      </c>
      <c r="C9" s="542">
        <f>'SKUPNA rekapitulacija'!C52</f>
        <v>0.18099999999999999</v>
      </c>
      <c r="D9" s="626"/>
      <c r="E9" s="792"/>
      <c r="F9" s="603"/>
    </row>
    <row r="10" spans="1:6">
      <c r="A10" s="32"/>
    </row>
    <row r="11" spans="1:6" s="3" customFormat="1" ht="17.25" thickBot="1">
      <c r="A11" s="4"/>
      <c r="B11" s="33" t="s">
        <v>2</v>
      </c>
      <c r="C11" s="5" t="s">
        <v>3</v>
      </c>
      <c r="D11" s="238" t="s">
        <v>4</v>
      </c>
      <c r="E11" s="228" t="s">
        <v>5</v>
      </c>
      <c r="F11" s="596" t="s">
        <v>6</v>
      </c>
    </row>
    <row r="12" spans="1:6" s="10" customFormat="1" ht="16.5" customHeight="1" thickTop="1">
      <c r="A12" s="42"/>
      <c r="B12" s="52"/>
      <c r="C12" s="53"/>
      <c r="D12" s="627"/>
      <c r="E12" s="55"/>
      <c r="F12" s="609"/>
    </row>
    <row r="13" spans="1:6" s="10" customFormat="1">
      <c r="A13" s="40"/>
      <c r="B13" s="34" t="s">
        <v>8</v>
      </c>
      <c r="C13" s="39"/>
      <c r="D13" s="109"/>
      <c r="E13" s="794"/>
      <c r="F13" s="606"/>
    </row>
    <row r="14" spans="1:6" s="10" customFormat="1" ht="68.25" customHeight="1">
      <c r="A14" s="42" t="s">
        <v>12</v>
      </c>
      <c r="B14" s="52" t="s">
        <v>3523</v>
      </c>
      <c r="C14" s="56" t="s">
        <v>9</v>
      </c>
      <c r="D14" s="628">
        <v>110</v>
      </c>
      <c r="E14" s="57"/>
      <c r="F14" s="610"/>
    </row>
    <row r="15" spans="1:6" s="10" customFormat="1" ht="66.75" customHeight="1">
      <c r="A15" s="42" t="s">
        <v>14</v>
      </c>
      <c r="B15" s="52" t="s">
        <v>50</v>
      </c>
      <c r="C15" s="56" t="s">
        <v>9</v>
      </c>
      <c r="D15" s="628">
        <v>320</v>
      </c>
      <c r="E15" s="57"/>
      <c r="F15" s="610"/>
    </row>
    <row r="16" spans="1:6" s="10" customFormat="1" ht="28.5" customHeight="1">
      <c r="A16" s="42" t="s">
        <v>23</v>
      </c>
      <c r="B16" s="52" t="s">
        <v>51</v>
      </c>
      <c r="C16" s="56" t="s">
        <v>10</v>
      </c>
      <c r="D16" s="628">
        <v>120</v>
      </c>
      <c r="E16" s="57"/>
      <c r="F16" s="610"/>
    </row>
    <row r="17" spans="1:6" ht="40.5" customHeight="1">
      <c r="A17" s="42" t="s">
        <v>16</v>
      </c>
      <c r="B17" s="52" t="s">
        <v>52</v>
      </c>
      <c r="C17" s="56" t="s">
        <v>10</v>
      </c>
      <c r="D17" s="628">
        <v>100</v>
      </c>
      <c r="E17" s="57"/>
      <c r="F17" s="610"/>
    </row>
    <row r="18" spans="1:6" ht="57.75" customHeight="1">
      <c r="A18" s="42" t="s">
        <v>17</v>
      </c>
      <c r="B18" s="52" t="s">
        <v>60</v>
      </c>
      <c r="C18" s="56" t="s">
        <v>39</v>
      </c>
      <c r="D18" s="629">
        <v>984</v>
      </c>
      <c r="E18" s="58"/>
      <c r="F18" s="611"/>
    </row>
    <row r="19" spans="1:6">
      <c r="A19" s="36"/>
      <c r="B19" s="34" t="s">
        <v>61</v>
      </c>
      <c r="C19" s="56"/>
      <c r="D19" s="629"/>
      <c r="E19" s="58"/>
      <c r="F19" s="611"/>
    </row>
    <row r="20" spans="1:6" ht="69.75" customHeight="1">
      <c r="A20" s="42" t="s">
        <v>18</v>
      </c>
      <c r="B20" s="52" t="s">
        <v>53</v>
      </c>
      <c r="C20" s="56" t="s">
        <v>39</v>
      </c>
      <c r="D20" s="629">
        <v>997</v>
      </c>
      <c r="E20" s="58"/>
      <c r="F20" s="611"/>
    </row>
    <row r="21" spans="1:6" ht="41.25" customHeight="1">
      <c r="A21" s="42" t="s">
        <v>24</v>
      </c>
      <c r="B21" s="52" t="s">
        <v>4644</v>
      </c>
      <c r="C21" s="56" t="s">
        <v>9</v>
      </c>
      <c r="D21" s="629">
        <v>510</v>
      </c>
      <c r="E21" s="58"/>
      <c r="F21" s="611"/>
    </row>
    <row r="22" spans="1:6" ht="42" customHeight="1">
      <c r="A22" s="42" t="s">
        <v>19</v>
      </c>
      <c r="B22" s="52" t="s">
        <v>4645</v>
      </c>
      <c r="C22" s="56" t="s">
        <v>9</v>
      </c>
      <c r="D22" s="629">
        <v>515</v>
      </c>
      <c r="E22" s="58"/>
      <c r="F22" s="611"/>
    </row>
    <row r="23" spans="1:6" ht="28.5" customHeight="1">
      <c r="A23" s="42" t="s">
        <v>20</v>
      </c>
      <c r="B23" s="52" t="s">
        <v>54</v>
      </c>
      <c r="C23" s="56" t="s">
        <v>13</v>
      </c>
      <c r="D23" s="629">
        <v>85169.1</v>
      </c>
      <c r="E23" s="58"/>
      <c r="F23" s="611"/>
    </row>
    <row r="24" spans="1:6" ht="30" customHeight="1">
      <c r="A24" s="42" t="s">
        <v>21</v>
      </c>
      <c r="B24" s="52" t="s">
        <v>55</v>
      </c>
      <c r="C24" s="56" t="s">
        <v>9</v>
      </c>
      <c r="D24" s="629">
        <v>487</v>
      </c>
      <c r="E24" s="58"/>
      <c r="F24" s="611"/>
    </row>
    <row r="25" spans="1:6" ht="30" customHeight="1">
      <c r="A25" s="42" t="s">
        <v>26</v>
      </c>
      <c r="B25" s="52" t="s">
        <v>56</v>
      </c>
      <c r="C25" s="56" t="s">
        <v>9</v>
      </c>
      <c r="D25" s="629">
        <v>493</v>
      </c>
      <c r="E25" s="58"/>
      <c r="F25" s="611"/>
    </row>
    <row r="26" spans="1:6" ht="53.25" customHeight="1">
      <c r="A26" s="42" t="s">
        <v>27</v>
      </c>
      <c r="B26" s="52" t="s">
        <v>4646</v>
      </c>
      <c r="C26" s="56" t="s">
        <v>15</v>
      </c>
      <c r="D26" s="629">
        <v>70</v>
      </c>
      <c r="E26" s="58"/>
      <c r="F26" s="611"/>
    </row>
    <row r="27" spans="1:6" ht="60.75" customHeight="1">
      <c r="A27" s="42" t="s">
        <v>28</v>
      </c>
      <c r="B27" s="52" t="s">
        <v>4647</v>
      </c>
      <c r="C27" s="56" t="s">
        <v>15</v>
      </c>
      <c r="D27" s="629">
        <v>71</v>
      </c>
      <c r="E27" s="58"/>
      <c r="F27" s="611"/>
    </row>
    <row r="28" spans="1:6" ht="42.75" customHeight="1">
      <c r="A28" s="42" t="s">
        <v>29</v>
      </c>
      <c r="B28" s="52" t="s">
        <v>57</v>
      </c>
      <c r="C28" s="56" t="s">
        <v>15</v>
      </c>
      <c r="D28" s="629">
        <v>3</v>
      </c>
      <c r="E28" s="58"/>
      <c r="F28" s="611"/>
    </row>
    <row r="29" spans="1:6" ht="42" customHeight="1">
      <c r="A29" s="42" t="s">
        <v>30</v>
      </c>
      <c r="B29" s="52" t="s">
        <v>58</v>
      </c>
      <c r="C29" s="56" t="s">
        <v>15</v>
      </c>
      <c r="D29" s="629">
        <v>1</v>
      </c>
      <c r="E29" s="58"/>
      <c r="F29" s="611"/>
    </row>
    <row r="30" spans="1:6" ht="42.75" customHeight="1">
      <c r="A30" s="42" t="s">
        <v>31</v>
      </c>
      <c r="B30" s="52" t="s">
        <v>59</v>
      </c>
      <c r="C30" s="56" t="s">
        <v>15</v>
      </c>
      <c r="D30" s="629">
        <v>2</v>
      </c>
      <c r="E30" s="58"/>
      <c r="F30" s="611"/>
    </row>
    <row r="31" spans="1:6" ht="16.5" customHeight="1">
      <c r="A31" s="42"/>
      <c r="B31" s="52"/>
      <c r="C31" s="56"/>
      <c r="D31" s="629"/>
      <c r="E31" s="58"/>
      <c r="F31" s="611"/>
    </row>
    <row r="32" spans="1:6" ht="16.5" customHeight="1">
      <c r="A32" s="42"/>
      <c r="B32" s="59" t="s">
        <v>62</v>
      </c>
      <c r="C32" s="56"/>
      <c r="D32" s="629"/>
      <c r="E32" s="58"/>
      <c r="F32" s="611"/>
    </row>
    <row r="33" spans="1:6" ht="53.25" customHeight="1">
      <c r="A33" s="42" t="s">
        <v>32</v>
      </c>
      <c r="B33" s="52" t="s">
        <v>63</v>
      </c>
      <c r="C33" s="56" t="s">
        <v>10</v>
      </c>
      <c r="D33" s="628">
        <v>206</v>
      </c>
      <c r="E33" s="57"/>
      <c r="F33" s="610"/>
    </row>
    <row r="34" spans="1:6" ht="29.25" customHeight="1">
      <c r="A34" s="42" t="s">
        <v>33</v>
      </c>
      <c r="B34" s="52" t="s">
        <v>64</v>
      </c>
      <c r="C34" s="56" t="s">
        <v>9</v>
      </c>
      <c r="D34" s="628">
        <v>13</v>
      </c>
      <c r="E34" s="57"/>
      <c r="F34" s="610"/>
    </row>
    <row r="35" spans="1:6" ht="27.75" customHeight="1">
      <c r="A35" s="42" t="s">
        <v>40</v>
      </c>
      <c r="B35" s="52" t="s">
        <v>65</v>
      </c>
      <c r="C35" s="56" t="s">
        <v>9</v>
      </c>
      <c r="D35" s="628">
        <v>103</v>
      </c>
      <c r="E35" s="57"/>
      <c r="F35" s="610"/>
    </row>
    <row r="36" spans="1:6" ht="32.25" customHeight="1">
      <c r="A36" s="42" t="s">
        <v>41</v>
      </c>
      <c r="B36" s="52" t="s">
        <v>66</v>
      </c>
      <c r="C36" s="56" t="s">
        <v>13</v>
      </c>
      <c r="D36" s="628">
        <v>6302.4</v>
      </c>
      <c r="E36" s="57"/>
      <c r="F36" s="610"/>
    </row>
    <row r="37" spans="1:6" ht="16.5" customHeight="1">
      <c r="A37" s="42"/>
      <c r="B37" s="52"/>
      <c r="C37" s="56"/>
      <c r="D37" s="629"/>
      <c r="E37" s="58"/>
      <c r="F37" s="611"/>
    </row>
    <row r="38" spans="1:6" ht="16.5" customHeight="1">
      <c r="A38" s="42"/>
      <c r="B38" s="59" t="s">
        <v>67</v>
      </c>
      <c r="C38" s="56"/>
      <c r="D38" s="629"/>
      <c r="E38" s="58"/>
      <c r="F38" s="611"/>
    </row>
    <row r="39" spans="1:6" ht="78" customHeight="1">
      <c r="A39" s="42" t="s">
        <v>42</v>
      </c>
      <c r="B39" s="52" t="s">
        <v>68</v>
      </c>
      <c r="C39" s="56" t="s">
        <v>10</v>
      </c>
      <c r="D39" s="628">
        <v>200</v>
      </c>
      <c r="E39" s="57"/>
      <c r="F39" s="610"/>
    </row>
    <row r="40" spans="1:6" ht="30.75" customHeight="1">
      <c r="A40" s="42" t="s">
        <v>93</v>
      </c>
      <c r="B40" s="52" t="s">
        <v>64</v>
      </c>
      <c r="C40" s="56" t="s">
        <v>9</v>
      </c>
      <c r="D40" s="628">
        <v>10</v>
      </c>
      <c r="E40" s="57"/>
      <c r="F40" s="610"/>
    </row>
    <row r="41" spans="1:6" ht="27.75" customHeight="1">
      <c r="A41" s="42" t="s">
        <v>94</v>
      </c>
      <c r="B41" s="52" t="s">
        <v>69</v>
      </c>
      <c r="C41" s="56" t="s">
        <v>9</v>
      </c>
      <c r="D41" s="628">
        <v>58</v>
      </c>
      <c r="E41" s="57"/>
      <c r="F41" s="610"/>
    </row>
    <row r="42" spans="1:6" ht="27.75" customHeight="1">
      <c r="A42" s="42" t="s">
        <v>95</v>
      </c>
      <c r="B42" s="52" t="s">
        <v>70</v>
      </c>
      <c r="C42" s="56" t="s">
        <v>13</v>
      </c>
      <c r="D42" s="628">
        <v>8751.2999999999993</v>
      </c>
      <c r="E42" s="57"/>
      <c r="F42" s="610"/>
    </row>
    <row r="43" spans="1:6" ht="54.75" customHeight="1">
      <c r="A43" s="42" t="s">
        <v>96</v>
      </c>
      <c r="B43" s="52" t="s">
        <v>71</v>
      </c>
      <c r="C43" s="56" t="s">
        <v>15</v>
      </c>
      <c r="D43" s="628">
        <v>134</v>
      </c>
      <c r="E43" s="57"/>
      <c r="F43" s="610"/>
    </row>
    <row r="44" spans="1:6" ht="16.5" customHeight="1">
      <c r="A44" s="42"/>
      <c r="B44" s="52"/>
      <c r="C44" s="56"/>
      <c r="D44" s="628"/>
      <c r="E44" s="57"/>
      <c r="F44" s="610"/>
    </row>
    <row r="45" spans="1:6" ht="16.5" customHeight="1">
      <c r="A45" s="42"/>
      <c r="B45" s="59" t="s">
        <v>72</v>
      </c>
      <c r="C45" s="56"/>
      <c r="D45" s="629"/>
      <c r="E45" s="58"/>
      <c r="F45" s="611"/>
    </row>
    <row r="46" spans="1:6" ht="28.5" customHeight="1">
      <c r="A46" s="42" t="s">
        <v>97</v>
      </c>
      <c r="B46" s="52" t="s">
        <v>73</v>
      </c>
      <c r="C46" s="56" t="s">
        <v>7</v>
      </c>
      <c r="D46" s="628">
        <v>1</v>
      </c>
      <c r="E46" s="57"/>
      <c r="F46" s="610"/>
    </row>
    <row r="47" spans="1:6" ht="55.5" customHeight="1">
      <c r="A47" s="42" t="s">
        <v>98</v>
      </c>
      <c r="B47" s="52" t="s">
        <v>74</v>
      </c>
      <c r="C47" s="56" t="s">
        <v>10</v>
      </c>
      <c r="D47" s="628">
        <v>526</v>
      </c>
      <c r="E47" s="57"/>
      <c r="F47" s="610"/>
    </row>
    <row r="48" spans="1:6" ht="54.75" customHeight="1">
      <c r="A48" s="42" t="s">
        <v>99</v>
      </c>
      <c r="B48" s="52" t="s">
        <v>75</v>
      </c>
      <c r="C48" s="56" t="s">
        <v>10</v>
      </c>
      <c r="D48" s="628">
        <v>522</v>
      </c>
      <c r="E48" s="57"/>
      <c r="F48" s="610"/>
    </row>
    <row r="49" spans="1:6" ht="56.25" customHeight="1">
      <c r="A49" s="42" t="s">
        <v>100</v>
      </c>
      <c r="B49" s="52" t="s">
        <v>76</v>
      </c>
      <c r="C49" s="56" t="s">
        <v>10</v>
      </c>
      <c r="D49" s="628">
        <v>72</v>
      </c>
      <c r="E49" s="57"/>
      <c r="F49" s="610"/>
    </row>
    <row r="50" spans="1:6" ht="54" customHeight="1">
      <c r="A50" s="42" t="s">
        <v>101</v>
      </c>
      <c r="B50" s="52" t="s">
        <v>77</v>
      </c>
      <c r="C50" s="56" t="s">
        <v>10</v>
      </c>
      <c r="D50" s="628">
        <v>148</v>
      </c>
      <c r="E50" s="57"/>
      <c r="F50" s="610"/>
    </row>
    <row r="51" spans="1:6" ht="42" customHeight="1">
      <c r="A51" s="42" t="s">
        <v>102</v>
      </c>
      <c r="B51" s="52" t="s">
        <v>78</v>
      </c>
      <c r="C51" s="56" t="s">
        <v>15</v>
      </c>
      <c r="D51" s="628">
        <v>92</v>
      </c>
      <c r="E51" s="57"/>
      <c r="F51" s="610"/>
    </row>
    <row r="52" spans="1:6" ht="67.5" customHeight="1">
      <c r="A52" s="42" t="s">
        <v>103</v>
      </c>
      <c r="B52" s="52" t="s">
        <v>79</v>
      </c>
      <c r="C52" s="56" t="s">
        <v>13</v>
      </c>
      <c r="D52" s="628">
        <v>6041.6</v>
      </c>
      <c r="E52" s="57"/>
      <c r="F52" s="610"/>
    </row>
    <row r="53" spans="1:6" ht="16.5" customHeight="1">
      <c r="A53" s="42"/>
      <c r="B53" s="59"/>
      <c r="C53" s="56"/>
      <c r="D53" s="629"/>
      <c r="E53" s="58"/>
      <c r="F53" s="611"/>
    </row>
    <row r="54" spans="1:6" ht="16.5" customHeight="1">
      <c r="A54" s="42"/>
      <c r="B54" s="59" t="s">
        <v>80</v>
      </c>
      <c r="C54" s="56"/>
      <c r="D54" s="629"/>
      <c r="E54" s="58"/>
      <c r="F54" s="611"/>
    </row>
    <row r="55" spans="1:6" ht="79.5" customHeight="1">
      <c r="A55" s="42" t="s">
        <v>104</v>
      </c>
      <c r="B55" s="52" t="s">
        <v>91</v>
      </c>
      <c r="C55" s="56" t="s">
        <v>15</v>
      </c>
      <c r="D55" s="628">
        <v>24</v>
      </c>
      <c r="E55" s="57"/>
      <c r="F55" s="610"/>
    </row>
    <row r="56" spans="1:6" ht="81.75" customHeight="1">
      <c r="A56" s="42" t="s">
        <v>105</v>
      </c>
      <c r="B56" s="52" t="s">
        <v>81</v>
      </c>
      <c r="C56" s="56" t="s">
        <v>15</v>
      </c>
      <c r="D56" s="628">
        <v>2</v>
      </c>
      <c r="E56" s="57"/>
      <c r="F56" s="610"/>
    </row>
    <row r="57" spans="1:6" ht="81" customHeight="1">
      <c r="A57" s="42" t="s">
        <v>106</v>
      </c>
      <c r="B57" s="52" t="s">
        <v>82</v>
      </c>
      <c r="C57" s="56" t="s">
        <v>15</v>
      </c>
      <c r="D57" s="628">
        <v>85</v>
      </c>
      <c r="E57" s="57"/>
      <c r="F57" s="610"/>
    </row>
    <row r="58" spans="1:6" ht="78.75" customHeight="1">
      <c r="A58" s="42" t="s">
        <v>107</v>
      </c>
      <c r="B58" s="52" t="s">
        <v>83</v>
      </c>
      <c r="C58" s="56" t="s">
        <v>15</v>
      </c>
      <c r="D58" s="628">
        <v>6</v>
      </c>
      <c r="E58" s="57"/>
      <c r="F58" s="610"/>
    </row>
    <row r="59" spans="1:6" ht="81" customHeight="1">
      <c r="A59" s="42" t="s">
        <v>108</v>
      </c>
      <c r="B59" s="52" t="s">
        <v>84</v>
      </c>
      <c r="C59" s="56" t="s">
        <v>15</v>
      </c>
      <c r="D59" s="628">
        <v>28</v>
      </c>
      <c r="E59" s="57"/>
      <c r="F59" s="610"/>
    </row>
    <row r="60" spans="1:6" ht="81.75" customHeight="1">
      <c r="A60" s="42" t="s">
        <v>109</v>
      </c>
      <c r="B60" s="52" t="s">
        <v>85</v>
      </c>
      <c r="C60" s="56" t="s">
        <v>15</v>
      </c>
      <c r="D60" s="628">
        <v>3</v>
      </c>
      <c r="E60" s="57"/>
      <c r="F60" s="610"/>
    </row>
    <row r="61" spans="1:6" ht="80.25" customHeight="1">
      <c r="A61" s="42" t="s">
        <v>110</v>
      </c>
      <c r="B61" s="52" t="s">
        <v>86</v>
      </c>
      <c r="C61" s="56" t="s">
        <v>15</v>
      </c>
      <c r="D61" s="628">
        <v>73</v>
      </c>
      <c r="E61" s="57"/>
      <c r="F61" s="610"/>
    </row>
    <row r="62" spans="1:6" s="10" customFormat="1" ht="79.5" customHeight="1">
      <c r="A62" s="42" t="s">
        <v>111</v>
      </c>
      <c r="B62" s="52" t="s">
        <v>87</v>
      </c>
      <c r="C62" s="56" t="s">
        <v>15</v>
      </c>
      <c r="D62" s="628">
        <v>5</v>
      </c>
      <c r="E62" s="57"/>
      <c r="F62" s="610"/>
    </row>
    <row r="63" spans="1:6" ht="27.75" customHeight="1">
      <c r="A63" s="42" t="s">
        <v>112</v>
      </c>
      <c r="B63" s="52" t="s">
        <v>88</v>
      </c>
      <c r="C63" s="56" t="s">
        <v>15</v>
      </c>
      <c r="D63" s="628">
        <v>20</v>
      </c>
      <c r="E63" s="57"/>
      <c r="F63" s="610"/>
    </row>
    <row r="64" spans="1:6" ht="28.5" customHeight="1">
      <c r="A64" s="42" t="s">
        <v>113</v>
      </c>
      <c r="B64" s="52" t="s">
        <v>89</v>
      </c>
      <c r="C64" s="56" t="s">
        <v>15</v>
      </c>
      <c r="D64" s="628">
        <f>D56+D58+D60+D62</f>
        <v>16</v>
      </c>
      <c r="E64" s="57"/>
      <c r="F64" s="610"/>
    </row>
    <row r="65" spans="1:6" ht="51.75" customHeight="1">
      <c r="A65" s="42" t="s">
        <v>114</v>
      </c>
      <c r="B65" s="52" t="s">
        <v>90</v>
      </c>
      <c r="C65" s="56" t="s">
        <v>15</v>
      </c>
      <c r="D65" s="628">
        <f>D63+D64</f>
        <v>36</v>
      </c>
      <c r="E65" s="57"/>
      <c r="F65" s="610"/>
    </row>
    <row r="66" spans="1:6" ht="16.5" customHeight="1" thickBot="1">
      <c r="A66" s="42"/>
      <c r="B66" s="52"/>
      <c r="C66" s="52"/>
      <c r="D66" s="629"/>
      <c r="E66" s="58"/>
      <c r="F66" s="611"/>
    </row>
    <row r="67" spans="1:6" ht="16.5" customHeight="1" thickBot="1">
      <c r="A67" s="60"/>
      <c r="B67" s="62" t="s">
        <v>92</v>
      </c>
      <c r="C67" s="61" t="s">
        <v>7</v>
      </c>
      <c r="D67" s="632">
        <v>1</v>
      </c>
      <c r="E67" s="856"/>
      <c r="F67" s="614">
        <f>E67*D67</f>
        <v>0</v>
      </c>
    </row>
    <row r="68" spans="1:6" ht="16.5" customHeight="1">
      <c r="A68" s="63"/>
      <c r="B68" s="64" t="s">
        <v>46</v>
      </c>
      <c r="C68" s="65"/>
      <c r="D68" s="630"/>
      <c r="E68" s="66"/>
      <c r="F68" s="612">
        <f>F67*C8</f>
        <v>0</v>
      </c>
    </row>
    <row r="69" spans="1:6" ht="16.5" customHeight="1">
      <c r="A69" s="67"/>
      <c r="B69" s="68" t="s">
        <v>47</v>
      </c>
      <c r="C69" s="68"/>
      <c r="D69" s="631"/>
      <c r="E69" s="798"/>
      <c r="F69" s="613">
        <f>F67*C9</f>
        <v>0</v>
      </c>
    </row>
  </sheetData>
  <sheetProtection algorithmName="SHA-512" hashValue="fuXqIyGkshUWjcvVvl0h976/b7Ht80pDWqyLDMYyNpBgzrymoSWtFmgNbtw1wwkqjDxkDcP/m8H9AgzvcncX0A==" saltValue="2DeUpb3XdaZk+k2soeC1lg==" spinCount="100000" sheet="1"/>
  <mergeCells count="4">
    <mergeCell ref="B3:E3"/>
    <mergeCell ref="B4:E4"/>
    <mergeCell ref="B5:E5"/>
    <mergeCell ref="B6:E6"/>
  </mergeCells>
  <phoneticPr fontId="45" type="noConversion"/>
  <pageMargins left="0.78740157480314965" right="0.39370078740157483" top="0.98425196850393704" bottom="0.98425196850393704" header="0.51181102362204722" footer="0.51181102362204722"/>
  <pageSetup paperSize="9" scale="74" firstPageNumber="0" orientation="portrait" r:id="rId1"/>
  <headerFooter alignWithMargins="0">
    <oddHeader>&amp;L&amp;"Calibri,Krepko"&amp;9&amp;UTehnološki park Velenje - TecHUB&amp;R&amp;9POPIS GRADBENIH DEL
A/3.0 GRADBENA JAMA</oddHeader>
    <oddFooter>&amp;R&amp;P</oddFooter>
  </headerFooter>
  <rowBreaks count="1" manualBreakCount="1">
    <brk id="58" max="5" man="1"/>
  </rowBreaks>
  <colBreaks count="1" manualBreakCount="1">
    <brk id="6" max="158"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2A5B7-12F9-4AFB-AEB3-10AC96EA455B}">
  <sheetPr>
    <tabColor theme="6" tint="0.59999389629810485"/>
  </sheetPr>
  <dimension ref="A1:G299"/>
  <sheetViews>
    <sheetView view="pageBreakPreview" topLeftCell="A278" zoomScaleNormal="100" zoomScaleSheetLayoutView="100" workbookViewId="0">
      <selection activeCell="E293" sqref="E293"/>
    </sheetView>
  </sheetViews>
  <sheetFormatPr defaultRowHeight="16.5"/>
  <cols>
    <col min="1" max="1" width="7.140625" style="6" customWidth="1"/>
    <col min="2" max="2" width="40.140625" style="36" customWidth="1"/>
    <col min="3" max="3" width="8.5703125" style="1" customWidth="1"/>
    <col min="4" max="4" width="11.5703125" style="237" customWidth="1"/>
    <col min="5" max="5" width="10.42578125" style="226" customWidth="1"/>
    <col min="6" max="6" width="15.42578125" style="593" customWidth="1"/>
    <col min="7" max="7" width="18.85546875" style="124" customWidth="1"/>
    <col min="8" max="10" width="9.140625" style="1"/>
    <col min="11" max="11" width="7.140625" style="1" customWidth="1"/>
    <col min="12" max="256" width="9.140625" style="1"/>
    <col min="257" max="257" width="7.140625" style="1" customWidth="1"/>
    <col min="258" max="258" width="40.140625" style="1" customWidth="1"/>
    <col min="259" max="259" width="8.5703125" style="1" customWidth="1"/>
    <col min="260" max="260" width="11.5703125" style="1" customWidth="1"/>
    <col min="261" max="261" width="10.42578125" style="1" customWidth="1"/>
    <col min="262" max="262" width="11.85546875" style="1" customWidth="1"/>
    <col min="263" max="263" width="18.85546875" style="1" customWidth="1"/>
    <col min="264" max="266" width="9.140625" style="1"/>
    <col min="267" max="267" width="7.140625" style="1" customWidth="1"/>
    <col min="268" max="512" width="9.140625" style="1"/>
    <col min="513" max="513" width="7.140625" style="1" customWidth="1"/>
    <col min="514" max="514" width="40.140625" style="1" customWidth="1"/>
    <col min="515" max="515" width="8.5703125" style="1" customWidth="1"/>
    <col min="516" max="516" width="11.5703125" style="1" customWidth="1"/>
    <col min="517" max="517" width="10.42578125" style="1" customWidth="1"/>
    <col min="518" max="518" width="11.85546875" style="1" customWidth="1"/>
    <col min="519" max="519" width="18.85546875" style="1" customWidth="1"/>
    <col min="520" max="522" width="9.140625" style="1"/>
    <col min="523" max="523" width="7.140625" style="1" customWidth="1"/>
    <col min="524" max="768" width="9.140625" style="1"/>
    <col min="769" max="769" width="7.140625" style="1" customWidth="1"/>
    <col min="770" max="770" width="40.140625" style="1" customWidth="1"/>
    <col min="771" max="771" width="8.5703125" style="1" customWidth="1"/>
    <col min="772" max="772" width="11.5703125" style="1" customWidth="1"/>
    <col min="773" max="773" width="10.42578125" style="1" customWidth="1"/>
    <col min="774" max="774" width="11.85546875" style="1" customWidth="1"/>
    <col min="775" max="775" width="18.85546875" style="1" customWidth="1"/>
    <col min="776" max="778" width="9.140625" style="1"/>
    <col min="779" max="779" width="7.140625" style="1" customWidth="1"/>
    <col min="780" max="1024" width="9.140625" style="1"/>
    <col min="1025" max="1025" width="7.140625" style="1" customWidth="1"/>
    <col min="1026" max="1026" width="40.140625" style="1" customWidth="1"/>
    <col min="1027" max="1027" width="8.5703125" style="1" customWidth="1"/>
    <col min="1028" max="1028" width="11.5703125" style="1" customWidth="1"/>
    <col min="1029" max="1029" width="10.42578125" style="1" customWidth="1"/>
    <col min="1030" max="1030" width="11.85546875" style="1" customWidth="1"/>
    <col min="1031" max="1031" width="18.85546875" style="1" customWidth="1"/>
    <col min="1032" max="1034" width="9.140625" style="1"/>
    <col min="1035" max="1035" width="7.140625" style="1" customWidth="1"/>
    <col min="1036" max="1280" width="9.140625" style="1"/>
    <col min="1281" max="1281" width="7.140625" style="1" customWidth="1"/>
    <col min="1282" max="1282" width="40.140625" style="1" customWidth="1"/>
    <col min="1283" max="1283" width="8.5703125" style="1" customWidth="1"/>
    <col min="1284" max="1284" width="11.5703125" style="1" customWidth="1"/>
    <col min="1285" max="1285" width="10.42578125" style="1" customWidth="1"/>
    <col min="1286" max="1286" width="11.85546875" style="1" customWidth="1"/>
    <col min="1287" max="1287" width="18.85546875" style="1" customWidth="1"/>
    <col min="1288" max="1290" width="9.140625" style="1"/>
    <col min="1291" max="1291" width="7.140625" style="1" customWidth="1"/>
    <col min="1292" max="1536" width="9.140625" style="1"/>
    <col min="1537" max="1537" width="7.140625" style="1" customWidth="1"/>
    <col min="1538" max="1538" width="40.140625" style="1" customWidth="1"/>
    <col min="1539" max="1539" width="8.5703125" style="1" customWidth="1"/>
    <col min="1540" max="1540" width="11.5703125" style="1" customWidth="1"/>
    <col min="1541" max="1541" width="10.42578125" style="1" customWidth="1"/>
    <col min="1542" max="1542" width="11.85546875" style="1" customWidth="1"/>
    <col min="1543" max="1543" width="18.85546875" style="1" customWidth="1"/>
    <col min="1544" max="1546" width="9.140625" style="1"/>
    <col min="1547" max="1547" width="7.140625" style="1" customWidth="1"/>
    <col min="1548" max="1792" width="9.140625" style="1"/>
    <col min="1793" max="1793" width="7.140625" style="1" customWidth="1"/>
    <col min="1794" max="1794" width="40.140625" style="1" customWidth="1"/>
    <col min="1795" max="1795" width="8.5703125" style="1" customWidth="1"/>
    <col min="1796" max="1796" width="11.5703125" style="1" customWidth="1"/>
    <col min="1797" max="1797" width="10.42578125" style="1" customWidth="1"/>
    <col min="1798" max="1798" width="11.85546875" style="1" customWidth="1"/>
    <col min="1799" max="1799" width="18.85546875" style="1" customWidth="1"/>
    <col min="1800" max="1802" width="9.140625" style="1"/>
    <col min="1803" max="1803" width="7.140625" style="1" customWidth="1"/>
    <col min="1804" max="2048" width="9.140625" style="1"/>
    <col min="2049" max="2049" width="7.140625" style="1" customWidth="1"/>
    <col min="2050" max="2050" width="40.140625" style="1" customWidth="1"/>
    <col min="2051" max="2051" width="8.5703125" style="1" customWidth="1"/>
    <col min="2052" max="2052" width="11.5703125" style="1" customWidth="1"/>
    <col min="2053" max="2053" width="10.42578125" style="1" customWidth="1"/>
    <col min="2054" max="2054" width="11.85546875" style="1" customWidth="1"/>
    <col min="2055" max="2055" width="18.85546875" style="1" customWidth="1"/>
    <col min="2056" max="2058" width="9.140625" style="1"/>
    <col min="2059" max="2059" width="7.140625" style="1" customWidth="1"/>
    <col min="2060" max="2304" width="9.140625" style="1"/>
    <col min="2305" max="2305" width="7.140625" style="1" customWidth="1"/>
    <col min="2306" max="2306" width="40.140625" style="1" customWidth="1"/>
    <col min="2307" max="2307" width="8.5703125" style="1" customWidth="1"/>
    <col min="2308" max="2308" width="11.5703125" style="1" customWidth="1"/>
    <col min="2309" max="2309" width="10.42578125" style="1" customWidth="1"/>
    <col min="2310" max="2310" width="11.85546875" style="1" customWidth="1"/>
    <col min="2311" max="2311" width="18.85546875" style="1" customWidth="1"/>
    <col min="2312" max="2314" width="9.140625" style="1"/>
    <col min="2315" max="2315" width="7.140625" style="1" customWidth="1"/>
    <col min="2316" max="2560" width="9.140625" style="1"/>
    <col min="2561" max="2561" width="7.140625" style="1" customWidth="1"/>
    <col min="2562" max="2562" width="40.140625" style="1" customWidth="1"/>
    <col min="2563" max="2563" width="8.5703125" style="1" customWidth="1"/>
    <col min="2564" max="2564" width="11.5703125" style="1" customWidth="1"/>
    <col min="2565" max="2565" width="10.42578125" style="1" customWidth="1"/>
    <col min="2566" max="2566" width="11.85546875" style="1" customWidth="1"/>
    <col min="2567" max="2567" width="18.85546875" style="1" customWidth="1"/>
    <col min="2568" max="2570" width="9.140625" style="1"/>
    <col min="2571" max="2571" width="7.140625" style="1" customWidth="1"/>
    <col min="2572" max="2816" width="9.140625" style="1"/>
    <col min="2817" max="2817" width="7.140625" style="1" customWidth="1"/>
    <col min="2818" max="2818" width="40.140625" style="1" customWidth="1"/>
    <col min="2819" max="2819" width="8.5703125" style="1" customWidth="1"/>
    <col min="2820" max="2820" width="11.5703125" style="1" customWidth="1"/>
    <col min="2821" max="2821" width="10.42578125" style="1" customWidth="1"/>
    <col min="2822" max="2822" width="11.85546875" style="1" customWidth="1"/>
    <col min="2823" max="2823" width="18.85546875" style="1" customWidth="1"/>
    <col min="2824" max="2826" width="9.140625" style="1"/>
    <col min="2827" max="2827" width="7.140625" style="1" customWidth="1"/>
    <col min="2828" max="3072" width="9.140625" style="1"/>
    <col min="3073" max="3073" width="7.140625" style="1" customWidth="1"/>
    <col min="3074" max="3074" width="40.140625" style="1" customWidth="1"/>
    <col min="3075" max="3075" width="8.5703125" style="1" customWidth="1"/>
    <col min="3076" max="3076" width="11.5703125" style="1" customWidth="1"/>
    <col min="3077" max="3077" width="10.42578125" style="1" customWidth="1"/>
    <col min="3078" max="3078" width="11.85546875" style="1" customWidth="1"/>
    <col min="3079" max="3079" width="18.85546875" style="1" customWidth="1"/>
    <col min="3080" max="3082" width="9.140625" style="1"/>
    <col min="3083" max="3083" width="7.140625" style="1" customWidth="1"/>
    <col min="3084" max="3328" width="9.140625" style="1"/>
    <col min="3329" max="3329" width="7.140625" style="1" customWidth="1"/>
    <col min="3330" max="3330" width="40.140625" style="1" customWidth="1"/>
    <col min="3331" max="3331" width="8.5703125" style="1" customWidth="1"/>
    <col min="3332" max="3332" width="11.5703125" style="1" customWidth="1"/>
    <col min="3333" max="3333" width="10.42578125" style="1" customWidth="1"/>
    <col min="3334" max="3334" width="11.85546875" style="1" customWidth="1"/>
    <col min="3335" max="3335" width="18.85546875" style="1" customWidth="1"/>
    <col min="3336" max="3338" width="9.140625" style="1"/>
    <col min="3339" max="3339" width="7.140625" style="1" customWidth="1"/>
    <col min="3340" max="3584" width="9.140625" style="1"/>
    <col min="3585" max="3585" width="7.140625" style="1" customWidth="1"/>
    <col min="3586" max="3586" width="40.140625" style="1" customWidth="1"/>
    <col min="3587" max="3587" width="8.5703125" style="1" customWidth="1"/>
    <col min="3588" max="3588" width="11.5703125" style="1" customWidth="1"/>
    <col min="3589" max="3589" width="10.42578125" style="1" customWidth="1"/>
    <col min="3590" max="3590" width="11.85546875" style="1" customWidth="1"/>
    <col min="3591" max="3591" width="18.85546875" style="1" customWidth="1"/>
    <col min="3592" max="3594" width="9.140625" style="1"/>
    <col min="3595" max="3595" width="7.140625" style="1" customWidth="1"/>
    <col min="3596" max="3840" width="9.140625" style="1"/>
    <col min="3841" max="3841" width="7.140625" style="1" customWidth="1"/>
    <col min="3842" max="3842" width="40.140625" style="1" customWidth="1"/>
    <col min="3843" max="3843" width="8.5703125" style="1" customWidth="1"/>
    <col min="3844" max="3844" width="11.5703125" style="1" customWidth="1"/>
    <col min="3845" max="3845" width="10.42578125" style="1" customWidth="1"/>
    <col min="3846" max="3846" width="11.85546875" style="1" customWidth="1"/>
    <col min="3847" max="3847" width="18.85546875" style="1" customWidth="1"/>
    <col min="3848" max="3850" width="9.140625" style="1"/>
    <col min="3851" max="3851" width="7.140625" style="1" customWidth="1"/>
    <col min="3852" max="4096" width="9.140625" style="1"/>
    <col min="4097" max="4097" width="7.140625" style="1" customWidth="1"/>
    <col min="4098" max="4098" width="40.140625" style="1" customWidth="1"/>
    <col min="4099" max="4099" width="8.5703125" style="1" customWidth="1"/>
    <col min="4100" max="4100" width="11.5703125" style="1" customWidth="1"/>
    <col min="4101" max="4101" width="10.42578125" style="1" customWidth="1"/>
    <col min="4102" max="4102" width="11.85546875" style="1" customWidth="1"/>
    <col min="4103" max="4103" width="18.85546875" style="1" customWidth="1"/>
    <col min="4104" max="4106" width="9.140625" style="1"/>
    <col min="4107" max="4107" width="7.140625" style="1" customWidth="1"/>
    <col min="4108" max="4352" width="9.140625" style="1"/>
    <col min="4353" max="4353" width="7.140625" style="1" customWidth="1"/>
    <col min="4354" max="4354" width="40.140625" style="1" customWidth="1"/>
    <col min="4355" max="4355" width="8.5703125" style="1" customWidth="1"/>
    <col min="4356" max="4356" width="11.5703125" style="1" customWidth="1"/>
    <col min="4357" max="4357" width="10.42578125" style="1" customWidth="1"/>
    <col min="4358" max="4358" width="11.85546875" style="1" customWidth="1"/>
    <col min="4359" max="4359" width="18.85546875" style="1" customWidth="1"/>
    <col min="4360" max="4362" width="9.140625" style="1"/>
    <col min="4363" max="4363" width="7.140625" style="1" customWidth="1"/>
    <col min="4364" max="4608" width="9.140625" style="1"/>
    <col min="4609" max="4609" width="7.140625" style="1" customWidth="1"/>
    <col min="4610" max="4610" width="40.140625" style="1" customWidth="1"/>
    <col min="4611" max="4611" width="8.5703125" style="1" customWidth="1"/>
    <col min="4612" max="4612" width="11.5703125" style="1" customWidth="1"/>
    <col min="4613" max="4613" width="10.42578125" style="1" customWidth="1"/>
    <col min="4614" max="4614" width="11.85546875" style="1" customWidth="1"/>
    <col min="4615" max="4615" width="18.85546875" style="1" customWidth="1"/>
    <col min="4616" max="4618" width="9.140625" style="1"/>
    <col min="4619" max="4619" width="7.140625" style="1" customWidth="1"/>
    <col min="4620" max="4864" width="9.140625" style="1"/>
    <col min="4865" max="4865" width="7.140625" style="1" customWidth="1"/>
    <col min="4866" max="4866" width="40.140625" style="1" customWidth="1"/>
    <col min="4867" max="4867" width="8.5703125" style="1" customWidth="1"/>
    <col min="4868" max="4868" width="11.5703125" style="1" customWidth="1"/>
    <col min="4869" max="4869" width="10.42578125" style="1" customWidth="1"/>
    <col min="4870" max="4870" width="11.85546875" style="1" customWidth="1"/>
    <col min="4871" max="4871" width="18.85546875" style="1" customWidth="1"/>
    <col min="4872" max="4874" width="9.140625" style="1"/>
    <col min="4875" max="4875" width="7.140625" style="1" customWidth="1"/>
    <col min="4876" max="5120" width="9.140625" style="1"/>
    <col min="5121" max="5121" width="7.140625" style="1" customWidth="1"/>
    <col min="5122" max="5122" width="40.140625" style="1" customWidth="1"/>
    <col min="5123" max="5123" width="8.5703125" style="1" customWidth="1"/>
    <col min="5124" max="5124" width="11.5703125" style="1" customWidth="1"/>
    <col min="5125" max="5125" width="10.42578125" style="1" customWidth="1"/>
    <col min="5126" max="5126" width="11.85546875" style="1" customWidth="1"/>
    <col min="5127" max="5127" width="18.85546875" style="1" customWidth="1"/>
    <col min="5128" max="5130" width="9.140625" style="1"/>
    <col min="5131" max="5131" width="7.140625" style="1" customWidth="1"/>
    <col min="5132" max="5376" width="9.140625" style="1"/>
    <col min="5377" max="5377" width="7.140625" style="1" customWidth="1"/>
    <col min="5378" max="5378" width="40.140625" style="1" customWidth="1"/>
    <col min="5379" max="5379" width="8.5703125" style="1" customWidth="1"/>
    <col min="5380" max="5380" width="11.5703125" style="1" customWidth="1"/>
    <col min="5381" max="5381" width="10.42578125" style="1" customWidth="1"/>
    <col min="5382" max="5382" width="11.85546875" style="1" customWidth="1"/>
    <col min="5383" max="5383" width="18.85546875" style="1" customWidth="1"/>
    <col min="5384" max="5386" width="9.140625" style="1"/>
    <col min="5387" max="5387" width="7.140625" style="1" customWidth="1"/>
    <col min="5388" max="5632" width="9.140625" style="1"/>
    <col min="5633" max="5633" width="7.140625" style="1" customWidth="1"/>
    <col min="5634" max="5634" width="40.140625" style="1" customWidth="1"/>
    <col min="5635" max="5635" width="8.5703125" style="1" customWidth="1"/>
    <col min="5636" max="5636" width="11.5703125" style="1" customWidth="1"/>
    <col min="5637" max="5637" width="10.42578125" style="1" customWidth="1"/>
    <col min="5638" max="5638" width="11.85546875" style="1" customWidth="1"/>
    <col min="5639" max="5639" width="18.85546875" style="1" customWidth="1"/>
    <col min="5640" max="5642" width="9.140625" style="1"/>
    <col min="5643" max="5643" width="7.140625" style="1" customWidth="1"/>
    <col min="5644" max="5888" width="9.140625" style="1"/>
    <col min="5889" max="5889" width="7.140625" style="1" customWidth="1"/>
    <col min="5890" max="5890" width="40.140625" style="1" customWidth="1"/>
    <col min="5891" max="5891" width="8.5703125" style="1" customWidth="1"/>
    <col min="5892" max="5892" width="11.5703125" style="1" customWidth="1"/>
    <col min="5893" max="5893" width="10.42578125" style="1" customWidth="1"/>
    <col min="5894" max="5894" width="11.85546875" style="1" customWidth="1"/>
    <col min="5895" max="5895" width="18.85546875" style="1" customWidth="1"/>
    <col min="5896" max="5898" width="9.140625" style="1"/>
    <col min="5899" max="5899" width="7.140625" style="1" customWidth="1"/>
    <col min="5900" max="6144" width="9.140625" style="1"/>
    <col min="6145" max="6145" width="7.140625" style="1" customWidth="1"/>
    <col min="6146" max="6146" width="40.140625" style="1" customWidth="1"/>
    <col min="6147" max="6147" width="8.5703125" style="1" customWidth="1"/>
    <col min="6148" max="6148" width="11.5703125" style="1" customWidth="1"/>
    <col min="6149" max="6149" width="10.42578125" style="1" customWidth="1"/>
    <col min="6150" max="6150" width="11.85546875" style="1" customWidth="1"/>
    <col min="6151" max="6151" width="18.85546875" style="1" customWidth="1"/>
    <col min="6152" max="6154" width="9.140625" style="1"/>
    <col min="6155" max="6155" width="7.140625" style="1" customWidth="1"/>
    <col min="6156" max="6400" width="9.140625" style="1"/>
    <col min="6401" max="6401" width="7.140625" style="1" customWidth="1"/>
    <col min="6402" max="6402" width="40.140625" style="1" customWidth="1"/>
    <col min="6403" max="6403" width="8.5703125" style="1" customWidth="1"/>
    <col min="6404" max="6404" width="11.5703125" style="1" customWidth="1"/>
    <col min="6405" max="6405" width="10.42578125" style="1" customWidth="1"/>
    <col min="6406" max="6406" width="11.85546875" style="1" customWidth="1"/>
    <col min="6407" max="6407" width="18.85546875" style="1" customWidth="1"/>
    <col min="6408" max="6410" width="9.140625" style="1"/>
    <col min="6411" max="6411" width="7.140625" style="1" customWidth="1"/>
    <col min="6412" max="6656" width="9.140625" style="1"/>
    <col min="6657" max="6657" width="7.140625" style="1" customWidth="1"/>
    <col min="6658" max="6658" width="40.140625" style="1" customWidth="1"/>
    <col min="6659" max="6659" width="8.5703125" style="1" customWidth="1"/>
    <col min="6660" max="6660" width="11.5703125" style="1" customWidth="1"/>
    <col min="6661" max="6661" width="10.42578125" style="1" customWidth="1"/>
    <col min="6662" max="6662" width="11.85546875" style="1" customWidth="1"/>
    <col min="6663" max="6663" width="18.85546875" style="1" customWidth="1"/>
    <col min="6664" max="6666" width="9.140625" style="1"/>
    <col min="6667" max="6667" width="7.140625" style="1" customWidth="1"/>
    <col min="6668" max="6912" width="9.140625" style="1"/>
    <col min="6913" max="6913" width="7.140625" style="1" customWidth="1"/>
    <col min="6914" max="6914" width="40.140625" style="1" customWidth="1"/>
    <col min="6915" max="6915" width="8.5703125" style="1" customWidth="1"/>
    <col min="6916" max="6916" width="11.5703125" style="1" customWidth="1"/>
    <col min="6917" max="6917" width="10.42578125" style="1" customWidth="1"/>
    <col min="6918" max="6918" width="11.85546875" style="1" customWidth="1"/>
    <col min="6919" max="6919" width="18.85546875" style="1" customWidth="1"/>
    <col min="6920" max="6922" width="9.140625" style="1"/>
    <col min="6923" max="6923" width="7.140625" style="1" customWidth="1"/>
    <col min="6924" max="7168" width="9.140625" style="1"/>
    <col min="7169" max="7169" width="7.140625" style="1" customWidth="1"/>
    <col min="7170" max="7170" width="40.140625" style="1" customWidth="1"/>
    <col min="7171" max="7171" width="8.5703125" style="1" customWidth="1"/>
    <col min="7172" max="7172" width="11.5703125" style="1" customWidth="1"/>
    <col min="7173" max="7173" width="10.42578125" style="1" customWidth="1"/>
    <col min="7174" max="7174" width="11.85546875" style="1" customWidth="1"/>
    <col min="7175" max="7175" width="18.85546875" style="1" customWidth="1"/>
    <col min="7176" max="7178" width="9.140625" style="1"/>
    <col min="7179" max="7179" width="7.140625" style="1" customWidth="1"/>
    <col min="7180" max="7424" width="9.140625" style="1"/>
    <col min="7425" max="7425" width="7.140625" style="1" customWidth="1"/>
    <col min="7426" max="7426" width="40.140625" style="1" customWidth="1"/>
    <col min="7427" max="7427" width="8.5703125" style="1" customWidth="1"/>
    <col min="7428" max="7428" width="11.5703125" style="1" customWidth="1"/>
    <col min="7429" max="7429" width="10.42578125" style="1" customWidth="1"/>
    <col min="7430" max="7430" width="11.85546875" style="1" customWidth="1"/>
    <col min="7431" max="7431" width="18.85546875" style="1" customWidth="1"/>
    <col min="7432" max="7434" width="9.140625" style="1"/>
    <col min="7435" max="7435" width="7.140625" style="1" customWidth="1"/>
    <col min="7436" max="7680" width="9.140625" style="1"/>
    <col min="7681" max="7681" width="7.140625" style="1" customWidth="1"/>
    <col min="7682" max="7682" width="40.140625" style="1" customWidth="1"/>
    <col min="7683" max="7683" width="8.5703125" style="1" customWidth="1"/>
    <col min="7684" max="7684" width="11.5703125" style="1" customWidth="1"/>
    <col min="7685" max="7685" width="10.42578125" style="1" customWidth="1"/>
    <col min="7686" max="7686" width="11.85546875" style="1" customWidth="1"/>
    <col min="7687" max="7687" width="18.85546875" style="1" customWidth="1"/>
    <col min="7688" max="7690" width="9.140625" style="1"/>
    <col min="7691" max="7691" width="7.140625" style="1" customWidth="1"/>
    <col min="7692" max="7936" width="9.140625" style="1"/>
    <col min="7937" max="7937" width="7.140625" style="1" customWidth="1"/>
    <col min="7938" max="7938" width="40.140625" style="1" customWidth="1"/>
    <col min="7939" max="7939" width="8.5703125" style="1" customWidth="1"/>
    <col min="7940" max="7940" width="11.5703125" style="1" customWidth="1"/>
    <col min="7941" max="7941" width="10.42578125" style="1" customWidth="1"/>
    <col min="7942" max="7942" width="11.85546875" style="1" customWidth="1"/>
    <col min="7943" max="7943" width="18.85546875" style="1" customWidth="1"/>
    <col min="7944" max="7946" width="9.140625" style="1"/>
    <col min="7947" max="7947" width="7.140625" style="1" customWidth="1"/>
    <col min="7948" max="8192" width="9.140625" style="1"/>
    <col min="8193" max="8193" width="7.140625" style="1" customWidth="1"/>
    <col min="8194" max="8194" width="40.140625" style="1" customWidth="1"/>
    <col min="8195" max="8195" width="8.5703125" style="1" customWidth="1"/>
    <col min="8196" max="8196" width="11.5703125" style="1" customWidth="1"/>
    <col min="8197" max="8197" width="10.42578125" style="1" customWidth="1"/>
    <col min="8198" max="8198" width="11.85546875" style="1" customWidth="1"/>
    <col min="8199" max="8199" width="18.85546875" style="1" customWidth="1"/>
    <col min="8200" max="8202" width="9.140625" style="1"/>
    <col min="8203" max="8203" width="7.140625" style="1" customWidth="1"/>
    <col min="8204" max="8448" width="9.140625" style="1"/>
    <col min="8449" max="8449" width="7.140625" style="1" customWidth="1"/>
    <col min="8450" max="8450" width="40.140625" style="1" customWidth="1"/>
    <col min="8451" max="8451" width="8.5703125" style="1" customWidth="1"/>
    <col min="8452" max="8452" width="11.5703125" style="1" customWidth="1"/>
    <col min="8453" max="8453" width="10.42578125" style="1" customWidth="1"/>
    <col min="8454" max="8454" width="11.85546875" style="1" customWidth="1"/>
    <col min="8455" max="8455" width="18.85546875" style="1" customWidth="1"/>
    <col min="8456" max="8458" width="9.140625" style="1"/>
    <col min="8459" max="8459" width="7.140625" style="1" customWidth="1"/>
    <col min="8460" max="8704" width="9.140625" style="1"/>
    <col min="8705" max="8705" width="7.140625" style="1" customWidth="1"/>
    <col min="8706" max="8706" width="40.140625" style="1" customWidth="1"/>
    <col min="8707" max="8707" width="8.5703125" style="1" customWidth="1"/>
    <col min="8708" max="8708" width="11.5703125" style="1" customWidth="1"/>
    <col min="8709" max="8709" width="10.42578125" style="1" customWidth="1"/>
    <col min="8710" max="8710" width="11.85546875" style="1" customWidth="1"/>
    <col min="8711" max="8711" width="18.85546875" style="1" customWidth="1"/>
    <col min="8712" max="8714" width="9.140625" style="1"/>
    <col min="8715" max="8715" width="7.140625" style="1" customWidth="1"/>
    <col min="8716" max="8960" width="9.140625" style="1"/>
    <col min="8961" max="8961" width="7.140625" style="1" customWidth="1"/>
    <col min="8962" max="8962" width="40.140625" style="1" customWidth="1"/>
    <col min="8963" max="8963" width="8.5703125" style="1" customWidth="1"/>
    <col min="8964" max="8964" width="11.5703125" style="1" customWidth="1"/>
    <col min="8965" max="8965" width="10.42578125" style="1" customWidth="1"/>
    <col min="8966" max="8966" width="11.85546875" style="1" customWidth="1"/>
    <col min="8967" max="8967" width="18.85546875" style="1" customWidth="1"/>
    <col min="8968" max="8970" width="9.140625" style="1"/>
    <col min="8971" max="8971" width="7.140625" style="1" customWidth="1"/>
    <col min="8972" max="9216" width="9.140625" style="1"/>
    <col min="9217" max="9217" width="7.140625" style="1" customWidth="1"/>
    <col min="9218" max="9218" width="40.140625" style="1" customWidth="1"/>
    <col min="9219" max="9219" width="8.5703125" style="1" customWidth="1"/>
    <col min="9220" max="9220" width="11.5703125" style="1" customWidth="1"/>
    <col min="9221" max="9221" width="10.42578125" style="1" customWidth="1"/>
    <col min="9222" max="9222" width="11.85546875" style="1" customWidth="1"/>
    <col min="9223" max="9223" width="18.85546875" style="1" customWidth="1"/>
    <col min="9224" max="9226" width="9.140625" style="1"/>
    <col min="9227" max="9227" width="7.140625" style="1" customWidth="1"/>
    <col min="9228" max="9472" width="9.140625" style="1"/>
    <col min="9473" max="9473" width="7.140625" style="1" customWidth="1"/>
    <col min="9474" max="9474" width="40.140625" style="1" customWidth="1"/>
    <col min="9475" max="9475" width="8.5703125" style="1" customWidth="1"/>
    <col min="9476" max="9476" width="11.5703125" style="1" customWidth="1"/>
    <col min="9477" max="9477" width="10.42578125" style="1" customWidth="1"/>
    <col min="9478" max="9478" width="11.85546875" style="1" customWidth="1"/>
    <col min="9479" max="9479" width="18.85546875" style="1" customWidth="1"/>
    <col min="9480" max="9482" width="9.140625" style="1"/>
    <col min="9483" max="9483" width="7.140625" style="1" customWidth="1"/>
    <col min="9484" max="9728" width="9.140625" style="1"/>
    <col min="9729" max="9729" width="7.140625" style="1" customWidth="1"/>
    <col min="9730" max="9730" width="40.140625" style="1" customWidth="1"/>
    <col min="9731" max="9731" width="8.5703125" style="1" customWidth="1"/>
    <col min="9732" max="9732" width="11.5703125" style="1" customWidth="1"/>
    <col min="9733" max="9733" width="10.42578125" style="1" customWidth="1"/>
    <col min="9734" max="9734" width="11.85546875" style="1" customWidth="1"/>
    <col min="9735" max="9735" width="18.85546875" style="1" customWidth="1"/>
    <col min="9736" max="9738" width="9.140625" style="1"/>
    <col min="9739" max="9739" width="7.140625" style="1" customWidth="1"/>
    <col min="9740" max="9984" width="9.140625" style="1"/>
    <col min="9985" max="9985" width="7.140625" style="1" customWidth="1"/>
    <col min="9986" max="9986" width="40.140625" style="1" customWidth="1"/>
    <col min="9987" max="9987" width="8.5703125" style="1" customWidth="1"/>
    <col min="9988" max="9988" width="11.5703125" style="1" customWidth="1"/>
    <col min="9989" max="9989" width="10.42578125" style="1" customWidth="1"/>
    <col min="9990" max="9990" width="11.85546875" style="1" customWidth="1"/>
    <col min="9991" max="9991" width="18.85546875" style="1" customWidth="1"/>
    <col min="9992" max="9994" width="9.140625" style="1"/>
    <col min="9995" max="9995" width="7.140625" style="1" customWidth="1"/>
    <col min="9996" max="10240" width="9.140625" style="1"/>
    <col min="10241" max="10241" width="7.140625" style="1" customWidth="1"/>
    <col min="10242" max="10242" width="40.140625" style="1" customWidth="1"/>
    <col min="10243" max="10243" width="8.5703125" style="1" customWidth="1"/>
    <col min="10244" max="10244" width="11.5703125" style="1" customWidth="1"/>
    <col min="10245" max="10245" width="10.42578125" style="1" customWidth="1"/>
    <col min="10246" max="10246" width="11.85546875" style="1" customWidth="1"/>
    <col min="10247" max="10247" width="18.85546875" style="1" customWidth="1"/>
    <col min="10248" max="10250" width="9.140625" style="1"/>
    <col min="10251" max="10251" width="7.140625" style="1" customWidth="1"/>
    <col min="10252" max="10496" width="9.140625" style="1"/>
    <col min="10497" max="10497" width="7.140625" style="1" customWidth="1"/>
    <col min="10498" max="10498" width="40.140625" style="1" customWidth="1"/>
    <col min="10499" max="10499" width="8.5703125" style="1" customWidth="1"/>
    <col min="10500" max="10500" width="11.5703125" style="1" customWidth="1"/>
    <col min="10501" max="10501" width="10.42578125" style="1" customWidth="1"/>
    <col min="10502" max="10502" width="11.85546875" style="1" customWidth="1"/>
    <col min="10503" max="10503" width="18.85546875" style="1" customWidth="1"/>
    <col min="10504" max="10506" width="9.140625" style="1"/>
    <col min="10507" max="10507" width="7.140625" style="1" customWidth="1"/>
    <col min="10508" max="10752" width="9.140625" style="1"/>
    <col min="10753" max="10753" width="7.140625" style="1" customWidth="1"/>
    <col min="10754" max="10754" width="40.140625" style="1" customWidth="1"/>
    <col min="10755" max="10755" width="8.5703125" style="1" customWidth="1"/>
    <col min="10756" max="10756" width="11.5703125" style="1" customWidth="1"/>
    <col min="10757" max="10757" width="10.42578125" style="1" customWidth="1"/>
    <col min="10758" max="10758" width="11.85546875" style="1" customWidth="1"/>
    <col min="10759" max="10759" width="18.85546875" style="1" customWidth="1"/>
    <col min="10760" max="10762" width="9.140625" style="1"/>
    <col min="10763" max="10763" width="7.140625" style="1" customWidth="1"/>
    <col min="10764" max="11008" width="9.140625" style="1"/>
    <col min="11009" max="11009" width="7.140625" style="1" customWidth="1"/>
    <col min="11010" max="11010" width="40.140625" style="1" customWidth="1"/>
    <col min="11011" max="11011" width="8.5703125" style="1" customWidth="1"/>
    <col min="11012" max="11012" width="11.5703125" style="1" customWidth="1"/>
    <col min="11013" max="11013" width="10.42578125" style="1" customWidth="1"/>
    <col min="11014" max="11014" width="11.85546875" style="1" customWidth="1"/>
    <col min="11015" max="11015" width="18.85546875" style="1" customWidth="1"/>
    <col min="11016" max="11018" width="9.140625" style="1"/>
    <col min="11019" max="11019" width="7.140625" style="1" customWidth="1"/>
    <col min="11020" max="11264" width="9.140625" style="1"/>
    <col min="11265" max="11265" width="7.140625" style="1" customWidth="1"/>
    <col min="11266" max="11266" width="40.140625" style="1" customWidth="1"/>
    <col min="11267" max="11267" width="8.5703125" style="1" customWidth="1"/>
    <col min="11268" max="11268" width="11.5703125" style="1" customWidth="1"/>
    <col min="11269" max="11269" width="10.42578125" style="1" customWidth="1"/>
    <col min="11270" max="11270" width="11.85546875" style="1" customWidth="1"/>
    <col min="11271" max="11271" width="18.85546875" style="1" customWidth="1"/>
    <col min="11272" max="11274" width="9.140625" style="1"/>
    <col min="11275" max="11275" width="7.140625" style="1" customWidth="1"/>
    <col min="11276" max="11520" width="9.140625" style="1"/>
    <col min="11521" max="11521" width="7.140625" style="1" customWidth="1"/>
    <col min="11522" max="11522" width="40.140625" style="1" customWidth="1"/>
    <col min="11523" max="11523" width="8.5703125" style="1" customWidth="1"/>
    <col min="11524" max="11524" width="11.5703125" style="1" customWidth="1"/>
    <col min="11525" max="11525" width="10.42578125" style="1" customWidth="1"/>
    <col min="11526" max="11526" width="11.85546875" style="1" customWidth="1"/>
    <col min="11527" max="11527" width="18.85546875" style="1" customWidth="1"/>
    <col min="11528" max="11530" width="9.140625" style="1"/>
    <col min="11531" max="11531" width="7.140625" style="1" customWidth="1"/>
    <col min="11532" max="11776" width="9.140625" style="1"/>
    <col min="11777" max="11777" width="7.140625" style="1" customWidth="1"/>
    <col min="11778" max="11778" width="40.140625" style="1" customWidth="1"/>
    <col min="11779" max="11779" width="8.5703125" style="1" customWidth="1"/>
    <col min="11780" max="11780" width="11.5703125" style="1" customWidth="1"/>
    <col min="11781" max="11781" width="10.42578125" style="1" customWidth="1"/>
    <col min="11782" max="11782" width="11.85546875" style="1" customWidth="1"/>
    <col min="11783" max="11783" width="18.85546875" style="1" customWidth="1"/>
    <col min="11784" max="11786" width="9.140625" style="1"/>
    <col min="11787" max="11787" width="7.140625" style="1" customWidth="1"/>
    <col min="11788" max="12032" width="9.140625" style="1"/>
    <col min="12033" max="12033" width="7.140625" style="1" customWidth="1"/>
    <col min="12034" max="12034" width="40.140625" style="1" customWidth="1"/>
    <col min="12035" max="12035" width="8.5703125" style="1" customWidth="1"/>
    <col min="12036" max="12036" width="11.5703125" style="1" customWidth="1"/>
    <col min="12037" max="12037" width="10.42578125" style="1" customWidth="1"/>
    <col min="12038" max="12038" width="11.85546875" style="1" customWidth="1"/>
    <col min="12039" max="12039" width="18.85546875" style="1" customWidth="1"/>
    <col min="12040" max="12042" width="9.140625" style="1"/>
    <col min="12043" max="12043" width="7.140625" style="1" customWidth="1"/>
    <col min="12044" max="12288" width="9.140625" style="1"/>
    <col min="12289" max="12289" width="7.140625" style="1" customWidth="1"/>
    <col min="12290" max="12290" width="40.140625" style="1" customWidth="1"/>
    <col min="12291" max="12291" width="8.5703125" style="1" customWidth="1"/>
    <col min="12292" max="12292" width="11.5703125" style="1" customWidth="1"/>
    <col min="12293" max="12293" width="10.42578125" style="1" customWidth="1"/>
    <col min="12294" max="12294" width="11.85546875" style="1" customWidth="1"/>
    <col min="12295" max="12295" width="18.85546875" style="1" customWidth="1"/>
    <col min="12296" max="12298" width="9.140625" style="1"/>
    <col min="12299" max="12299" width="7.140625" style="1" customWidth="1"/>
    <col min="12300" max="12544" width="9.140625" style="1"/>
    <col min="12545" max="12545" width="7.140625" style="1" customWidth="1"/>
    <col min="12546" max="12546" width="40.140625" style="1" customWidth="1"/>
    <col min="12547" max="12547" width="8.5703125" style="1" customWidth="1"/>
    <col min="12548" max="12548" width="11.5703125" style="1" customWidth="1"/>
    <col min="12549" max="12549" width="10.42578125" style="1" customWidth="1"/>
    <col min="12550" max="12550" width="11.85546875" style="1" customWidth="1"/>
    <col min="12551" max="12551" width="18.85546875" style="1" customWidth="1"/>
    <col min="12552" max="12554" width="9.140625" style="1"/>
    <col min="12555" max="12555" width="7.140625" style="1" customWidth="1"/>
    <col min="12556" max="12800" width="9.140625" style="1"/>
    <col min="12801" max="12801" width="7.140625" style="1" customWidth="1"/>
    <col min="12802" max="12802" width="40.140625" style="1" customWidth="1"/>
    <col min="12803" max="12803" width="8.5703125" style="1" customWidth="1"/>
    <col min="12804" max="12804" width="11.5703125" style="1" customWidth="1"/>
    <col min="12805" max="12805" width="10.42578125" style="1" customWidth="1"/>
    <col min="12806" max="12806" width="11.85546875" style="1" customWidth="1"/>
    <col min="12807" max="12807" width="18.85546875" style="1" customWidth="1"/>
    <col min="12808" max="12810" width="9.140625" style="1"/>
    <col min="12811" max="12811" width="7.140625" style="1" customWidth="1"/>
    <col min="12812" max="13056" width="9.140625" style="1"/>
    <col min="13057" max="13057" width="7.140625" style="1" customWidth="1"/>
    <col min="13058" max="13058" width="40.140625" style="1" customWidth="1"/>
    <col min="13059" max="13059" width="8.5703125" style="1" customWidth="1"/>
    <col min="13060" max="13060" width="11.5703125" style="1" customWidth="1"/>
    <col min="13061" max="13061" width="10.42578125" style="1" customWidth="1"/>
    <col min="13062" max="13062" width="11.85546875" style="1" customWidth="1"/>
    <col min="13063" max="13063" width="18.85546875" style="1" customWidth="1"/>
    <col min="13064" max="13066" width="9.140625" style="1"/>
    <col min="13067" max="13067" width="7.140625" style="1" customWidth="1"/>
    <col min="13068" max="13312" width="9.140625" style="1"/>
    <col min="13313" max="13313" width="7.140625" style="1" customWidth="1"/>
    <col min="13314" max="13314" width="40.140625" style="1" customWidth="1"/>
    <col min="13315" max="13315" width="8.5703125" style="1" customWidth="1"/>
    <col min="13316" max="13316" width="11.5703125" style="1" customWidth="1"/>
    <col min="13317" max="13317" width="10.42578125" style="1" customWidth="1"/>
    <col min="13318" max="13318" width="11.85546875" style="1" customWidth="1"/>
    <col min="13319" max="13319" width="18.85546875" style="1" customWidth="1"/>
    <col min="13320" max="13322" width="9.140625" style="1"/>
    <col min="13323" max="13323" width="7.140625" style="1" customWidth="1"/>
    <col min="13324" max="13568" width="9.140625" style="1"/>
    <col min="13569" max="13569" width="7.140625" style="1" customWidth="1"/>
    <col min="13570" max="13570" width="40.140625" style="1" customWidth="1"/>
    <col min="13571" max="13571" width="8.5703125" style="1" customWidth="1"/>
    <col min="13572" max="13572" width="11.5703125" style="1" customWidth="1"/>
    <col min="13573" max="13573" width="10.42578125" style="1" customWidth="1"/>
    <col min="13574" max="13574" width="11.85546875" style="1" customWidth="1"/>
    <col min="13575" max="13575" width="18.85546875" style="1" customWidth="1"/>
    <col min="13576" max="13578" width="9.140625" style="1"/>
    <col min="13579" max="13579" width="7.140625" style="1" customWidth="1"/>
    <col min="13580" max="13824" width="9.140625" style="1"/>
    <col min="13825" max="13825" width="7.140625" style="1" customWidth="1"/>
    <col min="13826" max="13826" width="40.140625" style="1" customWidth="1"/>
    <col min="13827" max="13827" width="8.5703125" style="1" customWidth="1"/>
    <col min="13828" max="13828" width="11.5703125" style="1" customWidth="1"/>
    <col min="13829" max="13829" width="10.42578125" style="1" customWidth="1"/>
    <col min="13830" max="13830" width="11.85546875" style="1" customWidth="1"/>
    <col min="13831" max="13831" width="18.85546875" style="1" customWidth="1"/>
    <col min="13832" max="13834" width="9.140625" style="1"/>
    <col min="13835" max="13835" width="7.140625" style="1" customWidth="1"/>
    <col min="13836" max="14080" width="9.140625" style="1"/>
    <col min="14081" max="14081" width="7.140625" style="1" customWidth="1"/>
    <col min="14082" max="14082" width="40.140625" style="1" customWidth="1"/>
    <col min="14083" max="14083" width="8.5703125" style="1" customWidth="1"/>
    <col min="14084" max="14084" width="11.5703125" style="1" customWidth="1"/>
    <col min="14085" max="14085" width="10.42578125" style="1" customWidth="1"/>
    <col min="14086" max="14086" width="11.85546875" style="1" customWidth="1"/>
    <col min="14087" max="14087" width="18.85546875" style="1" customWidth="1"/>
    <col min="14088" max="14090" width="9.140625" style="1"/>
    <col min="14091" max="14091" width="7.140625" style="1" customWidth="1"/>
    <col min="14092" max="14336" width="9.140625" style="1"/>
    <col min="14337" max="14337" width="7.140625" style="1" customWidth="1"/>
    <col min="14338" max="14338" width="40.140625" style="1" customWidth="1"/>
    <col min="14339" max="14339" width="8.5703125" style="1" customWidth="1"/>
    <col min="14340" max="14340" width="11.5703125" style="1" customWidth="1"/>
    <col min="14341" max="14341" width="10.42578125" style="1" customWidth="1"/>
    <col min="14342" max="14342" width="11.85546875" style="1" customWidth="1"/>
    <col min="14343" max="14343" width="18.85546875" style="1" customWidth="1"/>
    <col min="14344" max="14346" width="9.140625" style="1"/>
    <col min="14347" max="14347" width="7.140625" style="1" customWidth="1"/>
    <col min="14348" max="14592" width="9.140625" style="1"/>
    <col min="14593" max="14593" width="7.140625" style="1" customWidth="1"/>
    <col min="14594" max="14594" width="40.140625" style="1" customWidth="1"/>
    <col min="14595" max="14595" width="8.5703125" style="1" customWidth="1"/>
    <col min="14596" max="14596" width="11.5703125" style="1" customWidth="1"/>
    <col min="14597" max="14597" width="10.42578125" style="1" customWidth="1"/>
    <col min="14598" max="14598" width="11.85546875" style="1" customWidth="1"/>
    <col min="14599" max="14599" width="18.85546875" style="1" customWidth="1"/>
    <col min="14600" max="14602" width="9.140625" style="1"/>
    <col min="14603" max="14603" width="7.140625" style="1" customWidth="1"/>
    <col min="14604" max="14848" width="9.140625" style="1"/>
    <col min="14849" max="14849" width="7.140625" style="1" customWidth="1"/>
    <col min="14850" max="14850" width="40.140625" style="1" customWidth="1"/>
    <col min="14851" max="14851" width="8.5703125" style="1" customWidth="1"/>
    <col min="14852" max="14852" width="11.5703125" style="1" customWidth="1"/>
    <col min="14853" max="14853" width="10.42578125" style="1" customWidth="1"/>
    <col min="14854" max="14854" width="11.85546875" style="1" customWidth="1"/>
    <col min="14855" max="14855" width="18.85546875" style="1" customWidth="1"/>
    <col min="14856" max="14858" width="9.140625" style="1"/>
    <col min="14859" max="14859" width="7.140625" style="1" customWidth="1"/>
    <col min="14860" max="15104" width="9.140625" style="1"/>
    <col min="15105" max="15105" width="7.140625" style="1" customWidth="1"/>
    <col min="15106" max="15106" width="40.140625" style="1" customWidth="1"/>
    <col min="15107" max="15107" width="8.5703125" style="1" customWidth="1"/>
    <col min="15108" max="15108" width="11.5703125" style="1" customWidth="1"/>
    <col min="15109" max="15109" width="10.42578125" style="1" customWidth="1"/>
    <col min="15110" max="15110" width="11.85546875" style="1" customWidth="1"/>
    <col min="15111" max="15111" width="18.85546875" style="1" customWidth="1"/>
    <col min="15112" max="15114" width="9.140625" style="1"/>
    <col min="15115" max="15115" width="7.140625" style="1" customWidth="1"/>
    <col min="15116" max="15360" width="9.140625" style="1"/>
    <col min="15361" max="15361" width="7.140625" style="1" customWidth="1"/>
    <col min="15362" max="15362" width="40.140625" style="1" customWidth="1"/>
    <col min="15363" max="15363" width="8.5703125" style="1" customWidth="1"/>
    <col min="15364" max="15364" width="11.5703125" style="1" customWidth="1"/>
    <col min="15365" max="15365" width="10.42578125" style="1" customWidth="1"/>
    <col min="15366" max="15366" width="11.85546875" style="1" customWidth="1"/>
    <col min="15367" max="15367" width="18.85546875" style="1" customWidth="1"/>
    <col min="15368" max="15370" width="9.140625" style="1"/>
    <col min="15371" max="15371" width="7.140625" style="1" customWidth="1"/>
    <col min="15372" max="15616" width="9.140625" style="1"/>
    <col min="15617" max="15617" width="7.140625" style="1" customWidth="1"/>
    <col min="15618" max="15618" width="40.140625" style="1" customWidth="1"/>
    <col min="15619" max="15619" width="8.5703125" style="1" customWidth="1"/>
    <col min="15620" max="15620" width="11.5703125" style="1" customWidth="1"/>
    <col min="15621" max="15621" width="10.42578125" style="1" customWidth="1"/>
    <col min="15622" max="15622" width="11.85546875" style="1" customWidth="1"/>
    <col min="15623" max="15623" width="18.85546875" style="1" customWidth="1"/>
    <col min="15624" max="15626" width="9.140625" style="1"/>
    <col min="15627" max="15627" width="7.140625" style="1" customWidth="1"/>
    <col min="15628" max="15872" width="9.140625" style="1"/>
    <col min="15873" max="15873" width="7.140625" style="1" customWidth="1"/>
    <col min="15874" max="15874" width="40.140625" style="1" customWidth="1"/>
    <col min="15875" max="15875" width="8.5703125" style="1" customWidth="1"/>
    <col min="15876" max="15876" width="11.5703125" style="1" customWidth="1"/>
    <col min="15877" max="15877" width="10.42578125" style="1" customWidth="1"/>
    <col min="15878" max="15878" width="11.85546875" style="1" customWidth="1"/>
    <col min="15879" max="15879" width="18.85546875" style="1" customWidth="1"/>
    <col min="15880" max="15882" width="9.140625" style="1"/>
    <col min="15883" max="15883" width="7.140625" style="1" customWidth="1"/>
    <col min="15884" max="16128" width="9.140625" style="1"/>
    <col min="16129" max="16129" width="7.140625" style="1" customWidth="1"/>
    <col min="16130" max="16130" width="40.140625" style="1" customWidth="1"/>
    <col min="16131" max="16131" width="8.5703125" style="1" customWidth="1"/>
    <col min="16132" max="16132" width="11.5703125" style="1" customWidth="1"/>
    <col min="16133" max="16133" width="10.42578125" style="1" customWidth="1"/>
    <col min="16134" max="16134" width="11.85546875" style="1" customWidth="1"/>
    <col min="16135" max="16135" width="18.85546875" style="1" customWidth="1"/>
    <col min="16136" max="16138" width="9.140625" style="1"/>
    <col min="16139" max="16139" width="7.140625" style="1" customWidth="1"/>
    <col min="16140" max="16384" width="9.140625" style="1"/>
  </cols>
  <sheetData>
    <row r="1" spans="1:6">
      <c r="A1" s="538" t="s">
        <v>224</v>
      </c>
      <c r="B1" s="543" t="s">
        <v>1734</v>
      </c>
      <c r="C1" s="540"/>
      <c r="D1" s="548"/>
      <c r="E1" s="545"/>
    </row>
    <row r="2" spans="1:6">
      <c r="A2" s="2"/>
      <c r="B2" s="92"/>
    </row>
    <row r="3" spans="1:6">
      <c r="A3" s="37"/>
      <c r="B3" s="1018" t="s">
        <v>3337</v>
      </c>
      <c r="C3" s="1018"/>
      <c r="D3" s="1018"/>
      <c r="E3" s="1018"/>
      <c r="F3" s="594"/>
    </row>
    <row r="4" spans="1:6" ht="400.5" customHeight="1">
      <c r="A4" s="37"/>
      <c r="B4" s="1014" t="s">
        <v>3362</v>
      </c>
      <c r="C4" s="1014"/>
      <c r="D4" s="1014"/>
      <c r="E4" s="1014"/>
      <c r="F4" s="594"/>
    </row>
    <row r="5" spans="1:6" ht="84" customHeight="1">
      <c r="A5" s="37"/>
      <c r="B5" s="1014" t="s">
        <v>3363</v>
      </c>
      <c r="C5" s="1014"/>
      <c r="D5" s="1014"/>
      <c r="E5" s="1014"/>
      <c r="F5" s="594"/>
    </row>
    <row r="6" spans="1:6" ht="348.75" customHeight="1">
      <c r="A6" s="37"/>
      <c r="B6" s="1014" t="s">
        <v>4769</v>
      </c>
      <c r="C6" s="1014"/>
      <c r="D6" s="1014"/>
      <c r="E6" s="1014"/>
      <c r="F6" s="594"/>
    </row>
    <row r="7" spans="1:6" ht="224.25" customHeight="1">
      <c r="A7" s="37"/>
      <c r="B7" s="1016" t="s">
        <v>3364</v>
      </c>
      <c r="C7" s="1016"/>
      <c r="D7" s="1016"/>
      <c r="E7" s="1016"/>
      <c r="F7" s="594"/>
    </row>
    <row r="8" spans="1:6" ht="409.5" customHeight="1">
      <c r="A8" s="37"/>
      <c r="B8" s="1014" t="s">
        <v>3365</v>
      </c>
      <c r="C8" s="1014"/>
      <c r="D8" s="1014"/>
      <c r="E8" s="1014"/>
      <c r="F8" s="594"/>
    </row>
    <row r="9" spans="1:6" ht="334.5" customHeight="1">
      <c r="A9" s="37"/>
      <c r="B9" s="1014" t="s">
        <v>3366</v>
      </c>
      <c r="C9" s="1014"/>
      <c r="D9" s="1014"/>
      <c r="E9" s="1014"/>
      <c r="F9" s="594"/>
    </row>
    <row r="10" spans="1:6" ht="180.75" customHeight="1">
      <c r="A10" s="37"/>
      <c r="B10" s="1025"/>
      <c r="C10" s="1025"/>
      <c r="D10" s="1025"/>
      <c r="E10" s="1025"/>
      <c r="F10" s="594"/>
    </row>
    <row r="11" spans="1:6" ht="320.25" customHeight="1">
      <c r="A11" s="37"/>
      <c r="B11" s="1014" t="s">
        <v>3367</v>
      </c>
      <c r="C11" s="1014"/>
      <c r="D11" s="1014"/>
      <c r="E11" s="1014"/>
      <c r="F11" s="594"/>
    </row>
    <row r="12" spans="1:6" ht="309" customHeight="1">
      <c r="A12" s="37"/>
      <c r="B12" s="1014" t="s">
        <v>3368</v>
      </c>
      <c r="C12" s="1014"/>
      <c r="D12" s="1014"/>
      <c r="E12" s="1014"/>
      <c r="F12" s="594"/>
    </row>
    <row r="13" spans="1:6" ht="334.5" customHeight="1">
      <c r="A13" s="37"/>
      <c r="B13" s="1022" t="s">
        <v>3376</v>
      </c>
      <c r="C13" s="1022"/>
      <c r="D13" s="1022"/>
      <c r="E13" s="1022"/>
      <c r="F13" s="594"/>
    </row>
    <row r="14" spans="1:6" ht="94.5" customHeight="1">
      <c r="A14" s="37"/>
      <c r="B14" s="1017" t="s">
        <v>3377</v>
      </c>
      <c r="C14" s="1017"/>
      <c r="D14" s="1017"/>
      <c r="E14" s="1017"/>
      <c r="F14" s="594"/>
    </row>
    <row r="15" spans="1:6" ht="294.75" customHeight="1">
      <c r="A15" s="37"/>
      <c r="B15" s="1014" t="s">
        <v>3378</v>
      </c>
      <c r="C15" s="1014"/>
      <c r="D15" s="1014"/>
      <c r="E15" s="1014"/>
      <c r="F15" s="594"/>
    </row>
    <row r="16" spans="1:6" ht="168" customHeight="1">
      <c r="A16" s="37"/>
      <c r="B16" s="1014" t="s">
        <v>3379</v>
      </c>
      <c r="C16" s="1014"/>
      <c r="D16" s="1014"/>
      <c r="E16" s="1014"/>
      <c r="F16" s="594"/>
    </row>
    <row r="17" spans="1:6" ht="400.5" customHeight="1">
      <c r="A17" s="37"/>
      <c r="B17" s="1014" t="s">
        <v>3369</v>
      </c>
      <c r="C17" s="1014"/>
      <c r="D17" s="1014"/>
      <c r="E17" s="1014"/>
      <c r="F17" s="594"/>
    </row>
    <row r="18" spans="1:6" ht="232.5" customHeight="1">
      <c r="A18" s="37"/>
      <c r="B18" s="1015" t="s">
        <v>3370</v>
      </c>
      <c r="C18" s="1015"/>
      <c r="D18" s="1015"/>
      <c r="E18" s="1015"/>
      <c r="F18" s="594"/>
    </row>
    <row r="19" spans="1:6" ht="397.5" customHeight="1">
      <c r="A19" s="37"/>
      <c r="B19" s="1014" t="s">
        <v>3371</v>
      </c>
      <c r="C19" s="1014"/>
      <c r="D19" s="1014"/>
      <c r="E19" s="1014"/>
      <c r="F19" s="594"/>
    </row>
    <row r="20" spans="1:6" ht="131.25" customHeight="1">
      <c r="A20" s="37"/>
      <c r="B20" s="1014" t="s">
        <v>3372</v>
      </c>
      <c r="C20" s="1014"/>
      <c r="D20" s="1014"/>
      <c r="E20" s="1014"/>
      <c r="F20" s="594"/>
    </row>
    <row r="21" spans="1:6" ht="309.75" customHeight="1">
      <c r="A21" s="37"/>
      <c r="B21" s="1016" t="s">
        <v>3373</v>
      </c>
      <c r="C21" s="1016"/>
      <c r="D21" s="1016"/>
      <c r="E21" s="1016"/>
      <c r="F21" s="594"/>
    </row>
    <row r="22" spans="1:6" ht="409.5" customHeight="1">
      <c r="A22" s="37"/>
      <c r="B22" s="1016" t="s">
        <v>3374</v>
      </c>
      <c r="C22" s="1016"/>
      <c r="D22" s="1016"/>
      <c r="E22" s="1016"/>
      <c r="F22" s="594"/>
    </row>
    <row r="23" spans="1:6" ht="129.75" customHeight="1">
      <c r="A23" s="37"/>
      <c r="B23" s="1014" t="s">
        <v>3375</v>
      </c>
      <c r="C23" s="1014"/>
      <c r="D23" s="1014"/>
      <c r="E23" s="1014"/>
      <c r="F23" s="594"/>
    </row>
    <row r="24" spans="1:6" ht="192.75" customHeight="1">
      <c r="A24" s="37"/>
      <c r="B24" s="1014" t="s">
        <v>4775</v>
      </c>
      <c r="C24" s="1014"/>
      <c r="D24" s="1014"/>
      <c r="E24" s="1014"/>
      <c r="F24" s="594"/>
    </row>
    <row r="25" spans="1:6">
      <c r="A25" s="2"/>
      <c r="B25" s="92"/>
    </row>
    <row r="26" spans="1:6">
      <c r="A26" s="2"/>
      <c r="B26" s="541" t="s">
        <v>48</v>
      </c>
      <c r="C26" s="541">
        <f>'SKUPNA rekapitulacija'!C42</f>
        <v>0.81899999999999995</v>
      </c>
    </row>
    <row r="27" spans="1:6">
      <c r="A27" s="2"/>
      <c r="B27" s="542" t="s">
        <v>49</v>
      </c>
      <c r="C27" s="542">
        <f>'SKUPNA rekapitulacija'!C52</f>
        <v>0.18099999999999999</v>
      </c>
    </row>
    <row r="28" spans="1:6">
      <c r="A28" s="2"/>
      <c r="B28" s="92"/>
    </row>
    <row r="29" spans="1:6" s="3" customFormat="1" ht="17.25" thickBot="1">
      <c r="A29" s="4"/>
      <c r="B29" s="129" t="s">
        <v>2</v>
      </c>
      <c r="C29" s="5" t="s">
        <v>3</v>
      </c>
      <c r="D29" s="238" t="s">
        <v>4</v>
      </c>
      <c r="E29" s="228" t="s">
        <v>5</v>
      </c>
      <c r="F29" s="596" t="s">
        <v>6</v>
      </c>
    </row>
    <row r="31" spans="1:6" s="10" customFormat="1" ht="51">
      <c r="A31" s="126" t="s">
        <v>226</v>
      </c>
      <c r="B31" s="31" t="s">
        <v>3501</v>
      </c>
      <c r="C31" s="127"/>
      <c r="D31" s="30"/>
      <c r="E31" s="156"/>
      <c r="F31" s="600"/>
    </row>
    <row r="32" spans="1:6" s="10" customFormat="1" ht="25.5">
      <c r="A32" s="130" t="s">
        <v>221</v>
      </c>
      <c r="B32" s="31" t="s">
        <v>4770</v>
      </c>
      <c r="C32" s="127" t="s">
        <v>9</v>
      </c>
      <c r="D32" s="30">
        <v>320</v>
      </c>
      <c r="E32" s="748"/>
      <c r="F32" s="615"/>
    </row>
    <row r="33" spans="1:6">
      <c r="B33" s="45" t="s">
        <v>46</v>
      </c>
      <c r="C33" s="46"/>
      <c r="D33" s="47"/>
      <c r="E33" s="852"/>
      <c r="F33" s="598">
        <f>E32*D32*C26</f>
        <v>0</v>
      </c>
    </row>
    <row r="34" spans="1:6">
      <c r="B34" s="48" t="s">
        <v>47</v>
      </c>
      <c r="C34" s="49"/>
      <c r="D34" s="50"/>
      <c r="E34" s="853"/>
      <c r="F34" s="599">
        <f>E32*D32*C27</f>
        <v>0</v>
      </c>
    </row>
    <row r="35" spans="1:6">
      <c r="E35" s="663"/>
    </row>
    <row r="36" spans="1:6" s="10" customFormat="1" ht="63.75">
      <c r="A36" s="126" t="s">
        <v>227</v>
      </c>
      <c r="B36" s="31" t="s">
        <v>415</v>
      </c>
      <c r="D36" s="131"/>
      <c r="E36" s="43"/>
      <c r="F36" s="600"/>
    </row>
    <row r="37" spans="1:6" s="10" customFormat="1" ht="51">
      <c r="A37" s="126"/>
      <c r="B37" s="31" t="s">
        <v>254</v>
      </c>
      <c r="C37" s="127"/>
      <c r="D37" s="30"/>
      <c r="E37" s="156"/>
      <c r="F37" s="600"/>
    </row>
    <row r="38" spans="1:6" s="10" customFormat="1" ht="12.75">
      <c r="A38" s="126"/>
      <c r="B38" s="31" t="s">
        <v>257</v>
      </c>
      <c r="C38" s="127"/>
      <c r="D38" s="30"/>
      <c r="E38" s="156"/>
      <c r="F38" s="600"/>
    </row>
    <row r="39" spans="1:6" s="10" customFormat="1" ht="12.75">
      <c r="A39" s="130" t="s">
        <v>221</v>
      </c>
      <c r="B39" s="31" t="s">
        <v>222</v>
      </c>
      <c r="C39" s="127" t="s">
        <v>9</v>
      </c>
      <c r="D39" s="30">
        <v>2140</v>
      </c>
      <c r="E39" s="748"/>
      <c r="F39" s="615"/>
    </row>
    <row r="40" spans="1:6" s="10" customFormat="1" ht="12.75">
      <c r="A40" s="130"/>
      <c r="B40" s="45" t="s">
        <v>46</v>
      </c>
      <c r="C40" s="46"/>
      <c r="D40" s="47"/>
      <c r="E40" s="852"/>
      <c r="F40" s="598">
        <f>E39*D39*C26</f>
        <v>0</v>
      </c>
    </row>
    <row r="41" spans="1:6" s="10" customFormat="1" ht="12.75">
      <c r="A41" s="130"/>
      <c r="B41" s="48" t="s">
        <v>47</v>
      </c>
      <c r="C41" s="49"/>
      <c r="D41" s="50"/>
      <c r="E41" s="853"/>
      <c r="F41" s="599">
        <f>E39*D39*C27</f>
        <v>0</v>
      </c>
    </row>
    <row r="42" spans="1:6">
      <c r="E42" s="663"/>
    </row>
    <row r="43" spans="1:6" ht="51">
      <c r="A43" s="126" t="s">
        <v>229</v>
      </c>
      <c r="B43" s="31" t="s">
        <v>255</v>
      </c>
      <c r="E43" s="663"/>
      <c r="F43" s="600"/>
    </row>
    <row r="44" spans="1:6">
      <c r="A44" s="130" t="s">
        <v>221</v>
      </c>
      <c r="B44" s="31" t="s">
        <v>256</v>
      </c>
      <c r="C44" s="127" t="s">
        <v>9</v>
      </c>
      <c r="D44" s="30">
        <v>4.5</v>
      </c>
      <c r="E44" s="748"/>
      <c r="F44" s="615"/>
    </row>
    <row r="45" spans="1:6">
      <c r="B45" s="45" t="s">
        <v>46</v>
      </c>
      <c r="C45" s="46"/>
      <c r="D45" s="47"/>
      <c r="E45" s="852"/>
      <c r="F45" s="598">
        <f>E44*D44*C26</f>
        <v>0</v>
      </c>
    </row>
    <row r="46" spans="1:6">
      <c r="B46" s="48" t="s">
        <v>47</v>
      </c>
      <c r="C46" s="49"/>
      <c r="D46" s="50"/>
      <c r="E46" s="853"/>
      <c r="F46" s="599">
        <f>E44*D44*C27</f>
        <v>0</v>
      </c>
    </row>
    <row r="47" spans="1:6">
      <c r="B47" s="31"/>
      <c r="C47" s="10"/>
      <c r="D47" s="131"/>
      <c r="E47" s="43"/>
      <c r="F47" s="615"/>
    </row>
    <row r="48" spans="1:6" ht="63.75">
      <c r="A48" s="126" t="s">
        <v>230</v>
      </c>
      <c r="B48" s="31" t="s">
        <v>3502</v>
      </c>
      <c r="E48" s="663"/>
      <c r="F48" s="600"/>
    </row>
    <row r="49" spans="1:6">
      <c r="A49" s="126"/>
      <c r="B49" s="31" t="s">
        <v>259</v>
      </c>
      <c r="E49" s="663"/>
      <c r="F49" s="600"/>
    </row>
    <row r="50" spans="1:6">
      <c r="A50" s="130" t="s">
        <v>221</v>
      </c>
      <c r="B50" s="31" t="s">
        <v>258</v>
      </c>
      <c r="C50" s="127" t="s">
        <v>9</v>
      </c>
      <c r="D50" s="30">
        <v>35</v>
      </c>
      <c r="E50" s="748"/>
      <c r="F50" s="615"/>
    </row>
    <row r="51" spans="1:6">
      <c r="B51" s="45" t="s">
        <v>46</v>
      </c>
      <c r="C51" s="46"/>
      <c r="D51" s="47"/>
      <c r="E51" s="852"/>
      <c r="F51" s="598">
        <f>E50*D50</f>
        <v>0</v>
      </c>
    </row>
    <row r="52" spans="1:6">
      <c r="E52" s="663"/>
    </row>
    <row r="53" spans="1:6" ht="76.5">
      <c r="A53" s="126" t="s">
        <v>231</v>
      </c>
      <c r="B53" s="31" t="s">
        <v>4585</v>
      </c>
      <c r="C53" s="127"/>
      <c r="D53" s="30"/>
      <c r="E53" s="156"/>
      <c r="F53" s="600"/>
    </row>
    <row r="54" spans="1:6" ht="51">
      <c r="A54" s="126"/>
      <c r="B54" s="31" t="s">
        <v>254</v>
      </c>
      <c r="C54" s="127"/>
      <c r="D54" s="30"/>
      <c r="E54" s="156"/>
      <c r="F54" s="600"/>
    </row>
    <row r="55" spans="1:6">
      <c r="A55" s="130" t="s">
        <v>221</v>
      </c>
      <c r="B55" s="31" t="s">
        <v>303</v>
      </c>
      <c r="C55" s="127" t="s">
        <v>9</v>
      </c>
      <c r="D55" s="30">
        <v>410</v>
      </c>
      <c r="E55" s="748"/>
      <c r="F55" s="615"/>
    </row>
    <row r="56" spans="1:6">
      <c r="B56" s="45" t="s">
        <v>46</v>
      </c>
      <c r="C56" s="46"/>
      <c r="D56" s="47"/>
      <c r="E56" s="852"/>
      <c r="F56" s="598">
        <f>E55*D55*C26</f>
        <v>0</v>
      </c>
    </row>
    <row r="57" spans="1:6">
      <c r="B57" s="48" t="s">
        <v>47</v>
      </c>
      <c r="C57" s="49"/>
      <c r="D57" s="50"/>
      <c r="E57" s="853"/>
      <c r="F57" s="599">
        <f>E55*D55*C27</f>
        <v>0</v>
      </c>
    </row>
    <row r="58" spans="1:6">
      <c r="E58" s="663"/>
    </row>
    <row r="59" spans="1:6" ht="63.75">
      <c r="A59" s="126" t="s">
        <v>232</v>
      </c>
      <c r="B59" s="31" t="s">
        <v>3503</v>
      </c>
      <c r="E59" s="663"/>
      <c r="F59" s="600"/>
    </row>
    <row r="60" spans="1:6">
      <c r="A60" s="130" t="s">
        <v>221</v>
      </c>
      <c r="B60" s="31" t="s">
        <v>304</v>
      </c>
      <c r="C60" s="127" t="s">
        <v>9</v>
      </c>
      <c r="D60" s="30">
        <v>26.5</v>
      </c>
      <c r="E60" s="748"/>
      <c r="F60" s="615"/>
    </row>
    <row r="61" spans="1:6">
      <c r="A61" s="130"/>
      <c r="B61" s="45" t="s">
        <v>46</v>
      </c>
      <c r="C61" s="46"/>
      <c r="D61" s="47"/>
      <c r="E61" s="852"/>
      <c r="F61" s="598">
        <f>E60*D60*C26</f>
        <v>0</v>
      </c>
    </row>
    <row r="62" spans="1:6">
      <c r="A62" s="130"/>
      <c r="B62" s="48" t="s">
        <v>47</v>
      </c>
      <c r="C62" s="49"/>
      <c r="D62" s="50"/>
      <c r="E62" s="853"/>
      <c r="F62" s="599">
        <f>E60*D60*C27</f>
        <v>0</v>
      </c>
    </row>
    <row r="63" spans="1:6">
      <c r="E63" s="663"/>
    </row>
    <row r="64" spans="1:6" ht="63.75">
      <c r="A64" s="126" t="s">
        <v>233</v>
      </c>
      <c r="B64" s="31" t="s">
        <v>3504</v>
      </c>
      <c r="E64" s="663"/>
      <c r="F64" s="600"/>
    </row>
    <row r="65" spans="1:6">
      <c r="A65" s="130" t="s">
        <v>221</v>
      </c>
      <c r="B65" s="31" t="s">
        <v>304</v>
      </c>
      <c r="C65" s="127" t="s">
        <v>9</v>
      </c>
      <c r="D65" s="30">
        <v>520</v>
      </c>
      <c r="E65" s="748"/>
      <c r="F65" s="615"/>
    </row>
    <row r="66" spans="1:6">
      <c r="A66" s="130"/>
      <c r="B66" s="45" t="s">
        <v>46</v>
      </c>
      <c r="C66" s="46"/>
      <c r="D66" s="47"/>
      <c r="E66" s="852"/>
      <c r="F66" s="598">
        <f>E65*D65*C26</f>
        <v>0</v>
      </c>
    </row>
    <row r="67" spans="1:6">
      <c r="A67" s="130"/>
      <c r="B67" s="48" t="s">
        <v>47</v>
      </c>
      <c r="C67" s="49"/>
      <c r="D67" s="50"/>
      <c r="E67" s="853"/>
      <c r="F67" s="599">
        <f>E65*D65*C27</f>
        <v>0</v>
      </c>
    </row>
    <row r="68" spans="1:6">
      <c r="E68" s="663"/>
    </row>
    <row r="69" spans="1:6" s="10" customFormat="1" ht="63.75">
      <c r="A69" s="126" t="s">
        <v>234</v>
      </c>
      <c r="B69" s="31" t="s">
        <v>3505</v>
      </c>
      <c r="D69" s="131"/>
      <c r="E69" s="43"/>
      <c r="F69" s="600"/>
    </row>
    <row r="70" spans="1:6" s="10" customFormat="1" ht="12.75">
      <c r="A70" s="130" t="s">
        <v>221</v>
      </c>
      <c r="B70" s="31" t="s">
        <v>305</v>
      </c>
      <c r="C70" s="127" t="s">
        <v>9</v>
      </c>
      <c r="D70" s="30">
        <v>38</v>
      </c>
      <c r="E70" s="748"/>
      <c r="F70" s="615"/>
    </row>
    <row r="71" spans="1:6" s="10" customFormat="1" ht="12.75">
      <c r="A71" s="130"/>
      <c r="B71" s="45" t="s">
        <v>46</v>
      </c>
      <c r="C71" s="46"/>
      <c r="D71" s="47"/>
      <c r="E71" s="852"/>
      <c r="F71" s="598">
        <f>E70*D70*C26</f>
        <v>0</v>
      </c>
    </row>
    <row r="72" spans="1:6" s="10" customFormat="1" ht="12.75">
      <c r="A72" s="130"/>
      <c r="B72" s="48" t="s">
        <v>47</v>
      </c>
      <c r="C72" s="49"/>
      <c r="D72" s="50"/>
      <c r="E72" s="853"/>
      <c r="F72" s="599">
        <f>E70*D70*C27</f>
        <v>0</v>
      </c>
    </row>
    <row r="73" spans="1:6">
      <c r="B73" s="93"/>
      <c r="C73" s="10"/>
      <c r="D73" s="131"/>
      <c r="E73" s="43"/>
      <c r="F73" s="615"/>
    </row>
    <row r="74" spans="1:6" s="10" customFormat="1" ht="63.75">
      <c r="A74" s="126" t="s">
        <v>236</v>
      </c>
      <c r="B74" s="31" t="s">
        <v>3506</v>
      </c>
      <c r="D74" s="131"/>
      <c r="E74" s="43"/>
      <c r="F74" s="600"/>
    </row>
    <row r="75" spans="1:6" s="10" customFormat="1" ht="12.75">
      <c r="A75" s="130" t="s">
        <v>221</v>
      </c>
      <c r="B75" s="31" t="s">
        <v>306</v>
      </c>
      <c r="C75" s="127" t="s">
        <v>9</v>
      </c>
      <c r="D75" s="30">
        <v>13.8</v>
      </c>
      <c r="E75" s="748"/>
      <c r="F75" s="615"/>
    </row>
    <row r="76" spans="1:6" s="10" customFormat="1" ht="12.75">
      <c r="A76" s="130"/>
      <c r="B76" s="45" t="s">
        <v>46</v>
      </c>
      <c r="C76" s="46"/>
      <c r="D76" s="47"/>
      <c r="E76" s="852"/>
      <c r="F76" s="598">
        <f>E75*D75*C26</f>
        <v>0</v>
      </c>
    </row>
    <row r="77" spans="1:6" s="10" customFormat="1" ht="12.75">
      <c r="A77" s="130"/>
      <c r="B77" s="48" t="s">
        <v>47</v>
      </c>
      <c r="C77" s="49"/>
      <c r="D77" s="50"/>
      <c r="E77" s="853"/>
      <c r="F77" s="599">
        <f>E75*D75*C27</f>
        <v>0</v>
      </c>
    </row>
    <row r="78" spans="1:6">
      <c r="B78" s="93"/>
      <c r="C78" s="10"/>
      <c r="D78" s="131"/>
      <c r="E78" s="43"/>
      <c r="F78" s="615"/>
    </row>
    <row r="79" spans="1:6" s="10" customFormat="1" ht="63.75">
      <c r="A79" s="126" t="s">
        <v>237</v>
      </c>
      <c r="B79" s="31" t="s">
        <v>3508</v>
      </c>
      <c r="D79" s="131"/>
      <c r="E79" s="43"/>
      <c r="F79" s="600"/>
    </row>
    <row r="80" spans="1:6" s="10" customFormat="1" ht="25.5">
      <c r="A80" s="130" t="s">
        <v>221</v>
      </c>
      <c r="B80" s="31" t="s">
        <v>3242</v>
      </c>
      <c r="C80" s="127" t="s">
        <v>9</v>
      </c>
      <c r="D80" s="30">
        <v>6</v>
      </c>
      <c r="E80" s="748"/>
      <c r="F80" s="615"/>
    </row>
    <row r="81" spans="1:6" s="10" customFormat="1" ht="12.75">
      <c r="A81" s="130"/>
      <c r="B81" s="45" t="s">
        <v>46</v>
      </c>
      <c r="C81" s="46"/>
      <c r="D81" s="47"/>
      <c r="E81" s="852"/>
      <c r="F81" s="598">
        <f>E80*D80*C26</f>
        <v>0</v>
      </c>
    </row>
    <row r="82" spans="1:6" s="10" customFormat="1" ht="12.75">
      <c r="A82" s="130"/>
      <c r="B82" s="48" t="s">
        <v>47</v>
      </c>
      <c r="C82" s="49"/>
      <c r="D82" s="50"/>
      <c r="E82" s="853"/>
      <c r="F82" s="599">
        <f>E80*D80*C27</f>
        <v>0</v>
      </c>
    </row>
    <row r="83" spans="1:6" s="10" customFormat="1">
      <c r="A83" s="6"/>
      <c r="B83" s="31"/>
      <c r="D83" s="131"/>
      <c r="E83" s="43"/>
      <c r="F83" s="615"/>
    </row>
    <row r="84" spans="1:6" s="10" customFormat="1" ht="63.75">
      <c r="A84" s="126" t="s">
        <v>238</v>
      </c>
      <c r="B84" s="31" t="s">
        <v>3507</v>
      </c>
      <c r="D84" s="131"/>
      <c r="E84" s="43"/>
      <c r="F84" s="600"/>
    </row>
    <row r="85" spans="1:6" s="10" customFormat="1" ht="12.75">
      <c r="A85" s="130" t="s">
        <v>221</v>
      </c>
      <c r="B85" s="31" t="s">
        <v>307</v>
      </c>
      <c r="C85" s="127" t="s">
        <v>9</v>
      </c>
      <c r="D85" s="30">
        <v>4.5</v>
      </c>
      <c r="E85" s="748"/>
      <c r="F85" s="615"/>
    </row>
    <row r="86" spans="1:6" s="10" customFormat="1" ht="12.75">
      <c r="A86" s="130"/>
      <c r="B86" s="48" t="s">
        <v>47</v>
      </c>
      <c r="C86" s="49"/>
      <c r="D86" s="50"/>
      <c r="E86" s="853"/>
      <c r="F86" s="599">
        <f>E85*D85</f>
        <v>0</v>
      </c>
    </row>
    <row r="87" spans="1:6" s="10" customFormat="1">
      <c r="A87" s="6"/>
      <c r="B87" s="31"/>
      <c r="D87" s="131"/>
      <c r="E87" s="43"/>
      <c r="F87" s="615"/>
    </row>
    <row r="88" spans="1:6" s="10" customFormat="1" ht="63.75">
      <c r="A88" s="126" t="s">
        <v>240</v>
      </c>
      <c r="B88" s="31" t="s">
        <v>3507</v>
      </c>
      <c r="D88" s="131"/>
      <c r="E88" s="43"/>
      <c r="F88" s="600"/>
    </row>
    <row r="89" spans="1:6" s="10" customFormat="1" ht="12.75">
      <c r="A89" s="130" t="s">
        <v>221</v>
      </c>
      <c r="B89" s="31" t="s">
        <v>3257</v>
      </c>
      <c r="C89" s="127" t="s">
        <v>9</v>
      </c>
      <c r="D89" s="30">
        <v>3.5</v>
      </c>
      <c r="E89" s="748"/>
      <c r="F89" s="615"/>
    </row>
    <row r="90" spans="1:6" s="10" customFormat="1" ht="12.75">
      <c r="A90" s="130"/>
      <c r="B90" s="48" t="s">
        <v>47</v>
      </c>
      <c r="C90" s="49"/>
      <c r="D90" s="50"/>
      <c r="E90" s="853"/>
      <c r="F90" s="599">
        <f>E89*D89</f>
        <v>0</v>
      </c>
    </row>
    <row r="91" spans="1:6" s="10" customFormat="1">
      <c r="A91" s="6"/>
      <c r="B91" s="93"/>
      <c r="D91" s="131"/>
      <c r="E91" s="43"/>
      <c r="F91" s="615"/>
    </row>
    <row r="92" spans="1:6" ht="66" customHeight="1">
      <c r="A92" s="126" t="s">
        <v>241</v>
      </c>
      <c r="B92" s="31" t="s">
        <v>4586</v>
      </c>
      <c r="C92" s="127"/>
      <c r="D92" s="30"/>
      <c r="E92" s="156"/>
      <c r="F92" s="600"/>
    </row>
    <row r="93" spans="1:6" ht="51">
      <c r="A93" s="126"/>
      <c r="B93" s="31" t="s">
        <v>254</v>
      </c>
      <c r="C93" s="127"/>
      <c r="D93" s="30"/>
      <c r="E93" s="156"/>
      <c r="F93" s="600"/>
    </row>
    <row r="94" spans="1:6">
      <c r="A94" s="130" t="s">
        <v>221</v>
      </c>
      <c r="B94" s="31" t="s">
        <v>346</v>
      </c>
      <c r="C94" s="127" t="s">
        <v>9</v>
      </c>
      <c r="D94" s="30">
        <v>277</v>
      </c>
      <c r="E94" s="748"/>
      <c r="F94" s="615"/>
    </row>
    <row r="95" spans="1:6">
      <c r="B95" s="45" t="s">
        <v>46</v>
      </c>
      <c r="C95" s="46"/>
      <c r="D95" s="47"/>
      <c r="E95" s="852"/>
      <c r="F95" s="598">
        <f>E94*D94*C26</f>
        <v>0</v>
      </c>
    </row>
    <row r="96" spans="1:6">
      <c r="B96" s="48" t="s">
        <v>47</v>
      </c>
      <c r="C96" s="49"/>
      <c r="D96" s="50"/>
      <c r="E96" s="853"/>
      <c r="F96" s="599">
        <f>E94*D94*C27</f>
        <v>0</v>
      </c>
    </row>
    <row r="97" spans="1:6">
      <c r="E97" s="663"/>
    </row>
    <row r="98" spans="1:6" s="10" customFormat="1" ht="66.75" customHeight="1">
      <c r="A98" s="126" t="s">
        <v>242</v>
      </c>
      <c r="B98" s="31" t="s">
        <v>4587</v>
      </c>
      <c r="D98" s="131"/>
      <c r="E98" s="43"/>
      <c r="F98" s="600"/>
    </row>
    <row r="99" spans="1:6" s="10" customFormat="1" ht="54" customHeight="1">
      <c r="A99" s="126"/>
      <c r="B99" s="31" t="s">
        <v>254</v>
      </c>
      <c r="D99" s="131"/>
      <c r="E99" s="43"/>
      <c r="F99" s="600"/>
    </row>
    <row r="100" spans="1:6" s="10" customFormat="1" ht="12.75">
      <c r="A100" s="130" t="s">
        <v>221</v>
      </c>
      <c r="B100" s="31" t="s">
        <v>347</v>
      </c>
      <c r="C100" s="127" t="s">
        <v>9</v>
      </c>
      <c r="D100" s="30">
        <v>402</v>
      </c>
      <c r="E100" s="748"/>
      <c r="F100" s="615"/>
    </row>
    <row r="101" spans="1:6">
      <c r="B101" s="45" t="s">
        <v>46</v>
      </c>
      <c r="C101" s="46"/>
      <c r="D101" s="47"/>
      <c r="E101" s="852"/>
      <c r="F101" s="598">
        <f>E100*D100*C26</f>
        <v>0</v>
      </c>
    </row>
    <row r="102" spans="1:6">
      <c r="B102" s="48" t="s">
        <v>47</v>
      </c>
      <c r="C102" s="49"/>
      <c r="D102" s="50"/>
      <c r="E102" s="853"/>
      <c r="F102" s="599">
        <f>E100*D100*C27</f>
        <v>0</v>
      </c>
    </row>
    <row r="103" spans="1:6">
      <c r="E103" s="663"/>
    </row>
    <row r="104" spans="1:6" s="10" customFormat="1" ht="54" customHeight="1">
      <c r="A104" s="126" t="s">
        <v>243</v>
      </c>
      <c r="B104" s="31" t="s">
        <v>3509</v>
      </c>
      <c r="D104" s="131"/>
      <c r="E104" s="43"/>
      <c r="F104" s="600"/>
    </row>
    <row r="105" spans="1:6" s="10" customFormat="1" ht="12.75">
      <c r="A105" s="126"/>
      <c r="B105" s="31" t="s">
        <v>349</v>
      </c>
      <c r="C105" s="127"/>
      <c r="D105" s="30"/>
      <c r="E105" s="156"/>
      <c r="F105" s="600"/>
    </row>
    <row r="106" spans="1:6" s="10" customFormat="1" ht="12.75">
      <c r="A106" s="130" t="s">
        <v>221</v>
      </c>
      <c r="B106" s="31" t="s">
        <v>348</v>
      </c>
      <c r="C106" s="127" t="s">
        <v>9</v>
      </c>
      <c r="D106" s="30">
        <v>451.5</v>
      </c>
      <c r="E106" s="748"/>
      <c r="F106" s="615"/>
    </row>
    <row r="107" spans="1:6">
      <c r="B107" s="45" t="s">
        <v>46</v>
      </c>
      <c r="C107" s="46"/>
      <c r="D107" s="47"/>
      <c r="E107" s="852"/>
      <c r="F107" s="598">
        <f>E106*D106*C26</f>
        <v>0</v>
      </c>
    </row>
    <row r="108" spans="1:6">
      <c r="B108" s="48" t="s">
        <v>47</v>
      </c>
      <c r="C108" s="49"/>
      <c r="D108" s="50"/>
      <c r="E108" s="853"/>
      <c r="F108" s="599">
        <f>E106*D106*C27</f>
        <v>0</v>
      </c>
    </row>
    <row r="109" spans="1:6">
      <c r="E109" s="663"/>
    </row>
    <row r="110" spans="1:6" s="10" customFormat="1" ht="66" customHeight="1">
      <c r="A110" s="126" t="s">
        <v>244</v>
      </c>
      <c r="B110" s="31" t="s">
        <v>4588</v>
      </c>
      <c r="D110" s="131"/>
      <c r="E110" s="43"/>
      <c r="F110" s="600"/>
    </row>
    <row r="111" spans="1:6" s="10" customFormat="1" ht="54" customHeight="1">
      <c r="A111" s="126"/>
      <c r="B111" s="31" t="s">
        <v>254</v>
      </c>
      <c r="D111" s="131"/>
      <c r="E111" s="43"/>
      <c r="F111" s="600"/>
    </row>
    <row r="112" spans="1:6" s="10" customFormat="1" ht="25.5">
      <c r="A112" s="130" t="s">
        <v>221</v>
      </c>
      <c r="B112" s="31" t="s">
        <v>350</v>
      </c>
      <c r="C112" s="127" t="s">
        <v>9</v>
      </c>
      <c r="D112" s="30">
        <v>40.5</v>
      </c>
      <c r="E112" s="748"/>
      <c r="F112" s="615"/>
    </row>
    <row r="113" spans="1:6">
      <c r="B113" s="45" t="s">
        <v>46</v>
      </c>
      <c r="C113" s="46"/>
      <c r="D113" s="47"/>
      <c r="E113" s="852"/>
      <c r="F113" s="598">
        <f>E112*D112*C26</f>
        <v>0</v>
      </c>
    </row>
    <row r="114" spans="1:6">
      <c r="B114" s="48" t="s">
        <v>47</v>
      </c>
      <c r="C114" s="49"/>
      <c r="D114" s="50"/>
      <c r="E114" s="853"/>
      <c r="F114" s="599">
        <f>E112*D112*C27</f>
        <v>0</v>
      </c>
    </row>
    <row r="115" spans="1:6">
      <c r="E115" s="663"/>
    </row>
    <row r="116" spans="1:6" s="10" customFormat="1" ht="78.75" customHeight="1">
      <c r="A116" s="126" t="s">
        <v>245</v>
      </c>
      <c r="B116" s="31" t="s">
        <v>4589</v>
      </c>
      <c r="D116" s="131"/>
      <c r="E116" s="43"/>
      <c r="F116" s="600"/>
    </row>
    <row r="117" spans="1:6" s="10" customFormat="1" ht="54" customHeight="1">
      <c r="A117" s="126"/>
      <c r="B117" s="31" t="s">
        <v>254</v>
      </c>
      <c r="D117" s="131"/>
      <c r="E117" s="43"/>
      <c r="F117" s="600"/>
    </row>
    <row r="118" spans="1:6" s="10" customFormat="1" ht="12.75">
      <c r="A118" s="130" t="s">
        <v>221</v>
      </c>
      <c r="B118" s="31" t="s">
        <v>353</v>
      </c>
      <c r="C118" s="127" t="s">
        <v>9</v>
      </c>
      <c r="D118" s="30">
        <v>37.5</v>
      </c>
      <c r="E118" s="748"/>
      <c r="F118" s="615"/>
    </row>
    <row r="119" spans="1:6">
      <c r="B119" s="45" t="s">
        <v>46</v>
      </c>
      <c r="C119" s="46"/>
      <c r="D119" s="47"/>
      <c r="E119" s="852"/>
      <c r="F119" s="598">
        <f>E118*D118*C26</f>
        <v>0</v>
      </c>
    </row>
    <row r="120" spans="1:6">
      <c r="B120" s="48" t="s">
        <v>47</v>
      </c>
      <c r="C120" s="49"/>
      <c r="D120" s="50"/>
      <c r="E120" s="853"/>
      <c r="F120" s="599">
        <f>E118*D118*C27</f>
        <v>0</v>
      </c>
    </row>
    <row r="121" spans="1:6">
      <c r="E121" s="663"/>
    </row>
    <row r="122" spans="1:6" ht="63.75">
      <c r="A122" s="126" t="s">
        <v>246</v>
      </c>
      <c r="B122" s="31" t="s">
        <v>3510</v>
      </c>
      <c r="E122" s="663"/>
      <c r="F122" s="600"/>
    </row>
    <row r="123" spans="1:6">
      <c r="A123" s="130" t="s">
        <v>221</v>
      </c>
      <c r="B123" s="31" t="s">
        <v>358</v>
      </c>
      <c r="C123" s="127" t="s">
        <v>9</v>
      </c>
      <c r="D123" s="30">
        <v>6.8</v>
      </c>
      <c r="E123" s="156"/>
      <c r="F123" s="615"/>
    </row>
    <row r="124" spans="1:6">
      <c r="A124" s="130"/>
      <c r="B124" s="31" t="s">
        <v>359</v>
      </c>
      <c r="C124" s="127" t="s">
        <v>9</v>
      </c>
      <c r="D124" s="30">
        <v>2.4</v>
      </c>
      <c r="E124" s="156"/>
      <c r="F124" s="615"/>
    </row>
    <row r="125" spans="1:6">
      <c r="A125" s="130"/>
      <c r="B125" s="31" t="s">
        <v>360</v>
      </c>
      <c r="C125" s="127" t="s">
        <v>9</v>
      </c>
      <c r="D125" s="30">
        <v>11.1</v>
      </c>
      <c r="E125" s="156"/>
      <c r="F125" s="615"/>
    </row>
    <row r="126" spans="1:6">
      <c r="A126" s="130"/>
      <c r="B126" s="31" t="s">
        <v>361</v>
      </c>
      <c r="C126" s="127" t="s">
        <v>9</v>
      </c>
      <c r="D126" s="30">
        <v>2.4</v>
      </c>
      <c r="E126" s="156"/>
      <c r="F126" s="615"/>
    </row>
    <row r="127" spans="1:6">
      <c r="A127" s="130"/>
      <c r="B127" s="31"/>
      <c r="C127" s="127" t="s">
        <v>9</v>
      </c>
      <c r="D127" s="30">
        <f>SUM(D123:D126)</f>
        <v>22.699999999999996</v>
      </c>
      <c r="E127" s="748"/>
      <c r="F127" s="615"/>
    </row>
    <row r="128" spans="1:6">
      <c r="A128" s="130"/>
      <c r="B128" s="48" t="s">
        <v>47</v>
      </c>
      <c r="C128" s="49"/>
      <c r="D128" s="50"/>
      <c r="E128" s="853"/>
      <c r="F128" s="599">
        <f>D127*E127</f>
        <v>0</v>
      </c>
    </row>
    <row r="129" spans="1:6">
      <c r="E129" s="663"/>
    </row>
    <row r="130" spans="1:6" ht="63.75">
      <c r="A130" s="126" t="s">
        <v>247</v>
      </c>
      <c r="B130" s="31" t="s">
        <v>3503</v>
      </c>
      <c r="E130" s="663"/>
      <c r="F130" s="600"/>
    </row>
    <row r="131" spans="1:6">
      <c r="A131" s="130" t="s">
        <v>221</v>
      </c>
      <c r="B131" s="31" t="s">
        <v>364</v>
      </c>
      <c r="C131" s="127" t="s">
        <v>9</v>
      </c>
      <c r="D131" s="30">
        <v>2.2999999999999998</v>
      </c>
      <c r="E131" s="748"/>
      <c r="F131" s="615"/>
    </row>
    <row r="132" spans="1:6">
      <c r="A132" s="130"/>
      <c r="B132" s="45" t="s">
        <v>46</v>
      </c>
      <c r="C132" s="46"/>
      <c r="D132" s="47"/>
      <c r="E132" s="852"/>
      <c r="F132" s="598">
        <f>E131*D131*C26</f>
        <v>0</v>
      </c>
    </row>
    <row r="133" spans="1:6">
      <c r="A133" s="130"/>
      <c r="B133" s="48" t="s">
        <v>47</v>
      </c>
      <c r="C133" s="49"/>
      <c r="D133" s="50"/>
      <c r="E133" s="853"/>
      <c r="F133" s="599">
        <f>E131*D131*C27</f>
        <v>0</v>
      </c>
    </row>
    <row r="134" spans="1:6">
      <c r="E134" s="663"/>
    </row>
    <row r="135" spans="1:6" ht="63.75">
      <c r="A135" s="126" t="s">
        <v>248</v>
      </c>
      <c r="B135" s="31" t="s">
        <v>3504</v>
      </c>
      <c r="E135" s="663"/>
      <c r="F135" s="600"/>
    </row>
    <row r="136" spans="1:6">
      <c r="A136" s="130" t="s">
        <v>221</v>
      </c>
      <c r="B136" s="31" t="s">
        <v>364</v>
      </c>
      <c r="C136" s="127" t="s">
        <v>9</v>
      </c>
      <c r="D136" s="30">
        <v>450</v>
      </c>
      <c r="E136" s="748"/>
      <c r="F136" s="615"/>
    </row>
    <row r="137" spans="1:6">
      <c r="A137" s="130"/>
      <c r="B137" s="45" t="s">
        <v>46</v>
      </c>
      <c r="C137" s="46"/>
      <c r="D137" s="47"/>
      <c r="E137" s="852"/>
      <c r="F137" s="598">
        <f>E136*D136*C26</f>
        <v>0</v>
      </c>
    </row>
    <row r="138" spans="1:6">
      <c r="A138" s="130"/>
      <c r="B138" s="48" t="s">
        <v>47</v>
      </c>
      <c r="C138" s="49"/>
      <c r="D138" s="50"/>
      <c r="E138" s="853"/>
      <c r="F138" s="599">
        <f>E136*D136*C27</f>
        <v>0</v>
      </c>
    </row>
    <row r="139" spans="1:6">
      <c r="E139" s="663"/>
    </row>
    <row r="140" spans="1:6" s="10" customFormat="1" ht="63.75">
      <c r="A140" s="126" t="s">
        <v>249</v>
      </c>
      <c r="B140" s="31" t="s">
        <v>3505</v>
      </c>
      <c r="D140" s="131"/>
      <c r="E140" s="43"/>
      <c r="F140" s="600"/>
    </row>
    <row r="141" spans="1:6" s="10" customFormat="1" ht="12.75">
      <c r="A141" s="130" t="s">
        <v>221</v>
      </c>
      <c r="B141" s="31" t="s">
        <v>365</v>
      </c>
      <c r="C141" s="127" t="s">
        <v>9</v>
      </c>
      <c r="D141" s="30">
        <v>63.5</v>
      </c>
      <c r="E141" s="748"/>
      <c r="F141" s="615"/>
    </row>
    <row r="142" spans="1:6" s="10" customFormat="1" ht="12.75">
      <c r="A142" s="130"/>
      <c r="B142" s="45" t="s">
        <v>46</v>
      </c>
      <c r="C142" s="46"/>
      <c r="D142" s="47"/>
      <c r="E142" s="852"/>
      <c r="F142" s="598">
        <f>E141*D141*C26</f>
        <v>0</v>
      </c>
    </row>
    <row r="143" spans="1:6" s="10" customFormat="1" ht="12.75">
      <c r="A143" s="130"/>
      <c r="B143" s="48" t="s">
        <v>47</v>
      </c>
      <c r="C143" s="49"/>
      <c r="D143" s="50"/>
      <c r="E143" s="853"/>
      <c r="F143" s="599">
        <f>E141*D141*C27</f>
        <v>0</v>
      </c>
    </row>
    <row r="144" spans="1:6">
      <c r="B144" s="93"/>
      <c r="C144" s="10"/>
      <c r="D144" s="131"/>
      <c r="E144" s="43"/>
      <c r="F144" s="615"/>
    </row>
    <row r="145" spans="1:6" s="10" customFormat="1" ht="63.75">
      <c r="A145" s="126" t="s">
        <v>377</v>
      </c>
      <c r="B145" s="31" t="s">
        <v>3506</v>
      </c>
      <c r="D145" s="131"/>
      <c r="E145" s="43"/>
      <c r="F145" s="600"/>
    </row>
    <row r="146" spans="1:6" s="10" customFormat="1" ht="12.75">
      <c r="A146" s="130" t="s">
        <v>221</v>
      </c>
      <c r="B146" s="31" t="s">
        <v>366</v>
      </c>
      <c r="C146" s="127" t="s">
        <v>9</v>
      </c>
      <c r="D146" s="30">
        <v>1.85</v>
      </c>
      <c r="E146" s="748"/>
      <c r="F146" s="615"/>
    </row>
    <row r="147" spans="1:6" s="10" customFormat="1" ht="12.75">
      <c r="A147" s="130"/>
      <c r="B147" s="45" t="s">
        <v>46</v>
      </c>
      <c r="C147" s="46"/>
      <c r="D147" s="47"/>
      <c r="E147" s="852"/>
      <c r="F147" s="598">
        <f>E146*D146*C26</f>
        <v>0</v>
      </c>
    </row>
    <row r="148" spans="1:6" s="10" customFormat="1" ht="12.75">
      <c r="A148" s="130"/>
      <c r="B148" s="48" t="s">
        <v>47</v>
      </c>
      <c r="C148" s="49"/>
      <c r="D148" s="50"/>
      <c r="E148" s="853"/>
      <c r="F148" s="599">
        <f>E146*D146*C27</f>
        <v>0</v>
      </c>
    </row>
    <row r="149" spans="1:6" s="10" customFormat="1">
      <c r="A149" s="6"/>
      <c r="B149" s="31"/>
      <c r="D149" s="131"/>
      <c r="E149" s="43"/>
      <c r="F149" s="615"/>
    </row>
    <row r="150" spans="1:6" s="10" customFormat="1" ht="63.75">
      <c r="A150" s="126" t="s">
        <v>378</v>
      </c>
      <c r="B150" s="31" t="s">
        <v>3507</v>
      </c>
      <c r="D150" s="131"/>
      <c r="E150" s="43"/>
      <c r="F150" s="600"/>
    </row>
    <row r="151" spans="1:6" s="10" customFormat="1" ht="12.75">
      <c r="A151" s="130" t="s">
        <v>221</v>
      </c>
      <c r="B151" s="31" t="s">
        <v>367</v>
      </c>
      <c r="C151" s="127" t="s">
        <v>9</v>
      </c>
      <c r="D151" s="30">
        <v>4.2</v>
      </c>
      <c r="E151" s="748"/>
      <c r="F151" s="615"/>
    </row>
    <row r="152" spans="1:6" s="10" customFormat="1" ht="12.75">
      <c r="A152" s="130"/>
      <c r="B152" s="48" t="s">
        <v>47</v>
      </c>
      <c r="C152" s="49"/>
      <c r="D152" s="50"/>
      <c r="E152" s="853"/>
      <c r="F152" s="599">
        <f>E151*D151</f>
        <v>0</v>
      </c>
    </row>
    <row r="153" spans="1:6">
      <c r="E153" s="663"/>
    </row>
    <row r="154" spans="1:6" ht="51">
      <c r="A154" s="126" t="s">
        <v>380</v>
      </c>
      <c r="B154" s="31" t="s">
        <v>255</v>
      </c>
      <c r="E154" s="663"/>
      <c r="F154" s="600"/>
    </row>
    <row r="155" spans="1:6" ht="25.5">
      <c r="A155" s="130" t="s">
        <v>221</v>
      </c>
      <c r="B155" s="31" t="s">
        <v>384</v>
      </c>
      <c r="C155" s="127" t="s">
        <v>9</v>
      </c>
      <c r="D155" s="30">
        <v>4.5</v>
      </c>
      <c r="E155" s="748"/>
      <c r="F155" s="615"/>
    </row>
    <row r="156" spans="1:6">
      <c r="B156" s="45" t="s">
        <v>46</v>
      </c>
      <c r="C156" s="46"/>
      <c r="D156" s="47"/>
      <c r="E156" s="852"/>
      <c r="F156" s="598">
        <f>E155*D155*C26</f>
        <v>0</v>
      </c>
    </row>
    <row r="157" spans="1:6">
      <c r="B157" s="48" t="s">
        <v>47</v>
      </c>
      <c r="C157" s="49"/>
      <c r="D157" s="50"/>
      <c r="E157" s="853"/>
      <c r="F157" s="599">
        <f>E155*D155*C27</f>
        <v>0</v>
      </c>
    </row>
    <row r="158" spans="1:6">
      <c r="E158" s="663"/>
    </row>
    <row r="159" spans="1:6" s="10" customFormat="1" ht="54" customHeight="1">
      <c r="A159" s="126" t="s">
        <v>386</v>
      </c>
      <c r="B159" s="31" t="s">
        <v>3509</v>
      </c>
      <c r="D159" s="131"/>
      <c r="E159" s="43"/>
      <c r="F159" s="600"/>
    </row>
    <row r="160" spans="1:6" s="10" customFormat="1" ht="12.75">
      <c r="A160" s="130" t="s">
        <v>221</v>
      </c>
      <c r="B160" s="31" t="s">
        <v>410</v>
      </c>
      <c r="C160" s="127" t="s">
        <v>9</v>
      </c>
      <c r="D160" s="30">
        <v>141</v>
      </c>
      <c r="E160" s="748"/>
      <c r="F160" s="615"/>
    </row>
    <row r="161" spans="1:6">
      <c r="B161" s="45" t="s">
        <v>46</v>
      </c>
      <c r="C161" s="46"/>
      <c r="D161" s="47"/>
      <c r="E161" s="852"/>
      <c r="F161" s="598">
        <f>E160*D160*C26</f>
        <v>0</v>
      </c>
    </row>
    <row r="162" spans="1:6">
      <c r="B162" s="48" t="s">
        <v>47</v>
      </c>
      <c r="C162" s="49"/>
      <c r="D162" s="50"/>
      <c r="E162" s="853"/>
      <c r="F162" s="599">
        <f>E160*D160*C27</f>
        <v>0</v>
      </c>
    </row>
    <row r="163" spans="1:6">
      <c r="E163" s="663"/>
    </row>
    <row r="164" spans="1:6" s="10" customFormat="1" ht="54" customHeight="1">
      <c r="A164" s="126" t="s">
        <v>388</v>
      </c>
      <c r="B164" s="31" t="s">
        <v>3509</v>
      </c>
      <c r="D164" s="131"/>
      <c r="E164" s="43"/>
      <c r="F164" s="600"/>
    </row>
    <row r="165" spans="1:6" s="10" customFormat="1" ht="12.75">
      <c r="A165" s="130" t="s">
        <v>221</v>
      </c>
      <c r="B165" s="31" t="s">
        <v>411</v>
      </c>
      <c r="C165" s="127" t="s">
        <v>9</v>
      </c>
      <c r="D165" s="30">
        <v>93</v>
      </c>
      <c r="E165" s="748"/>
      <c r="F165" s="615"/>
    </row>
    <row r="166" spans="1:6">
      <c r="B166" s="45" t="s">
        <v>46</v>
      </c>
      <c r="C166" s="46"/>
      <c r="D166" s="47"/>
      <c r="E166" s="852"/>
      <c r="F166" s="598">
        <f>E165*D165*C26</f>
        <v>0</v>
      </c>
    </row>
    <row r="167" spans="1:6">
      <c r="B167" s="48" t="s">
        <v>47</v>
      </c>
      <c r="C167" s="49"/>
      <c r="D167" s="50"/>
      <c r="E167" s="853"/>
      <c r="F167" s="599">
        <f>E165*D165*C27</f>
        <v>0</v>
      </c>
    </row>
    <row r="168" spans="1:6">
      <c r="E168" s="663"/>
    </row>
    <row r="169" spans="1:6" ht="63.75">
      <c r="A169" s="126" t="s">
        <v>393</v>
      </c>
      <c r="B169" s="31" t="s">
        <v>3511</v>
      </c>
      <c r="E169" s="663"/>
      <c r="F169" s="600"/>
    </row>
    <row r="170" spans="1:6">
      <c r="A170" s="130" t="s">
        <v>221</v>
      </c>
      <c r="B170" s="31" t="s">
        <v>370</v>
      </c>
      <c r="C170" s="127" t="s">
        <v>9</v>
      </c>
      <c r="D170" s="30">
        <v>51.5</v>
      </c>
      <c r="E170" s="748"/>
      <c r="F170" s="615"/>
    </row>
    <row r="171" spans="1:6">
      <c r="A171" s="130"/>
      <c r="B171" s="45" t="s">
        <v>46</v>
      </c>
      <c r="C171" s="46"/>
      <c r="D171" s="47"/>
      <c r="E171" s="852"/>
      <c r="F171" s="598">
        <f>E170*D170*C26</f>
        <v>0</v>
      </c>
    </row>
    <row r="172" spans="1:6">
      <c r="A172" s="130"/>
      <c r="B172" s="48" t="s">
        <v>47</v>
      </c>
      <c r="C172" s="49"/>
      <c r="D172" s="50"/>
      <c r="E172" s="853"/>
      <c r="F172" s="599">
        <f>E170*D170*C27</f>
        <v>0</v>
      </c>
    </row>
    <row r="173" spans="1:6">
      <c r="E173" s="663"/>
    </row>
    <row r="174" spans="1:6" s="10" customFormat="1" ht="63.75">
      <c r="A174" s="126" t="s">
        <v>396</v>
      </c>
      <c r="B174" s="31" t="s">
        <v>3505</v>
      </c>
      <c r="D174" s="131"/>
      <c r="E174" s="43"/>
      <c r="F174" s="600"/>
    </row>
    <row r="175" spans="1:6" s="10" customFormat="1" ht="12.75">
      <c r="A175" s="130" t="s">
        <v>221</v>
      </c>
      <c r="B175" s="31" t="s">
        <v>371</v>
      </c>
      <c r="C175" s="127" t="s">
        <v>9</v>
      </c>
      <c r="D175" s="30">
        <v>9.1999999999999993</v>
      </c>
      <c r="E175" s="748"/>
      <c r="F175" s="615"/>
    </row>
    <row r="176" spans="1:6" s="10" customFormat="1" ht="12.75">
      <c r="A176" s="130"/>
      <c r="B176" s="45" t="s">
        <v>46</v>
      </c>
      <c r="C176" s="46"/>
      <c r="D176" s="47"/>
      <c r="E176" s="852"/>
      <c r="F176" s="598">
        <f>E175*D175*C26</f>
        <v>0</v>
      </c>
    </row>
    <row r="177" spans="1:6" s="10" customFormat="1" ht="12.75">
      <c r="A177" s="130"/>
      <c r="B177" s="48" t="s">
        <v>47</v>
      </c>
      <c r="C177" s="49"/>
      <c r="D177" s="50"/>
      <c r="E177" s="853"/>
      <c r="F177" s="599">
        <f>E175*D175*C27</f>
        <v>0</v>
      </c>
    </row>
    <row r="178" spans="1:6">
      <c r="B178" s="93"/>
      <c r="C178" s="10"/>
      <c r="D178" s="131"/>
      <c r="E178" s="43"/>
      <c r="F178" s="615"/>
    </row>
    <row r="179" spans="1:6" s="10" customFormat="1" ht="63.75">
      <c r="A179" s="126" t="s">
        <v>401</v>
      </c>
      <c r="B179" s="31" t="s">
        <v>3506</v>
      </c>
      <c r="D179" s="131"/>
      <c r="E179" s="43"/>
      <c r="F179" s="600"/>
    </row>
    <row r="180" spans="1:6" s="10" customFormat="1" ht="12.75">
      <c r="A180" s="130" t="s">
        <v>221</v>
      </c>
      <c r="B180" s="31" t="s">
        <v>372</v>
      </c>
      <c r="C180" s="127" t="s">
        <v>9</v>
      </c>
      <c r="D180" s="30">
        <v>11.6</v>
      </c>
      <c r="E180" s="748"/>
      <c r="F180" s="615"/>
    </row>
    <row r="181" spans="1:6" s="10" customFormat="1" ht="12.75">
      <c r="A181" s="130"/>
      <c r="B181" s="45" t="s">
        <v>46</v>
      </c>
      <c r="C181" s="46"/>
      <c r="D181" s="47"/>
      <c r="E181" s="852"/>
      <c r="F181" s="598">
        <f>E180*D180*C26</f>
        <v>0</v>
      </c>
    </row>
    <row r="182" spans="1:6" s="10" customFormat="1" ht="12.75">
      <c r="A182" s="130"/>
      <c r="B182" s="48" t="s">
        <v>47</v>
      </c>
      <c r="C182" s="49"/>
      <c r="D182" s="50"/>
      <c r="E182" s="853"/>
      <c r="F182" s="599">
        <f>E180*D180*C27</f>
        <v>0</v>
      </c>
    </row>
    <row r="183" spans="1:6">
      <c r="E183" s="663"/>
    </row>
    <row r="184" spans="1:6" ht="69" customHeight="1">
      <c r="A184" s="126" t="s">
        <v>402</v>
      </c>
      <c r="B184" s="31" t="s">
        <v>4590</v>
      </c>
      <c r="E184" s="663"/>
      <c r="F184" s="600"/>
    </row>
    <row r="185" spans="1:6" s="10" customFormat="1" ht="54" customHeight="1">
      <c r="A185" s="126"/>
      <c r="B185" s="31" t="s">
        <v>254</v>
      </c>
      <c r="D185" s="131"/>
      <c r="E185" s="43"/>
      <c r="F185" s="600"/>
    </row>
    <row r="186" spans="1:6" ht="28.5" customHeight="1">
      <c r="A186" s="130" t="s">
        <v>221</v>
      </c>
      <c r="B186" s="31" t="s">
        <v>3515</v>
      </c>
      <c r="C186" s="127" t="s">
        <v>9</v>
      </c>
      <c r="D186" s="30">
        <v>23.6</v>
      </c>
      <c r="E186" s="748"/>
      <c r="F186" s="615"/>
    </row>
    <row r="187" spans="1:6">
      <c r="A187" s="130"/>
      <c r="B187" s="45" t="s">
        <v>46</v>
      </c>
      <c r="C187" s="46"/>
      <c r="D187" s="47"/>
      <c r="E187" s="852"/>
      <c r="F187" s="598">
        <f>E186*D186*C26</f>
        <v>0</v>
      </c>
    </row>
    <row r="188" spans="1:6">
      <c r="A188" s="130"/>
      <c r="B188" s="48" t="s">
        <v>47</v>
      </c>
      <c r="C188" s="49"/>
      <c r="D188" s="50"/>
      <c r="E188" s="853"/>
      <c r="F188" s="599">
        <f>E186*D186*C27</f>
        <v>0</v>
      </c>
    </row>
    <row r="189" spans="1:6">
      <c r="E189" s="663"/>
    </row>
    <row r="190" spans="1:6" s="10" customFormat="1" ht="66.75" customHeight="1">
      <c r="A190" s="126" t="s">
        <v>405</v>
      </c>
      <c r="B190" s="31" t="s">
        <v>4591</v>
      </c>
      <c r="D190" s="131"/>
      <c r="E190" s="43"/>
      <c r="F190" s="600"/>
    </row>
    <row r="191" spans="1:6" s="10" customFormat="1" ht="54" customHeight="1">
      <c r="A191" s="126"/>
      <c r="B191" s="31" t="s">
        <v>254</v>
      </c>
      <c r="D191" s="131"/>
      <c r="E191" s="43"/>
      <c r="F191" s="600"/>
    </row>
    <row r="192" spans="1:6" s="10" customFormat="1" ht="12.75">
      <c r="A192" s="130" t="s">
        <v>221</v>
      </c>
      <c r="B192" s="31" t="s">
        <v>373</v>
      </c>
      <c r="C192" s="127" t="s">
        <v>9</v>
      </c>
      <c r="D192" s="30">
        <v>1</v>
      </c>
      <c r="E192" s="748"/>
      <c r="F192" s="615"/>
    </row>
    <row r="193" spans="1:6">
      <c r="B193" s="45" t="s">
        <v>46</v>
      </c>
      <c r="C193" s="46"/>
      <c r="D193" s="47"/>
      <c r="E193" s="852"/>
      <c r="F193" s="598">
        <f>E192*D192*C26</f>
        <v>0</v>
      </c>
    </row>
    <row r="194" spans="1:6">
      <c r="B194" s="48" t="s">
        <v>47</v>
      </c>
      <c r="C194" s="49"/>
      <c r="D194" s="50"/>
      <c r="E194" s="853"/>
      <c r="F194" s="599">
        <f>E192*D192*C27</f>
        <v>0</v>
      </c>
    </row>
    <row r="195" spans="1:6">
      <c r="E195" s="663"/>
    </row>
    <row r="196" spans="1:6" s="10" customFormat="1" ht="79.5" customHeight="1">
      <c r="A196" s="126" t="s">
        <v>406</v>
      </c>
      <c r="B196" s="31" t="s">
        <v>4592</v>
      </c>
      <c r="D196" s="131"/>
      <c r="E196" s="43"/>
      <c r="F196" s="600"/>
    </row>
    <row r="197" spans="1:6" s="10" customFormat="1" ht="54" customHeight="1">
      <c r="A197" s="126"/>
      <c r="B197" s="31" t="s">
        <v>254</v>
      </c>
      <c r="D197" s="131"/>
      <c r="E197" s="43"/>
      <c r="F197" s="600"/>
    </row>
    <row r="198" spans="1:6" s="10" customFormat="1" ht="38.25">
      <c r="A198" s="130" t="s">
        <v>221</v>
      </c>
      <c r="B198" s="31" t="s">
        <v>3516</v>
      </c>
      <c r="C198" s="127" t="s">
        <v>9</v>
      </c>
      <c r="D198" s="30">
        <v>1</v>
      </c>
      <c r="E198" s="748"/>
      <c r="F198" s="615"/>
    </row>
    <row r="199" spans="1:6">
      <c r="B199" s="45" t="s">
        <v>46</v>
      </c>
      <c r="C199" s="46"/>
      <c r="D199" s="47"/>
      <c r="E199" s="852"/>
      <c r="F199" s="598">
        <f>E198*D198*C26</f>
        <v>0</v>
      </c>
    </row>
    <row r="200" spans="1:6">
      <c r="B200" s="48" t="s">
        <v>47</v>
      </c>
      <c r="C200" s="49"/>
      <c r="D200" s="50"/>
      <c r="E200" s="853"/>
      <c r="F200" s="599">
        <f>E198*D198*C27</f>
        <v>0</v>
      </c>
    </row>
    <row r="201" spans="1:6">
      <c r="E201" s="663"/>
    </row>
    <row r="202" spans="1:6" s="10" customFormat="1" ht="78" customHeight="1">
      <c r="A202" s="126" t="s">
        <v>1597</v>
      </c>
      <c r="B202" s="31" t="s">
        <v>4593</v>
      </c>
      <c r="D202" s="131"/>
      <c r="E202" s="43"/>
      <c r="F202" s="600"/>
    </row>
    <row r="203" spans="1:6" s="10" customFormat="1" ht="54" customHeight="1">
      <c r="A203" s="126"/>
      <c r="B203" s="31" t="s">
        <v>254</v>
      </c>
      <c r="D203" s="131"/>
      <c r="E203" s="43"/>
      <c r="F203" s="600"/>
    </row>
    <row r="204" spans="1:6" s="10" customFormat="1" ht="12.75">
      <c r="A204" s="130" t="s">
        <v>221</v>
      </c>
      <c r="B204" s="31" t="s">
        <v>374</v>
      </c>
      <c r="C204" s="127" t="s">
        <v>9</v>
      </c>
      <c r="D204" s="30">
        <v>5.3</v>
      </c>
      <c r="E204" s="748"/>
      <c r="F204" s="615"/>
    </row>
    <row r="205" spans="1:6">
      <c r="B205" s="45" t="s">
        <v>46</v>
      </c>
      <c r="C205" s="46"/>
      <c r="D205" s="47"/>
      <c r="E205" s="852"/>
      <c r="F205" s="598">
        <f>E204*D204*C26</f>
        <v>0</v>
      </c>
    </row>
    <row r="206" spans="1:6">
      <c r="B206" s="48" t="s">
        <v>47</v>
      </c>
      <c r="C206" s="49"/>
      <c r="D206" s="50"/>
      <c r="E206" s="853"/>
      <c r="F206" s="599">
        <f>E204*D204*C27</f>
        <v>0</v>
      </c>
    </row>
    <row r="207" spans="1:6">
      <c r="E207" s="663"/>
    </row>
    <row r="208" spans="1:6" ht="51">
      <c r="A208" s="126" t="s">
        <v>1663</v>
      </c>
      <c r="B208" s="31" t="s">
        <v>255</v>
      </c>
      <c r="E208" s="663"/>
      <c r="F208" s="600"/>
    </row>
    <row r="209" spans="1:6" ht="25.5">
      <c r="A209" s="130" t="s">
        <v>221</v>
      </c>
      <c r="B209" s="31" t="s">
        <v>383</v>
      </c>
      <c r="C209" s="127" t="s">
        <v>9</v>
      </c>
      <c r="D209" s="30">
        <v>5.3</v>
      </c>
      <c r="E209" s="748"/>
      <c r="F209" s="615"/>
    </row>
    <row r="210" spans="1:6">
      <c r="B210" s="45" t="s">
        <v>46</v>
      </c>
      <c r="C210" s="46"/>
      <c r="D210" s="47"/>
      <c r="E210" s="852"/>
      <c r="F210" s="598">
        <f>E209*D209*C26</f>
        <v>0</v>
      </c>
    </row>
    <row r="211" spans="1:6">
      <c r="B211" s="48" t="s">
        <v>47</v>
      </c>
      <c r="C211" s="49"/>
      <c r="D211" s="50"/>
      <c r="E211" s="853"/>
      <c r="F211" s="599">
        <f>E209*D209*C27</f>
        <v>0</v>
      </c>
    </row>
    <row r="212" spans="1:6">
      <c r="E212" s="663"/>
    </row>
    <row r="213" spans="1:6" s="10" customFormat="1" ht="56.25" customHeight="1">
      <c r="A213" s="126" t="s">
        <v>1664</v>
      </c>
      <c r="B213" s="31" t="s">
        <v>3512</v>
      </c>
      <c r="D213" s="131"/>
      <c r="E213" s="43"/>
      <c r="F213" s="600"/>
    </row>
    <row r="214" spans="1:6" s="10" customFormat="1" ht="12.75">
      <c r="A214" s="130" t="s">
        <v>221</v>
      </c>
      <c r="B214" s="31" t="s">
        <v>389</v>
      </c>
      <c r="C214" s="127" t="s">
        <v>9</v>
      </c>
      <c r="D214" s="30">
        <v>535</v>
      </c>
      <c r="E214" s="748"/>
      <c r="F214" s="615"/>
    </row>
    <row r="215" spans="1:6">
      <c r="B215" s="45" t="s">
        <v>46</v>
      </c>
      <c r="C215" s="46"/>
      <c r="D215" s="47"/>
      <c r="E215" s="852"/>
      <c r="F215" s="598">
        <f>E214*D214*C26</f>
        <v>0</v>
      </c>
    </row>
    <row r="216" spans="1:6">
      <c r="B216" s="48" t="s">
        <v>47</v>
      </c>
      <c r="C216" s="49"/>
      <c r="D216" s="50"/>
      <c r="E216" s="853"/>
      <c r="F216" s="599">
        <f>E214*D214*C27</f>
        <v>0</v>
      </c>
    </row>
    <row r="217" spans="1:6">
      <c r="E217" s="663"/>
    </row>
    <row r="218" spans="1:6" ht="63.75">
      <c r="A218" s="126" t="s">
        <v>1665</v>
      </c>
      <c r="B218" s="31" t="s">
        <v>3511</v>
      </c>
      <c r="E218" s="663"/>
      <c r="F218" s="600"/>
    </row>
    <row r="219" spans="1:6">
      <c r="A219" s="130" t="s">
        <v>221</v>
      </c>
      <c r="B219" s="31" t="s">
        <v>390</v>
      </c>
      <c r="C219" s="127" t="s">
        <v>9</v>
      </c>
      <c r="D219" s="30">
        <v>157</v>
      </c>
      <c r="E219" s="748"/>
      <c r="F219" s="615"/>
    </row>
    <row r="220" spans="1:6">
      <c r="A220" s="130"/>
      <c r="B220" s="45" t="s">
        <v>46</v>
      </c>
      <c r="C220" s="46"/>
      <c r="D220" s="47"/>
      <c r="E220" s="852"/>
      <c r="F220" s="598">
        <f>E219*D219*C26</f>
        <v>0</v>
      </c>
    </row>
    <row r="221" spans="1:6">
      <c r="A221" s="130"/>
      <c r="B221" s="48" t="s">
        <v>47</v>
      </c>
      <c r="C221" s="49"/>
      <c r="D221" s="50"/>
      <c r="E221" s="853"/>
      <c r="F221" s="599">
        <f>E219*D219*C27</f>
        <v>0</v>
      </c>
    </row>
    <row r="222" spans="1:6">
      <c r="E222" s="663"/>
    </row>
    <row r="223" spans="1:6" s="10" customFormat="1" ht="63.75">
      <c r="A223" s="126" t="s">
        <v>1666</v>
      </c>
      <c r="B223" s="31" t="s">
        <v>3505</v>
      </c>
      <c r="D223" s="131"/>
      <c r="E223" s="43"/>
      <c r="F223" s="600"/>
    </row>
    <row r="224" spans="1:6" s="10" customFormat="1" ht="12.75">
      <c r="A224" s="130" t="s">
        <v>221</v>
      </c>
      <c r="B224" s="31" t="s">
        <v>391</v>
      </c>
      <c r="C224" s="127" t="s">
        <v>9</v>
      </c>
      <c r="D224" s="30">
        <v>49.6</v>
      </c>
      <c r="E224" s="748"/>
      <c r="F224" s="615"/>
    </row>
    <row r="225" spans="1:6" s="10" customFormat="1" ht="12.75">
      <c r="A225" s="130"/>
      <c r="B225" s="45" t="s">
        <v>46</v>
      </c>
      <c r="C225" s="46"/>
      <c r="D225" s="47"/>
      <c r="E225" s="852"/>
      <c r="F225" s="598">
        <f>E224*D224*C26</f>
        <v>0</v>
      </c>
    </row>
    <row r="226" spans="1:6" s="10" customFormat="1" ht="12.75">
      <c r="A226" s="130"/>
      <c r="B226" s="48" t="s">
        <v>47</v>
      </c>
      <c r="C226" s="49"/>
      <c r="D226" s="50"/>
      <c r="E226" s="853"/>
      <c r="F226" s="599">
        <f>E224*D224*C27</f>
        <v>0</v>
      </c>
    </row>
    <row r="227" spans="1:6">
      <c r="B227" s="93"/>
      <c r="C227" s="10"/>
      <c r="D227" s="131"/>
      <c r="E227" s="43"/>
      <c r="F227" s="615"/>
    </row>
    <row r="228" spans="1:6" s="10" customFormat="1" ht="63.75">
      <c r="A228" s="126" t="s">
        <v>1667</v>
      </c>
      <c r="B228" s="31" t="s">
        <v>3506</v>
      </c>
      <c r="D228" s="131"/>
      <c r="E228" s="43"/>
      <c r="F228" s="600"/>
    </row>
    <row r="229" spans="1:6" s="10" customFormat="1" ht="12.75">
      <c r="A229" s="130" t="s">
        <v>221</v>
      </c>
      <c r="B229" s="31" t="s">
        <v>392</v>
      </c>
      <c r="C229" s="127" t="s">
        <v>9</v>
      </c>
      <c r="D229" s="30">
        <v>35.5</v>
      </c>
      <c r="E229" s="748"/>
      <c r="F229" s="615"/>
    </row>
    <row r="230" spans="1:6" s="10" customFormat="1" ht="12.75">
      <c r="A230" s="130"/>
      <c r="B230" s="45" t="s">
        <v>46</v>
      </c>
      <c r="C230" s="46"/>
      <c r="D230" s="47"/>
      <c r="E230" s="852"/>
      <c r="F230" s="598">
        <f>E229*D229*C26</f>
        <v>0</v>
      </c>
    </row>
    <row r="231" spans="1:6" s="10" customFormat="1" ht="12.75">
      <c r="A231" s="130"/>
      <c r="B231" s="48" t="s">
        <v>47</v>
      </c>
      <c r="C231" s="49"/>
      <c r="D231" s="50"/>
      <c r="E231" s="853"/>
      <c r="F231" s="599">
        <f>E229*D229*C27</f>
        <v>0</v>
      </c>
    </row>
    <row r="232" spans="1:6">
      <c r="E232" s="663"/>
    </row>
    <row r="233" spans="1:6" s="10" customFormat="1" ht="54" customHeight="1">
      <c r="A233" s="126" t="s">
        <v>1668</v>
      </c>
      <c r="B233" s="31" t="s">
        <v>3509</v>
      </c>
      <c r="D233" s="131"/>
      <c r="E233" s="43"/>
      <c r="F233" s="600"/>
    </row>
    <row r="234" spans="1:6" s="10" customFormat="1" ht="12.75">
      <c r="A234" s="130" t="s">
        <v>221</v>
      </c>
      <c r="B234" s="31" t="s">
        <v>408</v>
      </c>
      <c r="C234" s="127" t="s">
        <v>9</v>
      </c>
      <c r="D234" s="30">
        <v>341.5</v>
      </c>
      <c r="E234" s="748"/>
      <c r="F234" s="615"/>
    </row>
    <row r="235" spans="1:6">
      <c r="B235" s="45" t="s">
        <v>46</v>
      </c>
      <c r="C235" s="46"/>
      <c r="D235" s="47"/>
      <c r="E235" s="852"/>
      <c r="F235" s="598">
        <f>E234*D234*C26</f>
        <v>0</v>
      </c>
    </row>
    <row r="236" spans="1:6">
      <c r="B236" s="48" t="s">
        <v>47</v>
      </c>
      <c r="C236" s="49"/>
      <c r="D236" s="50"/>
      <c r="E236" s="853"/>
      <c r="F236" s="599">
        <f>E234*D234*C27</f>
        <v>0</v>
      </c>
    </row>
    <row r="237" spans="1:6">
      <c r="E237" s="663"/>
    </row>
    <row r="238" spans="1:6" ht="63.75">
      <c r="A238" s="126" t="s">
        <v>1669</v>
      </c>
      <c r="B238" s="31" t="s">
        <v>3513</v>
      </c>
      <c r="E238" s="663"/>
      <c r="F238" s="600"/>
    </row>
    <row r="239" spans="1:6">
      <c r="A239" s="130" t="s">
        <v>221</v>
      </c>
      <c r="B239" s="31" t="s">
        <v>409</v>
      </c>
      <c r="C239" s="127" t="s">
        <v>9</v>
      </c>
      <c r="D239" s="30">
        <v>24.8</v>
      </c>
      <c r="E239" s="748"/>
      <c r="F239" s="615"/>
    </row>
    <row r="240" spans="1:6">
      <c r="A240" s="130"/>
      <c r="B240" s="45" t="s">
        <v>46</v>
      </c>
      <c r="C240" s="46"/>
      <c r="D240" s="47"/>
      <c r="E240" s="852"/>
      <c r="F240" s="598">
        <f>E239*D239*C26</f>
        <v>0</v>
      </c>
    </row>
    <row r="241" spans="1:6">
      <c r="A241" s="130"/>
      <c r="B241" s="48" t="s">
        <v>47</v>
      </c>
      <c r="C241" s="49"/>
      <c r="D241" s="50"/>
      <c r="E241" s="853"/>
      <c r="F241" s="599">
        <f>E239*D239*C27</f>
        <v>0</v>
      </c>
    </row>
    <row r="242" spans="1:6" s="10" customFormat="1">
      <c r="A242" s="6"/>
      <c r="B242" s="93"/>
      <c r="D242" s="131"/>
      <c r="E242" s="43"/>
      <c r="F242" s="615"/>
    </row>
    <row r="243" spans="1:6" ht="51">
      <c r="A243" s="126" t="s">
        <v>1670</v>
      </c>
      <c r="B243" s="31" t="s">
        <v>1604</v>
      </c>
      <c r="E243" s="663"/>
      <c r="F243" s="600"/>
    </row>
    <row r="244" spans="1:6" ht="25.5">
      <c r="A244" s="130" t="s">
        <v>221</v>
      </c>
      <c r="B244" s="31" t="s">
        <v>1605</v>
      </c>
      <c r="C244" s="127" t="s">
        <v>9</v>
      </c>
      <c r="D244" s="30">
        <v>0.5</v>
      </c>
      <c r="E244" s="748"/>
      <c r="F244" s="615"/>
    </row>
    <row r="245" spans="1:6">
      <c r="B245" s="45" t="s">
        <v>46</v>
      </c>
      <c r="C245" s="46"/>
      <c r="D245" s="47"/>
      <c r="E245" s="852"/>
      <c r="F245" s="598">
        <f>E244*D244*C26</f>
        <v>0</v>
      </c>
    </row>
    <row r="246" spans="1:6">
      <c r="B246" s="48" t="s">
        <v>47</v>
      </c>
      <c r="C246" s="49"/>
      <c r="D246" s="50"/>
      <c r="E246" s="853"/>
      <c r="F246" s="599">
        <f>E244*D244*C27</f>
        <v>0</v>
      </c>
    </row>
    <row r="247" spans="1:6" ht="25.5">
      <c r="A247" s="130" t="s">
        <v>221</v>
      </c>
      <c r="B247" s="31" t="s">
        <v>1661</v>
      </c>
      <c r="C247" s="127" t="s">
        <v>9</v>
      </c>
      <c r="D247" s="30">
        <v>0.2</v>
      </c>
      <c r="E247" s="748"/>
      <c r="F247" s="615"/>
    </row>
    <row r="248" spans="1:6">
      <c r="B248" s="45" t="s">
        <v>46</v>
      </c>
      <c r="C248" s="46"/>
      <c r="D248" s="47"/>
      <c r="E248" s="852"/>
      <c r="F248" s="598">
        <f>E247*D247*C26</f>
        <v>0</v>
      </c>
    </row>
    <row r="249" spans="1:6">
      <c r="B249" s="48" t="s">
        <v>47</v>
      </c>
      <c r="C249" s="49"/>
      <c r="D249" s="50"/>
      <c r="E249" s="853"/>
      <c r="F249" s="599">
        <f>E247*D247*C27</f>
        <v>0</v>
      </c>
    </row>
    <row r="250" spans="1:6">
      <c r="E250" s="663"/>
    </row>
    <row r="251" spans="1:6" s="10" customFormat="1" ht="54" customHeight="1">
      <c r="A251" s="126" t="s">
        <v>3258</v>
      </c>
      <c r="B251" s="31" t="s">
        <v>3514</v>
      </c>
      <c r="D251" s="131"/>
      <c r="E251" s="43"/>
      <c r="F251" s="600"/>
    </row>
    <row r="252" spans="1:6" s="10" customFormat="1" ht="12.75">
      <c r="A252" s="130" t="s">
        <v>221</v>
      </c>
      <c r="B252" s="31" t="s">
        <v>3259</v>
      </c>
      <c r="C252" s="127" t="s">
        <v>9</v>
      </c>
      <c r="D252" s="30">
        <v>47</v>
      </c>
      <c r="E252" s="748"/>
      <c r="F252" s="615"/>
    </row>
    <row r="253" spans="1:6">
      <c r="B253" s="45" t="s">
        <v>46</v>
      </c>
      <c r="C253" s="46"/>
      <c r="D253" s="47"/>
      <c r="E253" s="852"/>
      <c r="F253" s="598">
        <f>E252*D252</f>
        <v>0</v>
      </c>
    </row>
    <row r="254" spans="1:6">
      <c r="E254" s="663"/>
    </row>
    <row r="255" spans="1:6" s="10" customFormat="1" ht="54" customHeight="1">
      <c r="A255" s="126" t="s">
        <v>3276</v>
      </c>
      <c r="B255" s="31" t="s">
        <v>3509</v>
      </c>
      <c r="D255" s="131"/>
      <c r="E255" s="43"/>
      <c r="F255" s="600"/>
    </row>
    <row r="256" spans="1:6" s="10" customFormat="1" ht="12.75">
      <c r="A256" s="130" t="s">
        <v>221</v>
      </c>
      <c r="B256" s="31" t="s">
        <v>3273</v>
      </c>
      <c r="C256" s="127" t="s">
        <v>9</v>
      </c>
      <c r="D256" s="30">
        <v>36</v>
      </c>
      <c r="E256" s="748"/>
      <c r="F256" s="615"/>
    </row>
    <row r="257" spans="1:6">
      <c r="B257" s="45" t="s">
        <v>46</v>
      </c>
      <c r="C257" s="46"/>
      <c r="D257" s="47"/>
      <c r="E257" s="852"/>
      <c r="F257" s="598">
        <f>E256*D256</f>
        <v>0</v>
      </c>
    </row>
    <row r="258" spans="1:6" s="10" customFormat="1">
      <c r="A258" s="6"/>
      <c r="B258" s="31"/>
      <c r="C258" s="41"/>
      <c r="D258" s="38"/>
      <c r="E258" s="857"/>
      <c r="F258" s="605"/>
    </row>
    <row r="259" spans="1:6" s="10" customFormat="1" ht="118.35" customHeight="1">
      <c r="A259" s="126" t="s">
        <v>3277</v>
      </c>
      <c r="B259" s="31" t="s">
        <v>4771</v>
      </c>
      <c r="D259" s="131"/>
      <c r="E259" s="43"/>
      <c r="F259" s="615"/>
    </row>
    <row r="260" spans="1:6" s="10" customFormat="1" ht="12.75">
      <c r="A260" s="132"/>
      <c r="B260" s="133" t="s">
        <v>4772</v>
      </c>
      <c r="C260" s="107" t="s">
        <v>13</v>
      </c>
      <c r="D260" s="144">
        <v>193882.7</v>
      </c>
      <c r="E260" s="748"/>
      <c r="F260" s="600"/>
    </row>
    <row r="261" spans="1:6" s="10" customFormat="1" ht="12.75">
      <c r="A261" s="132"/>
      <c r="B261" s="133" t="s">
        <v>4773</v>
      </c>
      <c r="C261" s="107" t="s">
        <v>13</v>
      </c>
      <c r="D261" s="144">
        <v>408883.04</v>
      </c>
      <c r="E261" s="748"/>
      <c r="F261" s="600"/>
    </row>
    <row r="262" spans="1:6" s="10" customFormat="1" ht="12.75">
      <c r="A262" s="132"/>
      <c r="B262" s="133" t="s">
        <v>4774</v>
      </c>
      <c r="C262" s="107" t="s">
        <v>13</v>
      </c>
      <c r="D262" s="144">
        <v>201664.97</v>
      </c>
      <c r="E262" s="748"/>
      <c r="F262" s="600"/>
    </row>
    <row r="263" spans="1:6">
      <c r="B263" s="45" t="s">
        <v>46</v>
      </c>
      <c r="C263" s="46"/>
      <c r="D263" s="47"/>
      <c r="E263" s="852"/>
      <c r="F263" s="598">
        <f>SUM((D260*E260)+(D261*E261)+(E262*D262))*C26</f>
        <v>0</v>
      </c>
    </row>
    <row r="264" spans="1:6">
      <c r="B264" s="48" t="s">
        <v>47</v>
      </c>
      <c r="C264" s="49"/>
      <c r="D264" s="50"/>
      <c r="E264" s="853"/>
      <c r="F264" s="599">
        <f>SUM((D260*E260)+(D261*E261)+(E262*D262))*C27</f>
        <v>0</v>
      </c>
    </row>
    <row r="265" spans="1:6" s="10" customFormat="1" ht="12.75">
      <c r="A265" s="132"/>
      <c r="B265" s="133" t="s">
        <v>3246</v>
      </c>
      <c r="C265" s="107"/>
      <c r="D265" s="144"/>
      <c r="E265" s="156"/>
      <c r="F265" s="600"/>
    </row>
    <row r="266" spans="1:6" s="10" customFormat="1" ht="12.75">
      <c r="A266" s="132"/>
      <c r="B266" s="133" t="s">
        <v>3247</v>
      </c>
      <c r="C266" s="107" t="s">
        <v>284</v>
      </c>
      <c r="D266" s="144">
        <v>18</v>
      </c>
      <c r="E266" s="748"/>
      <c r="F266" s="600"/>
    </row>
    <row r="267" spans="1:6">
      <c r="B267" s="45" t="s">
        <v>46</v>
      </c>
      <c r="C267" s="46"/>
      <c r="D267" s="47"/>
      <c r="E267" s="852"/>
      <c r="F267" s="598">
        <f>D266*E266*C26</f>
        <v>0</v>
      </c>
    </row>
    <row r="268" spans="1:6">
      <c r="B268" s="48" t="s">
        <v>47</v>
      </c>
      <c r="C268" s="49"/>
      <c r="D268" s="50"/>
      <c r="E268" s="853"/>
      <c r="F268" s="599">
        <f>D266*E266*C27</f>
        <v>0</v>
      </c>
    </row>
    <row r="269" spans="1:6" s="10" customFormat="1" ht="12.75">
      <c r="A269" s="132"/>
      <c r="B269" s="133" t="s">
        <v>3248</v>
      </c>
      <c r="C269" s="107" t="s">
        <v>284</v>
      </c>
      <c r="D269" s="144">
        <v>16</v>
      </c>
      <c r="E269" s="748"/>
      <c r="F269" s="600"/>
    </row>
    <row r="270" spans="1:6">
      <c r="B270" s="45" t="s">
        <v>46</v>
      </c>
      <c r="C270" s="46"/>
      <c r="D270" s="47"/>
      <c r="E270" s="852"/>
      <c r="F270" s="598">
        <f>D269*E269*C26</f>
        <v>0</v>
      </c>
    </row>
    <row r="271" spans="1:6">
      <c r="B271" s="48" t="s">
        <v>47</v>
      </c>
      <c r="C271" s="49"/>
      <c r="D271" s="50"/>
      <c r="E271" s="853"/>
      <c r="F271" s="599">
        <f>D269*E269*C27</f>
        <v>0</v>
      </c>
    </row>
    <row r="272" spans="1:6" s="10" customFormat="1" ht="12.75">
      <c r="A272" s="132"/>
      <c r="B272" s="133" t="s">
        <v>3249</v>
      </c>
      <c r="C272" s="107" t="s">
        <v>284</v>
      </c>
      <c r="D272" s="144">
        <v>12</v>
      </c>
      <c r="E272" s="748"/>
      <c r="F272" s="600"/>
    </row>
    <row r="273" spans="1:6">
      <c r="B273" s="45" t="s">
        <v>46</v>
      </c>
      <c r="C273" s="46"/>
      <c r="D273" s="47"/>
      <c r="E273" s="852"/>
      <c r="F273" s="598">
        <f>D272*E272*C26</f>
        <v>0</v>
      </c>
    </row>
    <row r="274" spans="1:6">
      <c r="B274" s="48" t="s">
        <v>47</v>
      </c>
      <c r="C274" s="49"/>
      <c r="D274" s="50"/>
      <c r="E274" s="853"/>
      <c r="F274" s="599">
        <f>D272*E272*C27</f>
        <v>0</v>
      </c>
    </row>
    <row r="275" spans="1:6" s="10" customFormat="1" ht="12.75">
      <c r="A275" s="132"/>
      <c r="B275" s="133" t="s">
        <v>3250</v>
      </c>
      <c r="C275" s="107" t="s">
        <v>284</v>
      </c>
      <c r="D275" s="144">
        <v>41</v>
      </c>
      <c r="E275" s="748"/>
      <c r="F275" s="600"/>
    </row>
    <row r="276" spans="1:6">
      <c r="B276" s="45" t="s">
        <v>46</v>
      </c>
      <c r="C276" s="46"/>
      <c r="D276" s="47"/>
      <c r="E276" s="852"/>
      <c r="F276" s="598">
        <f>D275*E275*C26</f>
        <v>0</v>
      </c>
    </row>
    <row r="277" spans="1:6">
      <c r="B277" s="48" t="s">
        <v>47</v>
      </c>
      <c r="C277" s="49"/>
      <c r="D277" s="50"/>
      <c r="E277" s="853"/>
      <c r="F277" s="599">
        <f>D275*E275*C27</f>
        <v>0</v>
      </c>
    </row>
    <row r="278" spans="1:6" s="10" customFormat="1" ht="12.75">
      <c r="A278" s="132"/>
      <c r="B278" s="133" t="s">
        <v>3251</v>
      </c>
      <c r="C278" s="107" t="s">
        <v>284</v>
      </c>
      <c r="D278" s="144">
        <v>20</v>
      </c>
      <c r="E278" s="748"/>
      <c r="F278" s="600"/>
    </row>
    <row r="279" spans="1:6">
      <c r="B279" s="45" t="s">
        <v>46</v>
      </c>
      <c r="C279" s="46"/>
      <c r="D279" s="47"/>
      <c r="E279" s="852"/>
      <c r="F279" s="598">
        <f>D278*E278*C26</f>
        <v>0</v>
      </c>
    </row>
    <row r="280" spans="1:6">
      <c r="B280" s="48" t="s">
        <v>47</v>
      </c>
      <c r="C280" s="49"/>
      <c r="D280" s="50"/>
      <c r="E280" s="853"/>
      <c r="F280" s="599">
        <f>D278*E278*C27</f>
        <v>0</v>
      </c>
    </row>
    <row r="281" spans="1:6" s="10" customFormat="1" ht="12.75">
      <c r="A281" s="132"/>
      <c r="B281" s="133" t="s">
        <v>3252</v>
      </c>
      <c r="C281" s="107" t="s">
        <v>284</v>
      </c>
      <c r="D281" s="144">
        <v>7</v>
      </c>
      <c r="E281" s="748"/>
      <c r="F281" s="600"/>
    </row>
    <row r="282" spans="1:6">
      <c r="B282" s="45" t="s">
        <v>46</v>
      </c>
      <c r="C282" s="46"/>
      <c r="D282" s="47"/>
      <c r="E282" s="852"/>
      <c r="F282" s="598">
        <f>D281*E281*C26</f>
        <v>0</v>
      </c>
    </row>
    <row r="283" spans="1:6">
      <c r="B283" s="48" t="s">
        <v>47</v>
      </c>
      <c r="C283" s="49"/>
      <c r="D283" s="50"/>
      <c r="E283" s="853"/>
      <c r="F283" s="599">
        <f>D281*E281*C27</f>
        <v>0</v>
      </c>
    </row>
    <row r="284" spans="1:6" s="10" customFormat="1" ht="12.75">
      <c r="A284" s="132"/>
      <c r="B284" s="133" t="s">
        <v>3253</v>
      </c>
      <c r="C284" s="107" t="s">
        <v>284</v>
      </c>
      <c r="D284" s="144">
        <v>88</v>
      </c>
      <c r="E284" s="748"/>
      <c r="F284" s="600"/>
    </row>
    <row r="285" spans="1:6">
      <c r="B285" s="45" t="s">
        <v>46</v>
      </c>
      <c r="C285" s="46"/>
      <c r="D285" s="47"/>
      <c r="E285" s="852"/>
      <c r="F285" s="598">
        <f>D284*E284*C26</f>
        <v>0</v>
      </c>
    </row>
    <row r="286" spans="1:6">
      <c r="B286" s="48" t="s">
        <v>47</v>
      </c>
      <c r="C286" s="49"/>
      <c r="D286" s="50"/>
      <c r="E286" s="853"/>
      <c r="F286" s="599">
        <f>D284*E284*C27</f>
        <v>0</v>
      </c>
    </row>
    <row r="287" spans="1:6" s="10" customFormat="1" ht="12.75">
      <c r="A287" s="132"/>
      <c r="B287" s="133" t="s">
        <v>3254</v>
      </c>
      <c r="C287" s="107" t="s">
        <v>284</v>
      </c>
      <c r="D287" s="144">
        <v>96</v>
      </c>
      <c r="E287" s="748"/>
      <c r="F287" s="600"/>
    </row>
    <row r="288" spans="1:6">
      <c r="B288" s="45" t="s">
        <v>46</v>
      </c>
      <c r="C288" s="46"/>
      <c r="D288" s="47"/>
      <c r="E288" s="852"/>
      <c r="F288" s="598">
        <f>D287*E287*C26</f>
        <v>0</v>
      </c>
    </row>
    <row r="289" spans="1:6">
      <c r="B289" s="48" t="s">
        <v>47</v>
      </c>
      <c r="C289" s="49"/>
      <c r="D289" s="50"/>
      <c r="E289" s="853"/>
      <c r="F289" s="599">
        <f>D287*E287*C27</f>
        <v>0</v>
      </c>
    </row>
    <row r="290" spans="1:6" s="10" customFormat="1" ht="12.75">
      <c r="A290" s="132"/>
      <c r="B290" s="133" t="s">
        <v>3255</v>
      </c>
      <c r="C290" s="107" t="s">
        <v>284</v>
      </c>
      <c r="D290" s="144">
        <v>48</v>
      </c>
      <c r="E290" s="748"/>
      <c r="F290" s="600"/>
    </row>
    <row r="291" spans="1:6">
      <c r="B291" s="45" t="s">
        <v>46</v>
      </c>
      <c r="C291" s="46"/>
      <c r="D291" s="47"/>
      <c r="E291" s="852"/>
      <c r="F291" s="598">
        <f>D290*E290*C26</f>
        <v>0</v>
      </c>
    </row>
    <row r="292" spans="1:6">
      <c r="B292" s="48" t="s">
        <v>47</v>
      </c>
      <c r="C292" s="49"/>
      <c r="D292" s="50"/>
      <c r="E292" s="853"/>
      <c r="F292" s="599">
        <f>D290*E290*C27</f>
        <v>0</v>
      </c>
    </row>
    <row r="293" spans="1:6" s="10" customFormat="1" ht="12.75">
      <c r="A293" s="132"/>
      <c r="B293" s="133" t="s">
        <v>3256</v>
      </c>
      <c r="C293" s="107" t="s">
        <v>284</v>
      </c>
      <c r="D293" s="144">
        <v>108</v>
      </c>
      <c r="E293" s="748"/>
      <c r="F293" s="600"/>
    </row>
    <row r="294" spans="1:6">
      <c r="B294" s="45" t="s">
        <v>46</v>
      </c>
      <c r="C294" s="46"/>
      <c r="D294" s="47"/>
      <c r="E294" s="201"/>
      <c r="F294" s="598">
        <f>D293*E293*C26</f>
        <v>0</v>
      </c>
    </row>
    <row r="295" spans="1:6">
      <c r="B295" s="48" t="s">
        <v>47</v>
      </c>
      <c r="C295" s="49"/>
      <c r="D295" s="50"/>
      <c r="E295" s="202"/>
      <c r="F295" s="599">
        <f>D293*E293*C27</f>
        <v>0</v>
      </c>
    </row>
    <row r="296" spans="1:6" s="10" customFormat="1" ht="12.75">
      <c r="A296" s="132"/>
      <c r="B296" s="133"/>
      <c r="C296" s="107"/>
      <c r="D296" s="144"/>
      <c r="E296" s="156"/>
      <c r="F296" s="600"/>
    </row>
    <row r="297" spans="1:6" s="10" customFormat="1" ht="12.75">
      <c r="A297" s="132"/>
      <c r="B297" s="45" t="s">
        <v>46</v>
      </c>
      <c r="C297" s="46"/>
      <c r="D297" s="47"/>
      <c r="E297" s="201"/>
      <c r="F297" s="598">
        <f>SUM(F33+F40+F45+F51+F56+F61+F66+F71+F76+F81+F95+F101+F107+F113+F119+F132+F137+F142+F147+F156+F161+F166+F171+F176+F181+F187+F193+F199+F205+F210+F215+F220+F225+F230+F235+F240+F245+F248+F253+F257+F263+F267+F270+F273+F276+F279+F282+F285+F288+F291+F294)</f>
        <v>0</v>
      </c>
    </row>
    <row r="298" spans="1:6" s="10" customFormat="1" ht="13.5" thickBot="1">
      <c r="A298" s="132"/>
      <c r="B298" s="48" t="s">
        <v>47</v>
      </c>
      <c r="C298" s="49"/>
      <c r="D298" s="50"/>
      <c r="E298" s="202"/>
      <c r="F298" s="599">
        <f>SUM(F34+F41+F46+F57+F62+F67+F72+F77+F82+F86+F90+F96+F102+F108+F114+F120+F128+F133+F138+F143+F148+F152+F157+F162+F167+F172+F177+F182+F188+F194+F200+F206+F211+F216+F221+F226+F231+F236+F241+F246+F249+F264+F268+F271+F274+F277+F280+F283+F286+F289+F292+F295)</f>
        <v>0</v>
      </c>
    </row>
    <row r="299" spans="1:6" s="3" customFormat="1" ht="17.25" thickBot="1">
      <c r="A299" s="116"/>
      <c r="B299" s="134" t="s">
        <v>223</v>
      </c>
      <c r="C299" s="118"/>
      <c r="D299" s="119"/>
      <c r="E299" s="230"/>
      <c r="F299" s="601">
        <f>SUM(F32:F295)</f>
        <v>0</v>
      </c>
    </row>
  </sheetData>
  <sheetProtection algorithmName="SHA-512" hashValue="8N7yxwKo896KKq1WKf3FMhSLuen9wfnrGG9acpjpYmH+POKkNgOW2ASHxpDDSUIl8O6tzUAYfh+nI2ar8LvU4A==" saltValue="qId9SIaolbbocRDPV8KsKw==" spinCount="100000" sheet="1" objects="1" scenarios="1"/>
  <mergeCells count="22">
    <mergeCell ref="B8:E8"/>
    <mergeCell ref="B9:E9"/>
    <mergeCell ref="B10:E10"/>
    <mergeCell ref="B11:E11"/>
    <mergeCell ref="B12:E12"/>
    <mergeCell ref="B3:E3"/>
    <mergeCell ref="B4:E4"/>
    <mergeCell ref="B5:E5"/>
    <mergeCell ref="B6:E6"/>
    <mergeCell ref="B7:E7"/>
    <mergeCell ref="B13:E13"/>
    <mergeCell ref="B14:E14"/>
    <mergeCell ref="B15:E15"/>
    <mergeCell ref="B16:E16"/>
    <mergeCell ref="B17:E17"/>
    <mergeCell ref="B23:E23"/>
    <mergeCell ref="B24:E24"/>
    <mergeCell ref="B18:E18"/>
    <mergeCell ref="B19:E19"/>
    <mergeCell ref="B20:E20"/>
    <mergeCell ref="B21:E21"/>
    <mergeCell ref="B22:E22"/>
  </mergeCells>
  <phoneticPr fontId="45" type="noConversion"/>
  <pageMargins left="0.78740157480314965" right="0.39370078740157483" top="0.98425196850393704" bottom="0.98425196850393704" header="0.51181102362204722" footer="0.51181102362204722"/>
  <pageSetup paperSize="9" scale="59" firstPageNumber="0" orientation="portrait" r:id="rId1"/>
  <headerFooter alignWithMargins="0">
    <oddHeader>&amp;L&amp;"Calibri,Krepko"&amp;9&amp;UTehnološki park Velenje - TecHUB&amp;R&amp;9POPIS GRADBENIH DEL
A/4.0 BETONSKA DELA</oddHeader>
    <oddFooter>&amp;R&amp;P</oddFooter>
  </headerFooter>
  <rowBreaks count="7" manualBreakCount="7">
    <brk id="21" max="5" man="1"/>
    <brk id="46" max="16383" man="1"/>
    <brk id="91" max="16383" man="1"/>
    <brk id="128" max="5" man="1"/>
    <brk id="172" max="16383" man="1"/>
    <brk id="211" max="5" man="1"/>
    <brk id="258" max="16383" man="1"/>
  </rowBreaks>
  <colBreaks count="1" manualBreakCount="1">
    <brk id="7"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87B77-6F37-4E9B-9DEB-B50AD6349764}">
  <sheetPr>
    <tabColor theme="6" tint="0.59999389629810485"/>
  </sheetPr>
  <dimension ref="A1:G212"/>
  <sheetViews>
    <sheetView view="pageBreakPreview" topLeftCell="A188" zoomScaleNormal="100" zoomScaleSheetLayoutView="100" workbookViewId="0">
      <selection activeCell="E206" sqref="E206"/>
    </sheetView>
  </sheetViews>
  <sheetFormatPr defaultRowHeight="16.5"/>
  <cols>
    <col min="1" max="1" width="7.140625" style="6" customWidth="1"/>
    <col min="2" max="2" width="39.42578125" style="1" customWidth="1"/>
    <col min="3" max="3" width="8.42578125" style="1" customWidth="1"/>
    <col min="4" max="4" width="10.85546875" style="237" customWidth="1"/>
    <col min="5" max="5" width="11.85546875" style="226" customWidth="1"/>
    <col min="6" max="6" width="15" style="593" customWidth="1"/>
    <col min="7" max="7" width="18.85546875" style="124" customWidth="1"/>
    <col min="8" max="11" width="9.140625" style="1"/>
    <col min="12" max="12" width="7.140625" style="1" customWidth="1"/>
    <col min="13" max="256" width="9.140625" style="1"/>
    <col min="257" max="257" width="7.140625" style="1" customWidth="1"/>
    <col min="258" max="258" width="39.42578125" style="1" customWidth="1"/>
    <col min="259" max="259" width="8.42578125" style="1" customWidth="1"/>
    <col min="260" max="260" width="10.85546875" style="1" customWidth="1"/>
    <col min="261" max="261" width="11.85546875" style="1" customWidth="1"/>
    <col min="262" max="262" width="12.5703125" style="1" customWidth="1"/>
    <col min="263" max="263" width="18.85546875" style="1" customWidth="1"/>
    <col min="264" max="267" width="9.140625" style="1"/>
    <col min="268" max="268" width="7.140625" style="1" customWidth="1"/>
    <col min="269" max="512" width="9.140625" style="1"/>
    <col min="513" max="513" width="7.140625" style="1" customWidth="1"/>
    <col min="514" max="514" width="39.42578125" style="1" customWidth="1"/>
    <col min="515" max="515" width="8.42578125" style="1" customWidth="1"/>
    <col min="516" max="516" width="10.85546875" style="1" customWidth="1"/>
    <col min="517" max="517" width="11.85546875" style="1" customWidth="1"/>
    <col min="518" max="518" width="12.5703125" style="1" customWidth="1"/>
    <col min="519" max="519" width="18.85546875" style="1" customWidth="1"/>
    <col min="520" max="523" width="9.140625" style="1"/>
    <col min="524" max="524" width="7.140625" style="1" customWidth="1"/>
    <col min="525" max="768" width="9.140625" style="1"/>
    <col min="769" max="769" width="7.140625" style="1" customWidth="1"/>
    <col min="770" max="770" width="39.42578125" style="1" customWidth="1"/>
    <col min="771" max="771" width="8.42578125" style="1" customWidth="1"/>
    <col min="772" max="772" width="10.85546875" style="1" customWidth="1"/>
    <col min="773" max="773" width="11.85546875" style="1" customWidth="1"/>
    <col min="774" max="774" width="12.5703125" style="1" customWidth="1"/>
    <col min="775" max="775" width="18.85546875" style="1" customWidth="1"/>
    <col min="776" max="779" width="9.140625" style="1"/>
    <col min="780" max="780" width="7.140625" style="1" customWidth="1"/>
    <col min="781" max="1024" width="9.140625" style="1"/>
    <col min="1025" max="1025" width="7.140625" style="1" customWidth="1"/>
    <col min="1026" max="1026" width="39.42578125" style="1" customWidth="1"/>
    <col min="1027" max="1027" width="8.42578125" style="1" customWidth="1"/>
    <col min="1028" max="1028" width="10.85546875" style="1" customWidth="1"/>
    <col min="1029" max="1029" width="11.85546875" style="1" customWidth="1"/>
    <col min="1030" max="1030" width="12.5703125" style="1" customWidth="1"/>
    <col min="1031" max="1031" width="18.85546875" style="1" customWidth="1"/>
    <col min="1032" max="1035" width="9.140625" style="1"/>
    <col min="1036" max="1036" width="7.140625" style="1" customWidth="1"/>
    <col min="1037" max="1280" width="9.140625" style="1"/>
    <col min="1281" max="1281" width="7.140625" style="1" customWidth="1"/>
    <col min="1282" max="1282" width="39.42578125" style="1" customWidth="1"/>
    <col min="1283" max="1283" width="8.42578125" style="1" customWidth="1"/>
    <col min="1284" max="1284" width="10.85546875" style="1" customWidth="1"/>
    <col min="1285" max="1285" width="11.85546875" style="1" customWidth="1"/>
    <col min="1286" max="1286" width="12.5703125" style="1" customWidth="1"/>
    <col min="1287" max="1287" width="18.85546875" style="1" customWidth="1"/>
    <col min="1288" max="1291" width="9.140625" style="1"/>
    <col min="1292" max="1292" width="7.140625" style="1" customWidth="1"/>
    <col min="1293" max="1536" width="9.140625" style="1"/>
    <col min="1537" max="1537" width="7.140625" style="1" customWidth="1"/>
    <col min="1538" max="1538" width="39.42578125" style="1" customWidth="1"/>
    <col min="1539" max="1539" width="8.42578125" style="1" customWidth="1"/>
    <col min="1540" max="1540" width="10.85546875" style="1" customWidth="1"/>
    <col min="1541" max="1541" width="11.85546875" style="1" customWidth="1"/>
    <col min="1542" max="1542" width="12.5703125" style="1" customWidth="1"/>
    <col min="1543" max="1543" width="18.85546875" style="1" customWidth="1"/>
    <col min="1544" max="1547" width="9.140625" style="1"/>
    <col min="1548" max="1548" width="7.140625" style="1" customWidth="1"/>
    <col min="1549" max="1792" width="9.140625" style="1"/>
    <col min="1793" max="1793" width="7.140625" style="1" customWidth="1"/>
    <col min="1794" max="1794" width="39.42578125" style="1" customWidth="1"/>
    <col min="1795" max="1795" width="8.42578125" style="1" customWidth="1"/>
    <col min="1796" max="1796" width="10.85546875" style="1" customWidth="1"/>
    <col min="1797" max="1797" width="11.85546875" style="1" customWidth="1"/>
    <col min="1798" max="1798" width="12.5703125" style="1" customWidth="1"/>
    <col min="1799" max="1799" width="18.85546875" style="1" customWidth="1"/>
    <col min="1800" max="1803" width="9.140625" style="1"/>
    <col min="1804" max="1804" width="7.140625" style="1" customWidth="1"/>
    <col min="1805" max="2048" width="9.140625" style="1"/>
    <col min="2049" max="2049" width="7.140625" style="1" customWidth="1"/>
    <col min="2050" max="2050" width="39.42578125" style="1" customWidth="1"/>
    <col min="2051" max="2051" width="8.42578125" style="1" customWidth="1"/>
    <col min="2052" max="2052" width="10.85546875" style="1" customWidth="1"/>
    <col min="2053" max="2053" width="11.85546875" style="1" customWidth="1"/>
    <col min="2054" max="2054" width="12.5703125" style="1" customWidth="1"/>
    <col min="2055" max="2055" width="18.85546875" style="1" customWidth="1"/>
    <col min="2056" max="2059" width="9.140625" style="1"/>
    <col min="2060" max="2060" width="7.140625" style="1" customWidth="1"/>
    <col min="2061" max="2304" width="9.140625" style="1"/>
    <col min="2305" max="2305" width="7.140625" style="1" customWidth="1"/>
    <col min="2306" max="2306" width="39.42578125" style="1" customWidth="1"/>
    <col min="2307" max="2307" width="8.42578125" style="1" customWidth="1"/>
    <col min="2308" max="2308" width="10.85546875" style="1" customWidth="1"/>
    <col min="2309" max="2309" width="11.85546875" style="1" customWidth="1"/>
    <col min="2310" max="2310" width="12.5703125" style="1" customWidth="1"/>
    <col min="2311" max="2311" width="18.85546875" style="1" customWidth="1"/>
    <col min="2312" max="2315" width="9.140625" style="1"/>
    <col min="2316" max="2316" width="7.140625" style="1" customWidth="1"/>
    <col min="2317" max="2560" width="9.140625" style="1"/>
    <col min="2561" max="2561" width="7.140625" style="1" customWidth="1"/>
    <col min="2562" max="2562" width="39.42578125" style="1" customWidth="1"/>
    <col min="2563" max="2563" width="8.42578125" style="1" customWidth="1"/>
    <col min="2564" max="2564" width="10.85546875" style="1" customWidth="1"/>
    <col min="2565" max="2565" width="11.85546875" style="1" customWidth="1"/>
    <col min="2566" max="2566" width="12.5703125" style="1" customWidth="1"/>
    <col min="2567" max="2567" width="18.85546875" style="1" customWidth="1"/>
    <col min="2568" max="2571" width="9.140625" style="1"/>
    <col min="2572" max="2572" width="7.140625" style="1" customWidth="1"/>
    <col min="2573" max="2816" width="9.140625" style="1"/>
    <col min="2817" max="2817" width="7.140625" style="1" customWidth="1"/>
    <col min="2818" max="2818" width="39.42578125" style="1" customWidth="1"/>
    <col min="2819" max="2819" width="8.42578125" style="1" customWidth="1"/>
    <col min="2820" max="2820" width="10.85546875" style="1" customWidth="1"/>
    <col min="2821" max="2821" width="11.85546875" style="1" customWidth="1"/>
    <col min="2822" max="2822" width="12.5703125" style="1" customWidth="1"/>
    <col min="2823" max="2823" width="18.85546875" style="1" customWidth="1"/>
    <col min="2824" max="2827" width="9.140625" style="1"/>
    <col min="2828" max="2828" width="7.140625" style="1" customWidth="1"/>
    <col min="2829" max="3072" width="9.140625" style="1"/>
    <col min="3073" max="3073" width="7.140625" style="1" customWidth="1"/>
    <col min="3074" max="3074" width="39.42578125" style="1" customWidth="1"/>
    <col min="3075" max="3075" width="8.42578125" style="1" customWidth="1"/>
    <col min="3076" max="3076" width="10.85546875" style="1" customWidth="1"/>
    <col min="3077" max="3077" width="11.85546875" style="1" customWidth="1"/>
    <col min="3078" max="3078" width="12.5703125" style="1" customWidth="1"/>
    <col min="3079" max="3079" width="18.85546875" style="1" customWidth="1"/>
    <col min="3080" max="3083" width="9.140625" style="1"/>
    <col min="3084" max="3084" width="7.140625" style="1" customWidth="1"/>
    <col min="3085" max="3328" width="9.140625" style="1"/>
    <col min="3329" max="3329" width="7.140625" style="1" customWidth="1"/>
    <col min="3330" max="3330" width="39.42578125" style="1" customWidth="1"/>
    <col min="3331" max="3331" width="8.42578125" style="1" customWidth="1"/>
    <col min="3332" max="3332" width="10.85546875" style="1" customWidth="1"/>
    <col min="3333" max="3333" width="11.85546875" style="1" customWidth="1"/>
    <col min="3334" max="3334" width="12.5703125" style="1" customWidth="1"/>
    <col min="3335" max="3335" width="18.85546875" style="1" customWidth="1"/>
    <col min="3336" max="3339" width="9.140625" style="1"/>
    <col min="3340" max="3340" width="7.140625" style="1" customWidth="1"/>
    <col min="3341" max="3584" width="9.140625" style="1"/>
    <col min="3585" max="3585" width="7.140625" style="1" customWidth="1"/>
    <col min="3586" max="3586" width="39.42578125" style="1" customWidth="1"/>
    <col min="3587" max="3587" width="8.42578125" style="1" customWidth="1"/>
    <col min="3588" max="3588" width="10.85546875" style="1" customWidth="1"/>
    <col min="3589" max="3589" width="11.85546875" style="1" customWidth="1"/>
    <col min="3590" max="3590" width="12.5703125" style="1" customWidth="1"/>
    <col min="3591" max="3591" width="18.85546875" style="1" customWidth="1"/>
    <col min="3592" max="3595" width="9.140625" style="1"/>
    <col min="3596" max="3596" width="7.140625" style="1" customWidth="1"/>
    <col min="3597" max="3840" width="9.140625" style="1"/>
    <col min="3841" max="3841" width="7.140625" style="1" customWidth="1"/>
    <col min="3842" max="3842" width="39.42578125" style="1" customWidth="1"/>
    <col min="3843" max="3843" width="8.42578125" style="1" customWidth="1"/>
    <col min="3844" max="3844" width="10.85546875" style="1" customWidth="1"/>
    <col min="3845" max="3845" width="11.85546875" style="1" customWidth="1"/>
    <col min="3846" max="3846" width="12.5703125" style="1" customWidth="1"/>
    <col min="3847" max="3847" width="18.85546875" style="1" customWidth="1"/>
    <col min="3848" max="3851" width="9.140625" style="1"/>
    <col min="3852" max="3852" width="7.140625" style="1" customWidth="1"/>
    <col min="3853" max="4096" width="9.140625" style="1"/>
    <col min="4097" max="4097" width="7.140625" style="1" customWidth="1"/>
    <col min="4098" max="4098" width="39.42578125" style="1" customWidth="1"/>
    <col min="4099" max="4099" width="8.42578125" style="1" customWidth="1"/>
    <col min="4100" max="4100" width="10.85546875" style="1" customWidth="1"/>
    <col min="4101" max="4101" width="11.85546875" style="1" customWidth="1"/>
    <col min="4102" max="4102" width="12.5703125" style="1" customWidth="1"/>
    <col min="4103" max="4103" width="18.85546875" style="1" customWidth="1"/>
    <col min="4104" max="4107" width="9.140625" style="1"/>
    <col min="4108" max="4108" width="7.140625" style="1" customWidth="1"/>
    <col min="4109" max="4352" width="9.140625" style="1"/>
    <col min="4353" max="4353" width="7.140625" style="1" customWidth="1"/>
    <col min="4354" max="4354" width="39.42578125" style="1" customWidth="1"/>
    <col min="4355" max="4355" width="8.42578125" style="1" customWidth="1"/>
    <col min="4356" max="4356" width="10.85546875" style="1" customWidth="1"/>
    <col min="4357" max="4357" width="11.85546875" style="1" customWidth="1"/>
    <col min="4358" max="4358" width="12.5703125" style="1" customWidth="1"/>
    <col min="4359" max="4359" width="18.85546875" style="1" customWidth="1"/>
    <col min="4360" max="4363" width="9.140625" style="1"/>
    <col min="4364" max="4364" width="7.140625" style="1" customWidth="1"/>
    <col min="4365" max="4608" width="9.140625" style="1"/>
    <col min="4609" max="4609" width="7.140625" style="1" customWidth="1"/>
    <col min="4610" max="4610" width="39.42578125" style="1" customWidth="1"/>
    <col min="4611" max="4611" width="8.42578125" style="1" customWidth="1"/>
    <col min="4612" max="4612" width="10.85546875" style="1" customWidth="1"/>
    <col min="4613" max="4613" width="11.85546875" style="1" customWidth="1"/>
    <col min="4614" max="4614" width="12.5703125" style="1" customWidth="1"/>
    <col min="4615" max="4615" width="18.85546875" style="1" customWidth="1"/>
    <col min="4616" max="4619" width="9.140625" style="1"/>
    <col min="4620" max="4620" width="7.140625" style="1" customWidth="1"/>
    <col min="4621" max="4864" width="9.140625" style="1"/>
    <col min="4865" max="4865" width="7.140625" style="1" customWidth="1"/>
    <col min="4866" max="4866" width="39.42578125" style="1" customWidth="1"/>
    <col min="4867" max="4867" width="8.42578125" style="1" customWidth="1"/>
    <col min="4868" max="4868" width="10.85546875" style="1" customWidth="1"/>
    <col min="4869" max="4869" width="11.85546875" style="1" customWidth="1"/>
    <col min="4870" max="4870" width="12.5703125" style="1" customWidth="1"/>
    <col min="4871" max="4871" width="18.85546875" style="1" customWidth="1"/>
    <col min="4872" max="4875" width="9.140625" style="1"/>
    <col min="4876" max="4876" width="7.140625" style="1" customWidth="1"/>
    <col min="4877" max="5120" width="9.140625" style="1"/>
    <col min="5121" max="5121" width="7.140625" style="1" customWidth="1"/>
    <col min="5122" max="5122" width="39.42578125" style="1" customWidth="1"/>
    <col min="5123" max="5123" width="8.42578125" style="1" customWidth="1"/>
    <col min="5124" max="5124" width="10.85546875" style="1" customWidth="1"/>
    <col min="5125" max="5125" width="11.85546875" style="1" customWidth="1"/>
    <col min="5126" max="5126" width="12.5703125" style="1" customWidth="1"/>
    <col min="5127" max="5127" width="18.85546875" style="1" customWidth="1"/>
    <col min="5128" max="5131" width="9.140625" style="1"/>
    <col min="5132" max="5132" width="7.140625" style="1" customWidth="1"/>
    <col min="5133" max="5376" width="9.140625" style="1"/>
    <col min="5377" max="5377" width="7.140625" style="1" customWidth="1"/>
    <col min="5378" max="5378" width="39.42578125" style="1" customWidth="1"/>
    <col min="5379" max="5379" width="8.42578125" style="1" customWidth="1"/>
    <col min="5380" max="5380" width="10.85546875" style="1" customWidth="1"/>
    <col min="5381" max="5381" width="11.85546875" style="1" customWidth="1"/>
    <col min="5382" max="5382" width="12.5703125" style="1" customWidth="1"/>
    <col min="5383" max="5383" width="18.85546875" style="1" customWidth="1"/>
    <col min="5384" max="5387" width="9.140625" style="1"/>
    <col min="5388" max="5388" width="7.140625" style="1" customWidth="1"/>
    <col min="5389" max="5632" width="9.140625" style="1"/>
    <col min="5633" max="5633" width="7.140625" style="1" customWidth="1"/>
    <col min="5634" max="5634" width="39.42578125" style="1" customWidth="1"/>
    <col min="5635" max="5635" width="8.42578125" style="1" customWidth="1"/>
    <col min="5636" max="5636" width="10.85546875" style="1" customWidth="1"/>
    <col min="5637" max="5637" width="11.85546875" style="1" customWidth="1"/>
    <col min="5638" max="5638" width="12.5703125" style="1" customWidth="1"/>
    <col min="5639" max="5639" width="18.85546875" style="1" customWidth="1"/>
    <col min="5640" max="5643" width="9.140625" style="1"/>
    <col min="5644" max="5644" width="7.140625" style="1" customWidth="1"/>
    <col min="5645" max="5888" width="9.140625" style="1"/>
    <col min="5889" max="5889" width="7.140625" style="1" customWidth="1"/>
    <col min="5890" max="5890" width="39.42578125" style="1" customWidth="1"/>
    <col min="5891" max="5891" width="8.42578125" style="1" customWidth="1"/>
    <col min="5892" max="5892" width="10.85546875" style="1" customWidth="1"/>
    <col min="5893" max="5893" width="11.85546875" style="1" customWidth="1"/>
    <col min="5894" max="5894" width="12.5703125" style="1" customWidth="1"/>
    <col min="5895" max="5895" width="18.85546875" style="1" customWidth="1"/>
    <col min="5896" max="5899" width="9.140625" style="1"/>
    <col min="5900" max="5900" width="7.140625" style="1" customWidth="1"/>
    <col min="5901" max="6144" width="9.140625" style="1"/>
    <col min="6145" max="6145" width="7.140625" style="1" customWidth="1"/>
    <col min="6146" max="6146" width="39.42578125" style="1" customWidth="1"/>
    <col min="6147" max="6147" width="8.42578125" style="1" customWidth="1"/>
    <col min="6148" max="6148" width="10.85546875" style="1" customWidth="1"/>
    <col min="6149" max="6149" width="11.85546875" style="1" customWidth="1"/>
    <col min="6150" max="6150" width="12.5703125" style="1" customWidth="1"/>
    <col min="6151" max="6151" width="18.85546875" style="1" customWidth="1"/>
    <col min="6152" max="6155" width="9.140625" style="1"/>
    <col min="6156" max="6156" width="7.140625" style="1" customWidth="1"/>
    <col min="6157" max="6400" width="9.140625" style="1"/>
    <col min="6401" max="6401" width="7.140625" style="1" customWidth="1"/>
    <col min="6402" max="6402" width="39.42578125" style="1" customWidth="1"/>
    <col min="6403" max="6403" width="8.42578125" style="1" customWidth="1"/>
    <col min="6404" max="6404" width="10.85546875" style="1" customWidth="1"/>
    <col min="6405" max="6405" width="11.85546875" style="1" customWidth="1"/>
    <col min="6406" max="6406" width="12.5703125" style="1" customWidth="1"/>
    <col min="6407" max="6407" width="18.85546875" style="1" customWidth="1"/>
    <col min="6408" max="6411" width="9.140625" style="1"/>
    <col min="6412" max="6412" width="7.140625" style="1" customWidth="1"/>
    <col min="6413" max="6656" width="9.140625" style="1"/>
    <col min="6657" max="6657" width="7.140625" style="1" customWidth="1"/>
    <col min="6658" max="6658" width="39.42578125" style="1" customWidth="1"/>
    <col min="6659" max="6659" width="8.42578125" style="1" customWidth="1"/>
    <col min="6660" max="6660" width="10.85546875" style="1" customWidth="1"/>
    <col min="6661" max="6661" width="11.85546875" style="1" customWidth="1"/>
    <col min="6662" max="6662" width="12.5703125" style="1" customWidth="1"/>
    <col min="6663" max="6663" width="18.85546875" style="1" customWidth="1"/>
    <col min="6664" max="6667" width="9.140625" style="1"/>
    <col min="6668" max="6668" width="7.140625" style="1" customWidth="1"/>
    <col min="6669" max="6912" width="9.140625" style="1"/>
    <col min="6913" max="6913" width="7.140625" style="1" customWidth="1"/>
    <col min="6914" max="6914" width="39.42578125" style="1" customWidth="1"/>
    <col min="6915" max="6915" width="8.42578125" style="1" customWidth="1"/>
    <col min="6916" max="6916" width="10.85546875" style="1" customWidth="1"/>
    <col min="6917" max="6917" width="11.85546875" style="1" customWidth="1"/>
    <col min="6918" max="6918" width="12.5703125" style="1" customWidth="1"/>
    <col min="6919" max="6919" width="18.85546875" style="1" customWidth="1"/>
    <col min="6920" max="6923" width="9.140625" style="1"/>
    <col min="6924" max="6924" width="7.140625" style="1" customWidth="1"/>
    <col min="6925" max="7168" width="9.140625" style="1"/>
    <col min="7169" max="7169" width="7.140625" style="1" customWidth="1"/>
    <col min="7170" max="7170" width="39.42578125" style="1" customWidth="1"/>
    <col min="7171" max="7171" width="8.42578125" style="1" customWidth="1"/>
    <col min="7172" max="7172" width="10.85546875" style="1" customWidth="1"/>
    <col min="7173" max="7173" width="11.85546875" style="1" customWidth="1"/>
    <col min="7174" max="7174" width="12.5703125" style="1" customWidth="1"/>
    <col min="7175" max="7175" width="18.85546875" style="1" customWidth="1"/>
    <col min="7176" max="7179" width="9.140625" style="1"/>
    <col min="7180" max="7180" width="7.140625" style="1" customWidth="1"/>
    <col min="7181" max="7424" width="9.140625" style="1"/>
    <col min="7425" max="7425" width="7.140625" style="1" customWidth="1"/>
    <col min="7426" max="7426" width="39.42578125" style="1" customWidth="1"/>
    <col min="7427" max="7427" width="8.42578125" style="1" customWidth="1"/>
    <col min="7428" max="7428" width="10.85546875" style="1" customWidth="1"/>
    <col min="7429" max="7429" width="11.85546875" style="1" customWidth="1"/>
    <col min="7430" max="7430" width="12.5703125" style="1" customWidth="1"/>
    <col min="7431" max="7431" width="18.85546875" style="1" customWidth="1"/>
    <col min="7432" max="7435" width="9.140625" style="1"/>
    <col min="7436" max="7436" width="7.140625" style="1" customWidth="1"/>
    <col min="7437" max="7680" width="9.140625" style="1"/>
    <col min="7681" max="7681" width="7.140625" style="1" customWidth="1"/>
    <col min="7682" max="7682" width="39.42578125" style="1" customWidth="1"/>
    <col min="7683" max="7683" width="8.42578125" style="1" customWidth="1"/>
    <col min="7684" max="7684" width="10.85546875" style="1" customWidth="1"/>
    <col min="7685" max="7685" width="11.85546875" style="1" customWidth="1"/>
    <col min="7686" max="7686" width="12.5703125" style="1" customWidth="1"/>
    <col min="7687" max="7687" width="18.85546875" style="1" customWidth="1"/>
    <col min="7688" max="7691" width="9.140625" style="1"/>
    <col min="7692" max="7692" width="7.140625" style="1" customWidth="1"/>
    <col min="7693" max="7936" width="9.140625" style="1"/>
    <col min="7937" max="7937" width="7.140625" style="1" customWidth="1"/>
    <col min="7938" max="7938" width="39.42578125" style="1" customWidth="1"/>
    <col min="7939" max="7939" width="8.42578125" style="1" customWidth="1"/>
    <col min="7940" max="7940" width="10.85546875" style="1" customWidth="1"/>
    <col min="7941" max="7941" width="11.85546875" style="1" customWidth="1"/>
    <col min="7942" max="7942" width="12.5703125" style="1" customWidth="1"/>
    <col min="7943" max="7943" width="18.85546875" style="1" customWidth="1"/>
    <col min="7944" max="7947" width="9.140625" style="1"/>
    <col min="7948" max="7948" width="7.140625" style="1" customWidth="1"/>
    <col min="7949" max="8192" width="9.140625" style="1"/>
    <col min="8193" max="8193" width="7.140625" style="1" customWidth="1"/>
    <col min="8194" max="8194" width="39.42578125" style="1" customWidth="1"/>
    <col min="8195" max="8195" width="8.42578125" style="1" customWidth="1"/>
    <col min="8196" max="8196" width="10.85546875" style="1" customWidth="1"/>
    <col min="8197" max="8197" width="11.85546875" style="1" customWidth="1"/>
    <col min="8198" max="8198" width="12.5703125" style="1" customWidth="1"/>
    <col min="8199" max="8199" width="18.85546875" style="1" customWidth="1"/>
    <col min="8200" max="8203" width="9.140625" style="1"/>
    <col min="8204" max="8204" width="7.140625" style="1" customWidth="1"/>
    <col min="8205" max="8448" width="9.140625" style="1"/>
    <col min="8449" max="8449" width="7.140625" style="1" customWidth="1"/>
    <col min="8450" max="8450" width="39.42578125" style="1" customWidth="1"/>
    <col min="8451" max="8451" width="8.42578125" style="1" customWidth="1"/>
    <col min="8452" max="8452" width="10.85546875" style="1" customWidth="1"/>
    <col min="8453" max="8453" width="11.85546875" style="1" customWidth="1"/>
    <col min="8454" max="8454" width="12.5703125" style="1" customWidth="1"/>
    <col min="8455" max="8455" width="18.85546875" style="1" customWidth="1"/>
    <col min="8456" max="8459" width="9.140625" style="1"/>
    <col min="8460" max="8460" width="7.140625" style="1" customWidth="1"/>
    <col min="8461" max="8704" width="9.140625" style="1"/>
    <col min="8705" max="8705" width="7.140625" style="1" customWidth="1"/>
    <col min="8706" max="8706" width="39.42578125" style="1" customWidth="1"/>
    <col min="8707" max="8707" width="8.42578125" style="1" customWidth="1"/>
    <col min="8708" max="8708" width="10.85546875" style="1" customWidth="1"/>
    <col min="8709" max="8709" width="11.85546875" style="1" customWidth="1"/>
    <col min="8710" max="8710" width="12.5703125" style="1" customWidth="1"/>
    <col min="8711" max="8711" width="18.85546875" style="1" customWidth="1"/>
    <col min="8712" max="8715" width="9.140625" style="1"/>
    <col min="8716" max="8716" width="7.140625" style="1" customWidth="1"/>
    <col min="8717" max="8960" width="9.140625" style="1"/>
    <col min="8961" max="8961" width="7.140625" style="1" customWidth="1"/>
    <col min="8962" max="8962" width="39.42578125" style="1" customWidth="1"/>
    <col min="8963" max="8963" width="8.42578125" style="1" customWidth="1"/>
    <col min="8964" max="8964" width="10.85546875" style="1" customWidth="1"/>
    <col min="8965" max="8965" width="11.85546875" style="1" customWidth="1"/>
    <col min="8966" max="8966" width="12.5703125" style="1" customWidth="1"/>
    <col min="8967" max="8967" width="18.85546875" style="1" customWidth="1"/>
    <col min="8968" max="8971" width="9.140625" style="1"/>
    <col min="8972" max="8972" width="7.140625" style="1" customWidth="1"/>
    <col min="8973" max="9216" width="9.140625" style="1"/>
    <col min="9217" max="9217" width="7.140625" style="1" customWidth="1"/>
    <col min="9218" max="9218" width="39.42578125" style="1" customWidth="1"/>
    <col min="9219" max="9219" width="8.42578125" style="1" customWidth="1"/>
    <col min="9220" max="9220" width="10.85546875" style="1" customWidth="1"/>
    <col min="9221" max="9221" width="11.85546875" style="1" customWidth="1"/>
    <col min="9222" max="9222" width="12.5703125" style="1" customWidth="1"/>
    <col min="9223" max="9223" width="18.85546875" style="1" customWidth="1"/>
    <col min="9224" max="9227" width="9.140625" style="1"/>
    <col min="9228" max="9228" width="7.140625" style="1" customWidth="1"/>
    <col min="9229" max="9472" width="9.140625" style="1"/>
    <col min="9473" max="9473" width="7.140625" style="1" customWidth="1"/>
    <col min="9474" max="9474" width="39.42578125" style="1" customWidth="1"/>
    <col min="9475" max="9475" width="8.42578125" style="1" customWidth="1"/>
    <col min="9476" max="9476" width="10.85546875" style="1" customWidth="1"/>
    <col min="9477" max="9477" width="11.85546875" style="1" customWidth="1"/>
    <col min="9478" max="9478" width="12.5703125" style="1" customWidth="1"/>
    <col min="9479" max="9479" width="18.85546875" style="1" customWidth="1"/>
    <col min="9480" max="9483" width="9.140625" style="1"/>
    <col min="9484" max="9484" width="7.140625" style="1" customWidth="1"/>
    <col min="9485" max="9728" width="9.140625" style="1"/>
    <col min="9729" max="9729" width="7.140625" style="1" customWidth="1"/>
    <col min="9730" max="9730" width="39.42578125" style="1" customWidth="1"/>
    <col min="9731" max="9731" width="8.42578125" style="1" customWidth="1"/>
    <col min="9732" max="9732" width="10.85546875" style="1" customWidth="1"/>
    <col min="9733" max="9733" width="11.85546875" style="1" customWidth="1"/>
    <col min="9734" max="9734" width="12.5703125" style="1" customWidth="1"/>
    <col min="9735" max="9735" width="18.85546875" style="1" customWidth="1"/>
    <col min="9736" max="9739" width="9.140625" style="1"/>
    <col min="9740" max="9740" width="7.140625" style="1" customWidth="1"/>
    <col min="9741" max="9984" width="9.140625" style="1"/>
    <col min="9985" max="9985" width="7.140625" style="1" customWidth="1"/>
    <col min="9986" max="9986" width="39.42578125" style="1" customWidth="1"/>
    <col min="9987" max="9987" width="8.42578125" style="1" customWidth="1"/>
    <col min="9988" max="9988" width="10.85546875" style="1" customWidth="1"/>
    <col min="9989" max="9989" width="11.85546875" style="1" customWidth="1"/>
    <col min="9990" max="9990" width="12.5703125" style="1" customWidth="1"/>
    <col min="9991" max="9991" width="18.85546875" style="1" customWidth="1"/>
    <col min="9992" max="9995" width="9.140625" style="1"/>
    <col min="9996" max="9996" width="7.140625" style="1" customWidth="1"/>
    <col min="9997" max="10240" width="9.140625" style="1"/>
    <col min="10241" max="10241" width="7.140625" style="1" customWidth="1"/>
    <col min="10242" max="10242" width="39.42578125" style="1" customWidth="1"/>
    <col min="10243" max="10243" width="8.42578125" style="1" customWidth="1"/>
    <col min="10244" max="10244" width="10.85546875" style="1" customWidth="1"/>
    <col min="10245" max="10245" width="11.85546875" style="1" customWidth="1"/>
    <col min="10246" max="10246" width="12.5703125" style="1" customWidth="1"/>
    <col min="10247" max="10247" width="18.85546875" style="1" customWidth="1"/>
    <col min="10248" max="10251" width="9.140625" style="1"/>
    <col min="10252" max="10252" width="7.140625" style="1" customWidth="1"/>
    <col min="10253" max="10496" width="9.140625" style="1"/>
    <col min="10497" max="10497" width="7.140625" style="1" customWidth="1"/>
    <col min="10498" max="10498" width="39.42578125" style="1" customWidth="1"/>
    <col min="10499" max="10499" width="8.42578125" style="1" customWidth="1"/>
    <col min="10500" max="10500" width="10.85546875" style="1" customWidth="1"/>
    <col min="10501" max="10501" width="11.85546875" style="1" customWidth="1"/>
    <col min="10502" max="10502" width="12.5703125" style="1" customWidth="1"/>
    <col min="10503" max="10503" width="18.85546875" style="1" customWidth="1"/>
    <col min="10504" max="10507" width="9.140625" style="1"/>
    <col min="10508" max="10508" width="7.140625" style="1" customWidth="1"/>
    <col min="10509" max="10752" width="9.140625" style="1"/>
    <col min="10753" max="10753" width="7.140625" style="1" customWidth="1"/>
    <col min="10754" max="10754" width="39.42578125" style="1" customWidth="1"/>
    <col min="10755" max="10755" width="8.42578125" style="1" customWidth="1"/>
    <col min="10756" max="10756" width="10.85546875" style="1" customWidth="1"/>
    <col min="10757" max="10757" width="11.85546875" style="1" customWidth="1"/>
    <col min="10758" max="10758" width="12.5703125" style="1" customWidth="1"/>
    <col min="10759" max="10759" width="18.85546875" style="1" customWidth="1"/>
    <col min="10760" max="10763" width="9.140625" style="1"/>
    <col min="10764" max="10764" width="7.140625" style="1" customWidth="1"/>
    <col min="10765" max="11008" width="9.140625" style="1"/>
    <col min="11009" max="11009" width="7.140625" style="1" customWidth="1"/>
    <col min="11010" max="11010" width="39.42578125" style="1" customWidth="1"/>
    <col min="11011" max="11011" width="8.42578125" style="1" customWidth="1"/>
    <col min="11012" max="11012" width="10.85546875" style="1" customWidth="1"/>
    <col min="11013" max="11013" width="11.85546875" style="1" customWidth="1"/>
    <col min="11014" max="11014" width="12.5703125" style="1" customWidth="1"/>
    <col min="11015" max="11015" width="18.85546875" style="1" customWidth="1"/>
    <col min="11016" max="11019" width="9.140625" style="1"/>
    <col min="11020" max="11020" width="7.140625" style="1" customWidth="1"/>
    <col min="11021" max="11264" width="9.140625" style="1"/>
    <col min="11265" max="11265" width="7.140625" style="1" customWidth="1"/>
    <col min="11266" max="11266" width="39.42578125" style="1" customWidth="1"/>
    <col min="11267" max="11267" width="8.42578125" style="1" customWidth="1"/>
    <col min="11268" max="11268" width="10.85546875" style="1" customWidth="1"/>
    <col min="11269" max="11269" width="11.85546875" style="1" customWidth="1"/>
    <col min="11270" max="11270" width="12.5703125" style="1" customWidth="1"/>
    <col min="11271" max="11271" width="18.85546875" style="1" customWidth="1"/>
    <col min="11272" max="11275" width="9.140625" style="1"/>
    <col min="11276" max="11276" width="7.140625" style="1" customWidth="1"/>
    <col min="11277" max="11520" width="9.140625" style="1"/>
    <col min="11521" max="11521" width="7.140625" style="1" customWidth="1"/>
    <col min="11522" max="11522" width="39.42578125" style="1" customWidth="1"/>
    <col min="11523" max="11523" width="8.42578125" style="1" customWidth="1"/>
    <col min="11524" max="11524" width="10.85546875" style="1" customWidth="1"/>
    <col min="11525" max="11525" width="11.85546875" style="1" customWidth="1"/>
    <col min="11526" max="11526" width="12.5703125" style="1" customWidth="1"/>
    <col min="11527" max="11527" width="18.85546875" style="1" customWidth="1"/>
    <col min="11528" max="11531" width="9.140625" style="1"/>
    <col min="11532" max="11532" width="7.140625" style="1" customWidth="1"/>
    <col min="11533" max="11776" width="9.140625" style="1"/>
    <col min="11777" max="11777" width="7.140625" style="1" customWidth="1"/>
    <col min="11778" max="11778" width="39.42578125" style="1" customWidth="1"/>
    <col min="11779" max="11779" width="8.42578125" style="1" customWidth="1"/>
    <col min="11780" max="11780" width="10.85546875" style="1" customWidth="1"/>
    <col min="11781" max="11781" width="11.85546875" style="1" customWidth="1"/>
    <col min="11782" max="11782" width="12.5703125" style="1" customWidth="1"/>
    <col min="11783" max="11783" width="18.85546875" style="1" customWidth="1"/>
    <col min="11784" max="11787" width="9.140625" style="1"/>
    <col min="11788" max="11788" width="7.140625" style="1" customWidth="1"/>
    <col min="11789" max="12032" width="9.140625" style="1"/>
    <col min="12033" max="12033" width="7.140625" style="1" customWidth="1"/>
    <col min="12034" max="12034" width="39.42578125" style="1" customWidth="1"/>
    <col min="12035" max="12035" width="8.42578125" style="1" customWidth="1"/>
    <col min="12036" max="12036" width="10.85546875" style="1" customWidth="1"/>
    <col min="12037" max="12037" width="11.85546875" style="1" customWidth="1"/>
    <col min="12038" max="12038" width="12.5703125" style="1" customWidth="1"/>
    <col min="12039" max="12039" width="18.85546875" style="1" customWidth="1"/>
    <col min="12040" max="12043" width="9.140625" style="1"/>
    <col min="12044" max="12044" width="7.140625" style="1" customWidth="1"/>
    <col min="12045" max="12288" width="9.140625" style="1"/>
    <col min="12289" max="12289" width="7.140625" style="1" customWidth="1"/>
    <col min="12290" max="12290" width="39.42578125" style="1" customWidth="1"/>
    <col min="12291" max="12291" width="8.42578125" style="1" customWidth="1"/>
    <col min="12292" max="12292" width="10.85546875" style="1" customWidth="1"/>
    <col min="12293" max="12293" width="11.85546875" style="1" customWidth="1"/>
    <col min="12294" max="12294" width="12.5703125" style="1" customWidth="1"/>
    <col min="12295" max="12295" width="18.85546875" style="1" customWidth="1"/>
    <col min="12296" max="12299" width="9.140625" style="1"/>
    <col min="12300" max="12300" width="7.140625" style="1" customWidth="1"/>
    <col min="12301" max="12544" width="9.140625" style="1"/>
    <col min="12545" max="12545" width="7.140625" style="1" customWidth="1"/>
    <col min="12546" max="12546" width="39.42578125" style="1" customWidth="1"/>
    <col min="12547" max="12547" width="8.42578125" style="1" customWidth="1"/>
    <col min="12548" max="12548" width="10.85546875" style="1" customWidth="1"/>
    <col min="12549" max="12549" width="11.85546875" style="1" customWidth="1"/>
    <col min="12550" max="12550" width="12.5703125" style="1" customWidth="1"/>
    <col min="12551" max="12551" width="18.85546875" style="1" customWidth="1"/>
    <col min="12552" max="12555" width="9.140625" style="1"/>
    <col min="12556" max="12556" width="7.140625" style="1" customWidth="1"/>
    <col min="12557" max="12800" width="9.140625" style="1"/>
    <col min="12801" max="12801" width="7.140625" style="1" customWidth="1"/>
    <col min="12802" max="12802" width="39.42578125" style="1" customWidth="1"/>
    <col min="12803" max="12803" width="8.42578125" style="1" customWidth="1"/>
    <col min="12804" max="12804" width="10.85546875" style="1" customWidth="1"/>
    <col min="12805" max="12805" width="11.85546875" style="1" customWidth="1"/>
    <col min="12806" max="12806" width="12.5703125" style="1" customWidth="1"/>
    <col min="12807" max="12807" width="18.85546875" style="1" customWidth="1"/>
    <col min="12808" max="12811" width="9.140625" style="1"/>
    <col min="12812" max="12812" width="7.140625" style="1" customWidth="1"/>
    <col min="12813" max="13056" width="9.140625" style="1"/>
    <col min="13057" max="13057" width="7.140625" style="1" customWidth="1"/>
    <col min="13058" max="13058" width="39.42578125" style="1" customWidth="1"/>
    <col min="13059" max="13059" width="8.42578125" style="1" customWidth="1"/>
    <col min="13060" max="13060" width="10.85546875" style="1" customWidth="1"/>
    <col min="13061" max="13061" width="11.85546875" style="1" customWidth="1"/>
    <col min="13062" max="13062" width="12.5703125" style="1" customWidth="1"/>
    <col min="13063" max="13063" width="18.85546875" style="1" customWidth="1"/>
    <col min="13064" max="13067" width="9.140625" style="1"/>
    <col min="13068" max="13068" width="7.140625" style="1" customWidth="1"/>
    <col min="13069" max="13312" width="9.140625" style="1"/>
    <col min="13313" max="13313" width="7.140625" style="1" customWidth="1"/>
    <col min="13314" max="13314" width="39.42578125" style="1" customWidth="1"/>
    <col min="13315" max="13315" width="8.42578125" style="1" customWidth="1"/>
    <col min="13316" max="13316" width="10.85546875" style="1" customWidth="1"/>
    <col min="13317" max="13317" width="11.85546875" style="1" customWidth="1"/>
    <col min="13318" max="13318" width="12.5703125" style="1" customWidth="1"/>
    <col min="13319" max="13319" width="18.85546875" style="1" customWidth="1"/>
    <col min="13320" max="13323" width="9.140625" style="1"/>
    <col min="13324" max="13324" width="7.140625" style="1" customWidth="1"/>
    <col min="13325" max="13568" width="9.140625" style="1"/>
    <col min="13569" max="13569" width="7.140625" style="1" customWidth="1"/>
    <col min="13570" max="13570" width="39.42578125" style="1" customWidth="1"/>
    <col min="13571" max="13571" width="8.42578125" style="1" customWidth="1"/>
    <col min="13572" max="13572" width="10.85546875" style="1" customWidth="1"/>
    <col min="13573" max="13573" width="11.85546875" style="1" customWidth="1"/>
    <col min="13574" max="13574" width="12.5703125" style="1" customWidth="1"/>
    <col min="13575" max="13575" width="18.85546875" style="1" customWidth="1"/>
    <col min="13576" max="13579" width="9.140625" style="1"/>
    <col min="13580" max="13580" width="7.140625" style="1" customWidth="1"/>
    <col min="13581" max="13824" width="9.140625" style="1"/>
    <col min="13825" max="13825" width="7.140625" style="1" customWidth="1"/>
    <col min="13826" max="13826" width="39.42578125" style="1" customWidth="1"/>
    <col min="13827" max="13827" width="8.42578125" style="1" customWidth="1"/>
    <col min="13828" max="13828" width="10.85546875" style="1" customWidth="1"/>
    <col min="13829" max="13829" width="11.85546875" style="1" customWidth="1"/>
    <col min="13830" max="13830" width="12.5703125" style="1" customWidth="1"/>
    <col min="13831" max="13831" width="18.85546875" style="1" customWidth="1"/>
    <col min="13832" max="13835" width="9.140625" style="1"/>
    <col min="13836" max="13836" width="7.140625" style="1" customWidth="1"/>
    <col min="13837" max="14080" width="9.140625" style="1"/>
    <col min="14081" max="14081" width="7.140625" style="1" customWidth="1"/>
    <col min="14082" max="14082" width="39.42578125" style="1" customWidth="1"/>
    <col min="14083" max="14083" width="8.42578125" style="1" customWidth="1"/>
    <col min="14084" max="14084" width="10.85546875" style="1" customWidth="1"/>
    <col min="14085" max="14085" width="11.85546875" style="1" customWidth="1"/>
    <col min="14086" max="14086" width="12.5703125" style="1" customWidth="1"/>
    <col min="14087" max="14087" width="18.85546875" style="1" customWidth="1"/>
    <col min="14088" max="14091" width="9.140625" style="1"/>
    <col min="14092" max="14092" width="7.140625" style="1" customWidth="1"/>
    <col min="14093" max="14336" width="9.140625" style="1"/>
    <col min="14337" max="14337" width="7.140625" style="1" customWidth="1"/>
    <col min="14338" max="14338" width="39.42578125" style="1" customWidth="1"/>
    <col min="14339" max="14339" width="8.42578125" style="1" customWidth="1"/>
    <col min="14340" max="14340" width="10.85546875" style="1" customWidth="1"/>
    <col min="14341" max="14341" width="11.85546875" style="1" customWidth="1"/>
    <col min="14342" max="14342" width="12.5703125" style="1" customWidth="1"/>
    <col min="14343" max="14343" width="18.85546875" style="1" customWidth="1"/>
    <col min="14344" max="14347" width="9.140625" style="1"/>
    <col min="14348" max="14348" width="7.140625" style="1" customWidth="1"/>
    <col min="14349" max="14592" width="9.140625" style="1"/>
    <col min="14593" max="14593" width="7.140625" style="1" customWidth="1"/>
    <col min="14594" max="14594" width="39.42578125" style="1" customWidth="1"/>
    <col min="14595" max="14595" width="8.42578125" style="1" customWidth="1"/>
    <col min="14596" max="14596" width="10.85546875" style="1" customWidth="1"/>
    <col min="14597" max="14597" width="11.85546875" style="1" customWidth="1"/>
    <col min="14598" max="14598" width="12.5703125" style="1" customWidth="1"/>
    <col min="14599" max="14599" width="18.85546875" style="1" customWidth="1"/>
    <col min="14600" max="14603" width="9.140625" style="1"/>
    <col min="14604" max="14604" width="7.140625" style="1" customWidth="1"/>
    <col min="14605" max="14848" width="9.140625" style="1"/>
    <col min="14849" max="14849" width="7.140625" style="1" customWidth="1"/>
    <col min="14850" max="14850" width="39.42578125" style="1" customWidth="1"/>
    <col min="14851" max="14851" width="8.42578125" style="1" customWidth="1"/>
    <col min="14852" max="14852" width="10.85546875" style="1" customWidth="1"/>
    <col min="14853" max="14853" width="11.85546875" style="1" customWidth="1"/>
    <col min="14854" max="14854" width="12.5703125" style="1" customWidth="1"/>
    <col min="14855" max="14855" width="18.85546875" style="1" customWidth="1"/>
    <col min="14856" max="14859" width="9.140625" style="1"/>
    <col min="14860" max="14860" width="7.140625" style="1" customWidth="1"/>
    <col min="14861" max="15104" width="9.140625" style="1"/>
    <col min="15105" max="15105" width="7.140625" style="1" customWidth="1"/>
    <col min="15106" max="15106" width="39.42578125" style="1" customWidth="1"/>
    <col min="15107" max="15107" width="8.42578125" style="1" customWidth="1"/>
    <col min="15108" max="15108" width="10.85546875" style="1" customWidth="1"/>
    <col min="15109" max="15109" width="11.85546875" style="1" customWidth="1"/>
    <col min="15110" max="15110" width="12.5703125" style="1" customWidth="1"/>
    <col min="15111" max="15111" width="18.85546875" style="1" customWidth="1"/>
    <col min="15112" max="15115" width="9.140625" style="1"/>
    <col min="15116" max="15116" width="7.140625" style="1" customWidth="1"/>
    <col min="15117" max="15360" width="9.140625" style="1"/>
    <col min="15361" max="15361" width="7.140625" style="1" customWidth="1"/>
    <col min="15362" max="15362" width="39.42578125" style="1" customWidth="1"/>
    <col min="15363" max="15363" width="8.42578125" style="1" customWidth="1"/>
    <col min="15364" max="15364" width="10.85546875" style="1" customWidth="1"/>
    <col min="15365" max="15365" width="11.85546875" style="1" customWidth="1"/>
    <col min="15366" max="15366" width="12.5703125" style="1" customWidth="1"/>
    <col min="15367" max="15367" width="18.85546875" style="1" customWidth="1"/>
    <col min="15368" max="15371" width="9.140625" style="1"/>
    <col min="15372" max="15372" width="7.140625" style="1" customWidth="1"/>
    <col min="15373" max="15616" width="9.140625" style="1"/>
    <col min="15617" max="15617" width="7.140625" style="1" customWidth="1"/>
    <col min="15618" max="15618" width="39.42578125" style="1" customWidth="1"/>
    <col min="15619" max="15619" width="8.42578125" style="1" customWidth="1"/>
    <col min="15620" max="15620" width="10.85546875" style="1" customWidth="1"/>
    <col min="15621" max="15621" width="11.85546875" style="1" customWidth="1"/>
    <col min="15622" max="15622" width="12.5703125" style="1" customWidth="1"/>
    <col min="15623" max="15623" width="18.85546875" style="1" customWidth="1"/>
    <col min="15624" max="15627" width="9.140625" style="1"/>
    <col min="15628" max="15628" width="7.140625" style="1" customWidth="1"/>
    <col min="15629" max="15872" width="9.140625" style="1"/>
    <col min="15873" max="15873" width="7.140625" style="1" customWidth="1"/>
    <col min="15874" max="15874" width="39.42578125" style="1" customWidth="1"/>
    <col min="15875" max="15875" width="8.42578125" style="1" customWidth="1"/>
    <col min="15876" max="15876" width="10.85546875" style="1" customWidth="1"/>
    <col min="15877" max="15877" width="11.85546875" style="1" customWidth="1"/>
    <col min="15878" max="15878" width="12.5703125" style="1" customWidth="1"/>
    <col min="15879" max="15879" width="18.85546875" style="1" customWidth="1"/>
    <col min="15880" max="15883" width="9.140625" style="1"/>
    <col min="15884" max="15884" width="7.140625" style="1" customWidth="1"/>
    <col min="15885" max="16128" width="9.140625" style="1"/>
    <col min="16129" max="16129" width="7.140625" style="1" customWidth="1"/>
    <col min="16130" max="16130" width="39.42578125" style="1" customWidth="1"/>
    <col min="16131" max="16131" width="8.42578125" style="1" customWidth="1"/>
    <col min="16132" max="16132" width="10.85546875" style="1" customWidth="1"/>
    <col min="16133" max="16133" width="11.85546875" style="1" customWidth="1"/>
    <col min="16134" max="16134" width="12.5703125" style="1" customWidth="1"/>
    <col min="16135" max="16135" width="18.85546875" style="1" customWidth="1"/>
    <col min="16136" max="16139" width="9.140625" style="1"/>
    <col min="16140" max="16140" width="7.140625" style="1" customWidth="1"/>
    <col min="16141" max="16384" width="9.140625" style="1"/>
  </cols>
  <sheetData>
    <row r="1" spans="1:6">
      <c r="A1" s="538" t="s">
        <v>260</v>
      </c>
      <c r="B1" s="539" t="s">
        <v>225</v>
      </c>
      <c r="C1" s="540"/>
      <c r="D1" s="548"/>
      <c r="E1" s="545"/>
    </row>
    <row r="2" spans="1:6">
      <c r="A2" s="2"/>
      <c r="B2" s="3"/>
    </row>
    <row r="3" spans="1:6">
      <c r="A3" s="37"/>
      <c r="B3" s="1018" t="s">
        <v>3337</v>
      </c>
      <c r="C3" s="1018"/>
      <c r="D3" s="1018"/>
      <c r="E3" s="1018"/>
      <c r="F3" s="594"/>
    </row>
    <row r="4" spans="1:6" ht="336" customHeight="1">
      <c r="A4" s="37"/>
      <c r="B4" s="1014" t="s">
        <v>3380</v>
      </c>
      <c r="C4" s="1014"/>
      <c r="D4" s="1014"/>
      <c r="E4" s="1014"/>
      <c r="F4" s="594"/>
    </row>
    <row r="5" spans="1:6" ht="390" customHeight="1">
      <c r="A5" s="37"/>
      <c r="B5" s="1022" t="s">
        <v>3381</v>
      </c>
      <c r="C5" s="1022"/>
      <c r="D5" s="1022"/>
      <c r="E5" s="1022"/>
      <c r="F5" s="594"/>
    </row>
    <row r="6" spans="1:6" ht="222.75" customHeight="1">
      <c r="A6" s="37"/>
      <c r="B6" s="1014" t="s">
        <v>3382</v>
      </c>
      <c r="C6" s="1014"/>
      <c r="D6" s="1014"/>
      <c r="E6" s="1014"/>
      <c r="F6" s="594"/>
    </row>
    <row r="7" spans="1:6" ht="173.25" customHeight="1">
      <c r="A7" s="37"/>
      <c r="B7" s="1014" t="s">
        <v>3383</v>
      </c>
      <c r="C7" s="1014"/>
      <c r="D7" s="1014"/>
      <c r="E7" s="1014"/>
      <c r="F7" s="594"/>
    </row>
    <row r="8" spans="1:6" ht="159" customHeight="1">
      <c r="A8" s="37"/>
      <c r="B8" s="1025"/>
      <c r="C8" s="1025"/>
      <c r="D8" s="1025"/>
      <c r="E8" s="1025"/>
      <c r="F8" s="594"/>
    </row>
    <row r="9" spans="1:6" ht="374.25" customHeight="1">
      <c r="A9" s="37"/>
      <c r="B9" s="1014" t="s">
        <v>3384</v>
      </c>
      <c r="C9" s="1014"/>
      <c r="D9" s="1014"/>
      <c r="E9" s="1014"/>
      <c r="F9" s="594"/>
    </row>
    <row r="10" spans="1:6" ht="85.5" customHeight="1">
      <c r="A10" s="37"/>
      <c r="B10" s="1019" t="s">
        <v>3385</v>
      </c>
      <c r="C10" s="1019"/>
      <c r="D10" s="1019"/>
      <c r="E10" s="1019"/>
      <c r="F10" s="594"/>
    </row>
    <row r="11" spans="1:6">
      <c r="A11" s="2"/>
      <c r="B11" s="3"/>
    </row>
    <row r="12" spans="1:6" customFormat="1" ht="15">
      <c r="A12" s="139"/>
      <c r="B12" s="541" t="s">
        <v>48</v>
      </c>
      <c r="C12" s="541">
        <f>'SKUPNA rekapitulacija'!C42</f>
        <v>0.81899999999999995</v>
      </c>
      <c r="D12" s="140"/>
      <c r="E12" s="799"/>
      <c r="F12" s="617"/>
    </row>
    <row r="13" spans="1:6">
      <c r="A13" s="2"/>
      <c r="B13" s="542" t="s">
        <v>49</v>
      </c>
      <c r="C13" s="542">
        <f>'SKUPNA rekapitulacija'!C52</f>
        <v>0.18099999999999999</v>
      </c>
    </row>
    <row r="14" spans="1:6">
      <c r="A14" s="2"/>
      <c r="B14" s="3"/>
    </row>
    <row r="15" spans="1:6" s="3" customFormat="1" ht="17.25" thickBot="1">
      <c r="A15" s="4"/>
      <c r="B15" s="33" t="s">
        <v>2</v>
      </c>
      <c r="C15" s="5" t="s">
        <v>3</v>
      </c>
      <c r="D15" s="238" t="s">
        <v>4</v>
      </c>
      <c r="E15" s="228" t="s">
        <v>5</v>
      </c>
      <c r="F15" s="596" t="s">
        <v>6</v>
      </c>
    </row>
    <row r="16" spans="1:6" s="10" customFormat="1" ht="13.5" thickTop="1">
      <c r="A16" s="132"/>
      <c r="D16" s="131"/>
      <c r="E16" s="54"/>
      <c r="F16" s="615"/>
    </row>
    <row r="17" spans="1:6" s="10" customFormat="1" ht="43.5" customHeight="1">
      <c r="A17" s="126" t="s">
        <v>261</v>
      </c>
      <c r="B17" s="31" t="s">
        <v>252</v>
      </c>
      <c r="C17" s="127" t="s">
        <v>10</v>
      </c>
      <c r="D17" s="30">
        <v>910</v>
      </c>
      <c r="E17" s="748"/>
      <c r="F17" s="597"/>
    </row>
    <row r="18" spans="1:6" s="10" customFormat="1" ht="12.75">
      <c r="A18" s="132"/>
      <c r="B18" s="45" t="s">
        <v>46</v>
      </c>
      <c r="C18" s="46"/>
      <c r="D18" s="47"/>
      <c r="E18" s="852"/>
      <c r="F18" s="598">
        <f>E17*D17*C12</f>
        <v>0</v>
      </c>
    </row>
    <row r="19" spans="1:6" s="10" customFormat="1" ht="12.75">
      <c r="A19" s="132"/>
      <c r="B19" s="48" t="s">
        <v>47</v>
      </c>
      <c r="C19" s="49"/>
      <c r="D19" s="50"/>
      <c r="E19" s="853"/>
      <c r="F19" s="599">
        <f>E17*D17*C13</f>
        <v>0</v>
      </c>
    </row>
    <row r="20" spans="1:6" s="10" customFormat="1" ht="12.75">
      <c r="A20" s="132"/>
      <c r="D20" s="131"/>
      <c r="E20" s="43"/>
      <c r="F20" s="615"/>
    </row>
    <row r="21" spans="1:6" s="10" customFormat="1" ht="66" customHeight="1">
      <c r="A21" s="126" t="s">
        <v>262</v>
      </c>
      <c r="B21" s="31" t="s">
        <v>1654</v>
      </c>
      <c r="C21" s="127" t="s">
        <v>10</v>
      </c>
      <c r="D21" s="30">
        <v>50</v>
      </c>
      <c r="E21" s="748"/>
      <c r="F21" s="597"/>
    </row>
    <row r="22" spans="1:6" s="10" customFormat="1" ht="12.75">
      <c r="A22" s="132"/>
      <c r="B22" s="45" t="s">
        <v>46</v>
      </c>
      <c r="C22" s="46"/>
      <c r="D22" s="47"/>
      <c r="E22" s="852"/>
      <c r="F22" s="598">
        <f>E21*D21*C12</f>
        <v>0</v>
      </c>
    </row>
    <row r="23" spans="1:6" s="10" customFormat="1" ht="12.75">
      <c r="A23" s="132"/>
      <c r="B23" s="48" t="s">
        <v>47</v>
      </c>
      <c r="C23" s="49"/>
      <c r="D23" s="50"/>
      <c r="E23" s="853"/>
      <c r="F23" s="599">
        <f>E21*D21*C13</f>
        <v>0</v>
      </c>
    </row>
    <row r="24" spans="1:6" s="10" customFormat="1" ht="12.75">
      <c r="A24" s="132"/>
      <c r="B24" s="31"/>
      <c r="C24" s="121"/>
      <c r="D24" s="122"/>
      <c r="E24" s="156"/>
      <c r="F24" s="600"/>
    </row>
    <row r="25" spans="1:6" s="10" customFormat="1" ht="78" customHeight="1">
      <c r="A25" s="126" t="s">
        <v>263</v>
      </c>
      <c r="B25" s="31" t="s">
        <v>1655</v>
      </c>
      <c r="C25" s="127" t="s">
        <v>10</v>
      </c>
      <c r="D25" s="30">
        <v>788</v>
      </c>
      <c r="E25" s="748"/>
      <c r="F25" s="597"/>
    </row>
    <row r="26" spans="1:6" s="10" customFormat="1" ht="12.75">
      <c r="A26" s="132"/>
      <c r="B26" s="45" t="s">
        <v>46</v>
      </c>
      <c r="C26" s="46"/>
      <c r="D26" s="47"/>
      <c r="E26" s="852"/>
      <c r="F26" s="598">
        <f>E25*D25*C12</f>
        <v>0</v>
      </c>
    </row>
    <row r="27" spans="1:6" s="10" customFormat="1" ht="12.75">
      <c r="A27" s="132"/>
      <c r="B27" s="48" t="s">
        <v>47</v>
      </c>
      <c r="C27" s="49"/>
      <c r="D27" s="50"/>
      <c r="E27" s="853"/>
      <c r="F27" s="599">
        <f>E25*D25*C13</f>
        <v>0</v>
      </c>
    </row>
    <row r="28" spans="1:6" s="10" customFormat="1" ht="12.75">
      <c r="A28" s="132"/>
      <c r="B28" s="31"/>
      <c r="C28" s="121"/>
      <c r="D28" s="122"/>
      <c r="E28" s="156"/>
      <c r="F28" s="600"/>
    </row>
    <row r="29" spans="1:6" s="10" customFormat="1" ht="42" customHeight="1">
      <c r="A29" s="126" t="s">
        <v>266</v>
      </c>
      <c r="B29" s="31" t="s">
        <v>228</v>
      </c>
      <c r="C29" s="127" t="s">
        <v>10</v>
      </c>
      <c r="D29" s="30">
        <v>300</v>
      </c>
      <c r="E29" s="748"/>
      <c r="F29" s="600"/>
    </row>
    <row r="30" spans="1:6" s="10" customFormat="1" ht="12.75">
      <c r="A30" s="132"/>
      <c r="B30" s="45" t="s">
        <v>46</v>
      </c>
      <c r="C30" s="46"/>
      <c r="D30" s="47"/>
      <c r="E30" s="852"/>
      <c r="F30" s="598">
        <f>E29*D29*C12</f>
        <v>0</v>
      </c>
    </row>
    <row r="31" spans="1:6" s="10" customFormat="1" ht="12.75">
      <c r="A31" s="132"/>
      <c r="B31" s="48" t="s">
        <v>47</v>
      </c>
      <c r="C31" s="49"/>
      <c r="D31" s="50"/>
      <c r="E31" s="853"/>
      <c r="F31" s="599">
        <f>E29*D29*C13</f>
        <v>0</v>
      </c>
    </row>
    <row r="32" spans="1:6" s="10" customFormat="1" ht="12.75">
      <c r="A32" s="132"/>
      <c r="D32" s="131"/>
      <c r="E32" s="43"/>
      <c r="F32" s="615"/>
    </row>
    <row r="33" spans="1:6" s="10" customFormat="1" ht="51">
      <c r="A33" s="126" t="s">
        <v>267</v>
      </c>
      <c r="B33" s="31" t="s">
        <v>253</v>
      </c>
      <c r="C33" s="127" t="s">
        <v>10</v>
      </c>
      <c r="D33" s="30">
        <v>118.5</v>
      </c>
      <c r="E33" s="748"/>
      <c r="F33" s="600"/>
    </row>
    <row r="34" spans="1:6" s="10" customFormat="1" ht="12.75">
      <c r="A34" s="132"/>
      <c r="B34" s="45" t="s">
        <v>46</v>
      </c>
      <c r="C34" s="46"/>
      <c r="D34" s="47"/>
      <c r="E34" s="852"/>
      <c r="F34" s="598">
        <f>E33*D33*C12</f>
        <v>0</v>
      </c>
    </row>
    <row r="35" spans="1:6" s="10" customFormat="1" ht="12.75">
      <c r="A35" s="132"/>
      <c r="B35" s="48" t="s">
        <v>47</v>
      </c>
      <c r="C35" s="49"/>
      <c r="D35" s="50"/>
      <c r="E35" s="853"/>
      <c r="F35" s="599">
        <f>E33*D33*C13</f>
        <v>0</v>
      </c>
    </row>
    <row r="36" spans="1:6" s="10" customFormat="1" ht="12.75">
      <c r="A36" s="132"/>
      <c r="D36" s="131"/>
      <c r="E36" s="43"/>
      <c r="F36" s="615"/>
    </row>
    <row r="37" spans="1:6" s="10" customFormat="1" ht="51">
      <c r="A37" s="126" t="s">
        <v>268</v>
      </c>
      <c r="B37" s="31" t="s">
        <v>308</v>
      </c>
      <c r="D37" s="131"/>
      <c r="E37" s="43"/>
      <c r="F37" s="600"/>
    </row>
    <row r="38" spans="1:6" s="10" customFormat="1" ht="12.75">
      <c r="A38" s="150" t="s">
        <v>265</v>
      </c>
      <c r="B38" s="31" t="s">
        <v>322</v>
      </c>
      <c r="C38" s="127" t="s">
        <v>10</v>
      </c>
      <c r="D38" s="30">
        <v>3770</v>
      </c>
      <c r="E38" s="748"/>
      <c r="F38" s="600"/>
    </row>
    <row r="39" spans="1:6" s="10" customFormat="1" ht="12.75">
      <c r="A39" s="126"/>
      <c r="B39" s="45" t="s">
        <v>46</v>
      </c>
      <c r="C39" s="46"/>
      <c r="D39" s="47"/>
      <c r="E39" s="852"/>
      <c r="F39" s="598">
        <f>E38*D38*C12</f>
        <v>0</v>
      </c>
    </row>
    <row r="40" spans="1:6" s="10" customFormat="1" ht="12.75">
      <c r="A40" s="126"/>
      <c r="B40" s="48" t="s">
        <v>47</v>
      </c>
      <c r="C40" s="49"/>
      <c r="D40" s="50"/>
      <c r="E40" s="853"/>
      <c r="F40" s="599">
        <f>E38*D38*C13</f>
        <v>0</v>
      </c>
    </row>
    <row r="41" spans="1:6" s="10" customFormat="1" ht="5.0999999999999996" customHeight="1">
      <c r="A41" s="126"/>
      <c r="B41" s="31"/>
      <c r="C41" s="127"/>
      <c r="D41" s="30"/>
      <c r="E41" s="156"/>
      <c r="F41" s="600"/>
    </row>
    <row r="42" spans="1:6" s="10" customFormat="1" ht="12.75">
      <c r="A42" s="141" t="s">
        <v>235</v>
      </c>
      <c r="B42" s="31" t="s">
        <v>309</v>
      </c>
      <c r="C42" s="127" t="s">
        <v>10</v>
      </c>
      <c r="D42" s="30">
        <v>65</v>
      </c>
      <c r="E42" s="748"/>
      <c r="F42" s="600"/>
    </row>
    <row r="43" spans="1:6" s="10" customFormat="1" ht="12.75">
      <c r="A43" s="132"/>
      <c r="B43" s="45" t="s">
        <v>46</v>
      </c>
      <c r="C43" s="46"/>
      <c r="D43" s="47"/>
      <c r="E43" s="852"/>
      <c r="F43" s="598">
        <f>E42*D42*C12</f>
        <v>0</v>
      </c>
    </row>
    <row r="44" spans="1:6" s="10" customFormat="1" ht="12.75">
      <c r="A44" s="132"/>
      <c r="B44" s="48" t="s">
        <v>47</v>
      </c>
      <c r="C44" s="49"/>
      <c r="D44" s="50"/>
      <c r="E44" s="853"/>
      <c r="F44" s="599">
        <f>E42*D42*C13</f>
        <v>0</v>
      </c>
    </row>
    <row r="45" spans="1:6" s="10" customFormat="1" ht="12.75">
      <c r="A45" s="132"/>
      <c r="B45" s="31"/>
      <c r="C45" s="127"/>
      <c r="D45" s="30"/>
      <c r="E45" s="156"/>
      <c r="F45" s="600"/>
    </row>
    <row r="46" spans="1:6" s="10" customFormat="1" ht="51">
      <c r="A46" s="126" t="s">
        <v>269</v>
      </c>
      <c r="B46" s="31" t="s">
        <v>355</v>
      </c>
      <c r="D46" s="131"/>
      <c r="E46" s="43"/>
      <c r="F46" s="600"/>
    </row>
    <row r="47" spans="1:6" s="10" customFormat="1" ht="12.75">
      <c r="A47" s="150" t="s">
        <v>265</v>
      </c>
      <c r="B47" s="31" t="s">
        <v>322</v>
      </c>
      <c r="C47" s="127" t="s">
        <v>10</v>
      </c>
      <c r="D47" s="30">
        <v>237</v>
      </c>
      <c r="E47" s="748"/>
      <c r="F47" s="600"/>
    </row>
    <row r="48" spans="1:6" s="10" customFormat="1" ht="12.75">
      <c r="A48" s="132"/>
      <c r="B48" s="45" t="s">
        <v>46</v>
      </c>
      <c r="C48" s="46"/>
      <c r="D48" s="47"/>
      <c r="E48" s="852"/>
      <c r="F48" s="598">
        <f>E47*D47*C12</f>
        <v>0</v>
      </c>
    </row>
    <row r="49" spans="1:6" s="10" customFormat="1" ht="12.75">
      <c r="A49" s="132"/>
      <c r="B49" s="48" t="s">
        <v>47</v>
      </c>
      <c r="C49" s="49"/>
      <c r="D49" s="50"/>
      <c r="E49" s="853"/>
      <c r="F49" s="599">
        <f>E47*D47*C13</f>
        <v>0</v>
      </c>
    </row>
    <row r="50" spans="1:6" s="10" customFormat="1" ht="12.75">
      <c r="A50" s="132"/>
      <c r="B50" s="31"/>
      <c r="C50" s="127"/>
      <c r="D50" s="30"/>
      <c r="E50" s="156"/>
      <c r="F50" s="600"/>
    </row>
    <row r="51" spans="1:6" s="10" customFormat="1" ht="51">
      <c r="A51" s="126" t="s">
        <v>270</v>
      </c>
      <c r="B51" s="31" t="s">
        <v>239</v>
      </c>
      <c r="D51" s="131"/>
      <c r="E51" s="43"/>
      <c r="F51" s="600"/>
    </row>
    <row r="52" spans="1:6" s="10" customFormat="1" ht="12.75">
      <c r="A52" s="150" t="s">
        <v>265</v>
      </c>
      <c r="B52" s="31" t="s">
        <v>322</v>
      </c>
      <c r="C52" s="127" t="s">
        <v>10</v>
      </c>
      <c r="D52" s="30">
        <v>75</v>
      </c>
      <c r="E52" s="748"/>
      <c r="F52" s="600"/>
    </row>
    <row r="53" spans="1:6" s="10" customFormat="1" ht="12.75">
      <c r="A53" s="126"/>
      <c r="B53" s="45" t="s">
        <v>46</v>
      </c>
      <c r="C53" s="46"/>
      <c r="D53" s="47"/>
      <c r="E53" s="852"/>
      <c r="F53" s="598">
        <f>E52*D52*C12</f>
        <v>0</v>
      </c>
    </row>
    <row r="54" spans="1:6" s="10" customFormat="1" ht="12.75">
      <c r="A54" s="126"/>
      <c r="B54" s="48" t="s">
        <v>47</v>
      </c>
      <c r="C54" s="49"/>
      <c r="D54" s="50"/>
      <c r="E54" s="853"/>
      <c r="F54" s="599">
        <f>E52*D52*C13</f>
        <v>0</v>
      </c>
    </row>
    <row r="55" spans="1:6" s="10" customFormat="1" ht="12.75">
      <c r="A55" s="132"/>
      <c r="B55" s="31"/>
      <c r="C55" s="127"/>
      <c r="D55" s="30"/>
      <c r="E55" s="156"/>
      <c r="F55" s="600"/>
    </row>
    <row r="56" spans="1:6" s="10" customFormat="1" ht="63.75">
      <c r="A56" s="126" t="s">
        <v>271</v>
      </c>
      <c r="B56" s="31" t="s">
        <v>1595</v>
      </c>
      <c r="D56" s="131"/>
      <c r="E56" s="43"/>
      <c r="F56" s="600"/>
    </row>
    <row r="57" spans="1:6" s="10" customFormat="1" ht="12.75">
      <c r="A57" s="150" t="s">
        <v>265</v>
      </c>
      <c r="B57" s="31" t="s">
        <v>322</v>
      </c>
      <c r="C57" s="127" t="s">
        <v>10</v>
      </c>
      <c r="D57" s="30">
        <v>71.87</v>
      </c>
      <c r="E57" s="748"/>
      <c r="F57" s="600"/>
    </row>
    <row r="58" spans="1:6" s="10" customFormat="1" ht="12.75">
      <c r="A58" s="132"/>
      <c r="B58" s="48" t="s">
        <v>47</v>
      </c>
      <c r="C58" s="49"/>
      <c r="D58" s="50"/>
      <c r="E58" s="853"/>
      <c r="F58" s="599">
        <f>E57*D57</f>
        <v>0</v>
      </c>
    </row>
    <row r="59" spans="1:6" s="10" customFormat="1" ht="12.75">
      <c r="A59" s="132"/>
      <c r="B59" s="31"/>
      <c r="C59" s="127"/>
      <c r="D59" s="30"/>
      <c r="E59" s="156"/>
      <c r="F59" s="600"/>
    </row>
    <row r="60" spans="1:6" s="10" customFormat="1" ht="51">
      <c r="A60" s="126" t="s">
        <v>272</v>
      </c>
      <c r="B60" s="31" t="s">
        <v>357</v>
      </c>
      <c r="D60" s="131"/>
      <c r="E60" s="43"/>
      <c r="F60" s="600"/>
    </row>
    <row r="61" spans="1:6" s="10" customFormat="1" ht="12.75">
      <c r="A61" s="150" t="s">
        <v>265</v>
      </c>
      <c r="B61" s="31" t="s">
        <v>354</v>
      </c>
      <c r="C61" s="127" t="s">
        <v>10</v>
      </c>
      <c r="D61" s="30">
        <v>731</v>
      </c>
      <c r="E61" s="748"/>
      <c r="F61" s="600"/>
    </row>
    <row r="62" spans="1:6" s="10" customFormat="1" ht="12.75">
      <c r="A62" s="126"/>
      <c r="B62" s="45" t="s">
        <v>46</v>
      </c>
      <c r="C62" s="46"/>
      <c r="D62" s="47"/>
      <c r="E62" s="852"/>
      <c r="F62" s="598">
        <f>E61*D61*C12</f>
        <v>0</v>
      </c>
    </row>
    <row r="63" spans="1:6" s="10" customFormat="1" ht="12.75">
      <c r="A63" s="126"/>
      <c r="B63" s="48" t="s">
        <v>47</v>
      </c>
      <c r="C63" s="49"/>
      <c r="D63" s="50"/>
      <c r="E63" s="853"/>
      <c r="F63" s="599">
        <f>E61*D61*C13</f>
        <v>0</v>
      </c>
    </row>
    <row r="64" spans="1:6" s="10" customFormat="1" ht="12.75">
      <c r="A64" s="126"/>
      <c r="B64" s="31"/>
      <c r="C64" s="41"/>
      <c r="D64" s="38"/>
      <c r="E64" s="857"/>
      <c r="F64" s="605"/>
    </row>
    <row r="65" spans="1:6" s="10" customFormat="1" ht="76.5">
      <c r="A65" s="126" t="s">
        <v>273</v>
      </c>
      <c r="B65" s="31" t="s">
        <v>351</v>
      </c>
      <c r="C65" s="127"/>
      <c r="D65" s="30"/>
      <c r="E65" s="156"/>
      <c r="F65" s="600"/>
    </row>
    <row r="66" spans="1:6" s="10" customFormat="1" ht="13.5" customHeight="1">
      <c r="A66" s="150" t="s">
        <v>265</v>
      </c>
      <c r="B66" s="31" t="s">
        <v>354</v>
      </c>
      <c r="C66" s="121" t="s">
        <v>10</v>
      </c>
      <c r="D66" s="122">
        <v>2895</v>
      </c>
      <c r="E66" s="750"/>
      <c r="F66" s="618"/>
    </row>
    <row r="67" spans="1:6" s="10" customFormat="1">
      <c r="A67" s="77"/>
      <c r="B67" s="45" t="s">
        <v>46</v>
      </c>
      <c r="C67" s="46"/>
      <c r="D67" s="47"/>
      <c r="E67" s="852"/>
      <c r="F67" s="598">
        <f>E66*D66*C12</f>
        <v>0</v>
      </c>
    </row>
    <row r="68" spans="1:6" s="10" customFormat="1" ht="12.75">
      <c r="A68" s="126"/>
      <c r="B68" s="48" t="s">
        <v>47</v>
      </c>
      <c r="C68" s="49"/>
      <c r="D68" s="50"/>
      <c r="E68" s="853"/>
      <c r="F68" s="599">
        <f>E66*D66*C13</f>
        <v>0</v>
      </c>
    </row>
    <row r="69" spans="1:6" s="10" customFormat="1" ht="12.75">
      <c r="A69" s="126"/>
      <c r="B69" s="31"/>
      <c r="C69" s="41"/>
      <c r="D69" s="38"/>
      <c r="E69" s="857"/>
      <c r="F69" s="605"/>
    </row>
    <row r="70" spans="1:6" s="10" customFormat="1" ht="79.5" customHeight="1">
      <c r="A70" s="126" t="s">
        <v>274</v>
      </c>
      <c r="B70" s="31" t="s">
        <v>352</v>
      </c>
      <c r="C70" s="127"/>
      <c r="D70" s="30"/>
      <c r="E70" s="156"/>
      <c r="F70" s="600"/>
    </row>
    <row r="71" spans="1:6" s="10" customFormat="1" ht="13.5" customHeight="1">
      <c r="A71" s="150" t="s">
        <v>265</v>
      </c>
      <c r="B71" s="31" t="s">
        <v>354</v>
      </c>
      <c r="C71" s="121" t="s">
        <v>10</v>
      </c>
      <c r="D71" s="122">
        <v>150</v>
      </c>
      <c r="E71" s="750"/>
      <c r="F71" s="618"/>
    </row>
    <row r="72" spans="1:6" s="10" customFormat="1">
      <c r="A72" s="77"/>
      <c r="B72" s="45" t="s">
        <v>46</v>
      </c>
      <c r="C72" s="46"/>
      <c r="D72" s="47"/>
      <c r="E72" s="852"/>
      <c r="F72" s="598">
        <f>E71*D71*C12</f>
        <v>0</v>
      </c>
    </row>
    <row r="73" spans="1:6" s="10" customFormat="1" ht="12.75">
      <c r="A73" s="126"/>
      <c r="B73" s="48" t="s">
        <v>47</v>
      </c>
      <c r="C73" s="49"/>
      <c r="D73" s="50"/>
      <c r="E73" s="853"/>
      <c r="F73" s="599">
        <f>E71*D71*C13</f>
        <v>0</v>
      </c>
    </row>
    <row r="74" spans="1:6" s="10" customFormat="1" ht="12.75">
      <c r="A74" s="126"/>
      <c r="B74" s="31"/>
      <c r="C74" s="41"/>
      <c r="D74" s="38"/>
      <c r="E74" s="857"/>
      <c r="F74" s="605"/>
    </row>
    <row r="75" spans="1:6" s="10" customFormat="1" ht="79.5" customHeight="1">
      <c r="A75" s="126" t="s">
        <v>275</v>
      </c>
      <c r="B75" s="31" t="s">
        <v>362</v>
      </c>
      <c r="C75" s="127"/>
      <c r="D75" s="30"/>
      <c r="E75" s="156"/>
      <c r="F75" s="600"/>
    </row>
    <row r="76" spans="1:6" s="10" customFormat="1" ht="13.5" customHeight="1">
      <c r="A76" s="150" t="s">
        <v>265</v>
      </c>
      <c r="B76" s="31" t="s">
        <v>354</v>
      </c>
      <c r="C76" s="121" t="s">
        <v>10</v>
      </c>
      <c r="D76" s="122">
        <v>230</v>
      </c>
      <c r="E76" s="750"/>
      <c r="F76" s="618"/>
    </row>
    <row r="77" spans="1:6" s="10" customFormat="1">
      <c r="A77" s="77"/>
      <c r="B77" s="45" t="s">
        <v>46</v>
      </c>
      <c r="C77" s="46"/>
      <c r="D77" s="47"/>
      <c r="E77" s="852"/>
      <c r="F77" s="598">
        <f>E76*D76*C12</f>
        <v>0</v>
      </c>
    </row>
    <row r="78" spans="1:6" s="10" customFormat="1" ht="12.75">
      <c r="A78" s="126"/>
      <c r="B78" s="48" t="s">
        <v>47</v>
      </c>
      <c r="C78" s="49"/>
      <c r="D78" s="50"/>
      <c r="E78" s="853"/>
      <c r="F78" s="599">
        <f>E76*D76*C13</f>
        <v>0</v>
      </c>
    </row>
    <row r="79" spans="1:6" s="10" customFormat="1" ht="12.75">
      <c r="A79" s="126"/>
      <c r="B79" s="31"/>
      <c r="C79" s="41"/>
      <c r="D79" s="38"/>
      <c r="E79" s="857"/>
      <c r="F79" s="605"/>
    </row>
    <row r="80" spans="1:6" s="10" customFormat="1" ht="79.5" customHeight="1">
      <c r="A80" s="126" t="s">
        <v>276</v>
      </c>
      <c r="B80" s="31" t="s">
        <v>363</v>
      </c>
      <c r="C80" s="127"/>
      <c r="D80" s="30"/>
      <c r="E80" s="156"/>
      <c r="F80" s="600"/>
    </row>
    <row r="81" spans="1:6" s="10" customFormat="1" ht="13.5" customHeight="1">
      <c r="A81" s="150" t="s">
        <v>265</v>
      </c>
      <c r="B81" s="31" t="s">
        <v>354</v>
      </c>
      <c r="C81" s="121" t="s">
        <v>10</v>
      </c>
      <c r="D81" s="122">
        <v>160</v>
      </c>
      <c r="E81" s="750"/>
      <c r="F81" s="618"/>
    </row>
    <row r="82" spans="1:6" s="10" customFormat="1" ht="12.75">
      <c r="A82" s="126"/>
      <c r="B82" s="48" t="s">
        <v>47</v>
      </c>
      <c r="C82" s="49"/>
      <c r="D82" s="50"/>
      <c r="E82" s="853"/>
      <c r="F82" s="599">
        <f>E81*D81</f>
        <v>0</v>
      </c>
    </row>
    <row r="83" spans="1:6" s="10" customFormat="1" ht="12.75">
      <c r="A83" s="132"/>
      <c r="D83" s="131"/>
      <c r="E83" s="43"/>
      <c r="F83" s="615"/>
    </row>
    <row r="84" spans="1:6" s="10" customFormat="1" ht="51">
      <c r="A84" s="126" t="s">
        <v>277</v>
      </c>
      <c r="B84" s="31" t="s">
        <v>368</v>
      </c>
      <c r="D84" s="131"/>
      <c r="E84" s="43"/>
      <c r="F84" s="600"/>
    </row>
    <row r="85" spans="1:6" s="10" customFormat="1" ht="12.75">
      <c r="A85" s="150" t="s">
        <v>265</v>
      </c>
      <c r="B85" s="31" t="s">
        <v>354</v>
      </c>
      <c r="C85" s="127" t="s">
        <v>10</v>
      </c>
      <c r="D85" s="30">
        <v>2830</v>
      </c>
      <c r="E85" s="748"/>
      <c r="F85" s="600"/>
    </row>
    <row r="86" spans="1:6" s="10" customFormat="1" ht="12.75">
      <c r="A86" s="126"/>
      <c r="B86" s="45" t="s">
        <v>46</v>
      </c>
      <c r="C86" s="46"/>
      <c r="D86" s="47"/>
      <c r="E86" s="852"/>
      <c r="F86" s="598">
        <f>E85*D85*C12</f>
        <v>0</v>
      </c>
    </row>
    <row r="87" spans="1:6" s="10" customFormat="1" ht="12.75">
      <c r="A87" s="126"/>
      <c r="B87" s="48" t="s">
        <v>47</v>
      </c>
      <c r="C87" s="49"/>
      <c r="D87" s="50"/>
      <c r="E87" s="853"/>
      <c r="F87" s="599">
        <f>E85*D85*C13</f>
        <v>0</v>
      </c>
    </row>
    <row r="88" spans="1:6" s="10" customFormat="1" ht="5.0999999999999996" customHeight="1">
      <c r="A88" s="126"/>
      <c r="B88" s="31"/>
      <c r="C88" s="127"/>
      <c r="D88" s="30"/>
      <c r="E88" s="156"/>
      <c r="F88" s="600"/>
    </row>
    <row r="89" spans="1:6" s="10" customFormat="1" ht="12.75">
      <c r="A89" s="141" t="s">
        <v>235</v>
      </c>
      <c r="B89" s="31" t="s">
        <v>400</v>
      </c>
      <c r="C89" s="127" t="s">
        <v>10</v>
      </c>
      <c r="D89" s="30">
        <v>20</v>
      </c>
      <c r="E89" s="748"/>
      <c r="F89" s="600"/>
    </row>
    <row r="90" spans="1:6" s="10" customFormat="1" ht="12.75">
      <c r="A90" s="132"/>
      <c r="B90" s="45" t="s">
        <v>46</v>
      </c>
      <c r="C90" s="46"/>
      <c r="D90" s="47"/>
      <c r="E90" s="852"/>
      <c r="F90" s="598">
        <f>E89*D89*C12</f>
        <v>0</v>
      </c>
    </row>
    <row r="91" spans="1:6" s="10" customFormat="1" ht="12.75">
      <c r="A91" s="132"/>
      <c r="B91" s="48" t="s">
        <v>47</v>
      </c>
      <c r="C91" s="49"/>
      <c r="D91" s="50"/>
      <c r="E91" s="853"/>
      <c r="F91" s="599">
        <f>E89*D89*C13</f>
        <v>0</v>
      </c>
    </row>
    <row r="92" spans="1:6" s="10" customFormat="1" ht="12.75">
      <c r="A92" s="132"/>
      <c r="B92" s="31"/>
      <c r="C92" s="127"/>
      <c r="D92" s="30"/>
      <c r="E92" s="156"/>
      <c r="F92" s="600"/>
    </row>
    <row r="93" spans="1:6" s="10" customFormat="1" ht="51">
      <c r="A93" s="126" t="s">
        <v>278</v>
      </c>
      <c r="B93" s="31" t="s">
        <v>369</v>
      </c>
      <c r="D93" s="131"/>
      <c r="E93" s="43"/>
      <c r="F93" s="600"/>
    </row>
    <row r="94" spans="1:6" s="10" customFormat="1" ht="12.75">
      <c r="A94" s="150" t="s">
        <v>265</v>
      </c>
      <c r="B94" s="31" t="s">
        <v>354</v>
      </c>
      <c r="C94" s="127" t="s">
        <v>10</v>
      </c>
      <c r="D94" s="30">
        <v>402</v>
      </c>
      <c r="E94" s="748"/>
      <c r="F94" s="600"/>
    </row>
    <row r="95" spans="1:6" s="10" customFormat="1" ht="12.75">
      <c r="A95" s="132"/>
      <c r="B95" s="45" t="s">
        <v>46</v>
      </c>
      <c r="C95" s="46"/>
      <c r="D95" s="47"/>
      <c r="E95" s="852"/>
      <c r="F95" s="598">
        <f>E94*D94*C12</f>
        <v>0</v>
      </c>
    </row>
    <row r="96" spans="1:6" s="10" customFormat="1" ht="12.75">
      <c r="A96" s="132"/>
      <c r="B96" s="48" t="s">
        <v>47</v>
      </c>
      <c r="C96" s="49"/>
      <c r="D96" s="50"/>
      <c r="E96" s="853"/>
      <c r="F96" s="599">
        <f>E94*D94*C13</f>
        <v>0</v>
      </c>
    </row>
    <row r="97" spans="1:6" s="10" customFormat="1" ht="12.75">
      <c r="A97" s="132"/>
      <c r="B97" s="31"/>
      <c r="C97" s="127"/>
      <c r="D97" s="30"/>
      <c r="E97" s="156"/>
      <c r="F97" s="600"/>
    </row>
    <row r="98" spans="1:6" s="10" customFormat="1" ht="51">
      <c r="A98" s="126" t="s">
        <v>279</v>
      </c>
      <c r="B98" s="31" t="s">
        <v>239</v>
      </c>
      <c r="D98" s="131"/>
      <c r="E98" s="43"/>
      <c r="F98" s="600"/>
    </row>
    <row r="99" spans="1:6" s="10" customFormat="1" ht="12.75">
      <c r="A99" s="150" t="s">
        <v>265</v>
      </c>
      <c r="B99" s="31" t="s">
        <v>354</v>
      </c>
      <c r="C99" s="127" t="s">
        <v>10</v>
      </c>
      <c r="D99" s="30">
        <v>7.5</v>
      </c>
      <c r="E99" s="748"/>
      <c r="F99" s="600"/>
    </row>
    <row r="100" spans="1:6" s="10" customFormat="1" ht="12.75">
      <c r="A100" s="126"/>
      <c r="B100" s="45" t="s">
        <v>46</v>
      </c>
      <c r="C100" s="46"/>
      <c r="D100" s="47"/>
      <c r="E100" s="852"/>
      <c r="F100" s="598">
        <f>E99*D99*C12</f>
        <v>0</v>
      </c>
    </row>
    <row r="101" spans="1:6" s="10" customFormat="1" ht="12.75">
      <c r="A101" s="126"/>
      <c r="B101" s="48" t="s">
        <v>47</v>
      </c>
      <c r="C101" s="49"/>
      <c r="D101" s="50"/>
      <c r="E101" s="853"/>
      <c r="F101" s="599">
        <f>E99*D99*C13</f>
        <v>0</v>
      </c>
    </row>
    <row r="102" spans="1:6" s="10" customFormat="1" ht="12.75">
      <c r="A102" s="132"/>
      <c r="B102" s="31"/>
      <c r="C102" s="127"/>
      <c r="D102" s="30"/>
      <c r="E102" s="156"/>
      <c r="F102" s="600"/>
    </row>
    <row r="103" spans="1:6" s="10" customFormat="1" ht="63.75">
      <c r="A103" s="126" t="s">
        <v>280</v>
      </c>
      <c r="B103" s="31" t="s">
        <v>356</v>
      </c>
      <c r="D103" s="131"/>
      <c r="E103" s="43"/>
      <c r="F103" s="600"/>
    </row>
    <row r="104" spans="1:6" s="10" customFormat="1" ht="12.75">
      <c r="A104" s="150" t="s">
        <v>265</v>
      </c>
      <c r="B104" s="31" t="s">
        <v>354</v>
      </c>
      <c r="C104" s="127" t="s">
        <v>10</v>
      </c>
      <c r="D104" s="30">
        <v>50</v>
      </c>
      <c r="E104" s="748"/>
      <c r="F104" s="600"/>
    </row>
    <row r="105" spans="1:6" s="10" customFormat="1" ht="12.75">
      <c r="A105" s="132"/>
      <c r="B105" s="48" t="s">
        <v>47</v>
      </c>
      <c r="C105" s="49"/>
      <c r="D105" s="50"/>
      <c r="E105" s="853"/>
      <c r="F105" s="599">
        <f>E104*D104</f>
        <v>0</v>
      </c>
    </row>
    <row r="106" spans="1:6" s="10" customFormat="1" ht="12.75">
      <c r="A106" s="132"/>
      <c r="B106" s="31"/>
      <c r="C106" s="127"/>
      <c r="D106" s="30"/>
      <c r="E106" s="156"/>
      <c r="F106" s="600"/>
    </row>
    <row r="107" spans="1:6" s="10" customFormat="1" ht="63.75">
      <c r="A107" s="126" t="s">
        <v>281</v>
      </c>
      <c r="B107" s="31" t="s">
        <v>516</v>
      </c>
      <c r="D107" s="131"/>
      <c r="E107" s="43"/>
      <c r="F107" s="600"/>
    </row>
    <row r="108" spans="1:6" s="10" customFormat="1" ht="12.75">
      <c r="A108" s="150" t="s">
        <v>265</v>
      </c>
      <c r="B108" s="31" t="s">
        <v>354</v>
      </c>
      <c r="C108" s="127" t="s">
        <v>10</v>
      </c>
      <c r="D108" s="30">
        <v>34.200000000000003</v>
      </c>
      <c r="E108" s="748"/>
      <c r="F108" s="600"/>
    </row>
    <row r="109" spans="1:6" s="10" customFormat="1" ht="12.75">
      <c r="A109" s="132"/>
      <c r="B109" s="48" t="s">
        <v>47</v>
      </c>
      <c r="C109" s="49"/>
      <c r="D109" s="50"/>
      <c r="E109" s="853"/>
      <c r="F109" s="599">
        <f>E108*D108</f>
        <v>0</v>
      </c>
    </row>
    <row r="110" spans="1:6" s="10" customFormat="1" ht="12.75">
      <c r="A110" s="132"/>
      <c r="D110" s="131"/>
      <c r="E110" s="43"/>
      <c r="F110" s="615"/>
    </row>
    <row r="111" spans="1:6" s="10" customFormat="1" ht="51">
      <c r="A111" s="126" t="s">
        <v>282</v>
      </c>
      <c r="B111" s="31" t="s">
        <v>253</v>
      </c>
      <c r="D111" s="131"/>
      <c r="E111" s="43"/>
      <c r="F111" s="600"/>
    </row>
    <row r="112" spans="1:6" s="10" customFormat="1" ht="12.75">
      <c r="A112" s="150" t="s">
        <v>265</v>
      </c>
      <c r="B112" s="31" t="s">
        <v>387</v>
      </c>
      <c r="C112" s="127" t="s">
        <v>10</v>
      </c>
      <c r="D112" s="30">
        <v>5</v>
      </c>
      <c r="E112" s="748"/>
      <c r="F112" s="600"/>
    </row>
    <row r="113" spans="1:6" s="10" customFormat="1" ht="12.75">
      <c r="A113" s="132"/>
      <c r="B113" s="45" t="s">
        <v>46</v>
      </c>
      <c r="C113" s="46"/>
      <c r="D113" s="47"/>
      <c r="E113" s="852"/>
      <c r="F113" s="598">
        <f>E112*D112*C12</f>
        <v>0</v>
      </c>
    </row>
    <row r="114" spans="1:6" s="10" customFormat="1" ht="12.75">
      <c r="A114" s="132"/>
      <c r="B114" s="48" t="s">
        <v>47</v>
      </c>
      <c r="C114" s="49"/>
      <c r="D114" s="50"/>
      <c r="E114" s="853"/>
      <c r="F114" s="599">
        <f>E112*D112*C13</f>
        <v>0</v>
      </c>
    </row>
    <row r="115" spans="1:6" s="10" customFormat="1" ht="12.75">
      <c r="A115" s="126"/>
      <c r="B115" s="31"/>
      <c r="C115" s="41"/>
      <c r="D115" s="38"/>
      <c r="E115" s="857"/>
      <c r="F115" s="605"/>
    </row>
    <row r="116" spans="1:6" s="10" customFormat="1" ht="76.5">
      <c r="A116" s="126" t="s">
        <v>283</v>
      </c>
      <c r="B116" s="31" t="s">
        <v>351</v>
      </c>
      <c r="C116" s="127"/>
      <c r="D116" s="30"/>
      <c r="E116" s="156"/>
      <c r="F116" s="600"/>
    </row>
    <row r="117" spans="1:6" s="10" customFormat="1" ht="13.5" customHeight="1">
      <c r="A117" s="150" t="s">
        <v>265</v>
      </c>
      <c r="B117" s="31" t="s">
        <v>375</v>
      </c>
      <c r="C117" s="121" t="s">
        <v>10</v>
      </c>
      <c r="D117" s="122">
        <v>780</v>
      </c>
      <c r="E117" s="750"/>
      <c r="F117" s="618"/>
    </row>
    <row r="118" spans="1:6" s="10" customFormat="1">
      <c r="A118" s="77"/>
      <c r="B118" s="45" t="s">
        <v>46</v>
      </c>
      <c r="C118" s="46"/>
      <c r="D118" s="47"/>
      <c r="E118" s="852"/>
      <c r="F118" s="598">
        <f>E117*D117*C12</f>
        <v>0</v>
      </c>
    </row>
    <row r="119" spans="1:6" s="10" customFormat="1" ht="12.75">
      <c r="A119" s="126"/>
      <c r="B119" s="48" t="s">
        <v>47</v>
      </c>
      <c r="C119" s="49"/>
      <c r="D119" s="50"/>
      <c r="E119" s="853"/>
      <c r="F119" s="599">
        <f>E117*D117*C13</f>
        <v>0</v>
      </c>
    </row>
    <row r="120" spans="1:6" s="10" customFormat="1" ht="12.75">
      <c r="A120" s="126"/>
      <c r="B120" s="31"/>
      <c r="C120" s="41"/>
      <c r="D120" s="38"/>
      <c r="E120" s="857"/>
      <c r="F120" s="605"/>
    </row>
    <row r="121" spans="1:6" s="10" customFormat="1" ht="80.25" customHeight="1">
      <c r="A121" s="126" t="s">
        <v>285</v>
      </c>
      <c r="B121" s="31" t="s">
        <v>3274</v>
      </c>
      <c r="C121" s="127"/>
      <c r="D121" s="30"/>
      <c r="E121" s="156"/>
      <c r="F121" s="600"/>
    </row>
    <row r="122" spans="1:6" s="10" customFormat="1" ht="13.5" customHeight="1">
      <c r="A122" s="150" t="s">
        <v>265</v>
      </c>
      <c r="B122" s="31" t="s">
        <v>375</v>
      </c>
      <c r="C122" s="121" t="s">
        <v>10</v>
      </c>
      <c r="D122" s="122">
        <v>263</v>
      </c>
      <c r="E122" s="750"/>
      <c r="F122" s="618"/>
    </row>
    <row r="123" spans="1:6" s="10" customFormat="1">
      <c r="A123" s="77"/>
      <c r="B123" s="45" t="s">
        <v>46</v>
      </c>
      <c r="C123" s="46"/>
      <c r="D123" s="47"/>
      <c r="E123" s="852"/>
      <c r="F123" s="598">
        <f>E122*D122</f>
        <v>0</v>
      </c>
    </row>
    <row r="124" spans="1:6" s="10" customFormat="1" ht="12.75">
      <c r="A124" s="126"/>
      <c r="B124" s="31"/>
      <c r="C124" s="41"/>
      <c r="D124" s="38"/>
      <c r="E124" s="857"/>
      <c r="F124" s="605"/>
    </row>
    <row r="125" spans="1:6" s="10" customFormat="1" ht="80.25" customHeight="1">
      <c r="A125" s="126" t="s">
        <v>286</v>
      </c>
      <c r="B125" s="31" t="s">
        <v>3275</v>
      </c>
      <c r="C125" s="127"/>
      <c r="D125" s="30"/>
      <c r="E125" s="156"/>
      <c r="F125" s="600"/>
    </row>
    <row r="126" spans="1:6" s="10" customFormat="1" ht="13.5" customHeight="1">
      <c r="A126" s="150" t="s">
        <v>265</v>
      </c>
      <c r="B126" s="31" t="s">
        <v>375</v>
      </c>
      <c r="C126" s="121" t="s">
        <v>10</v>
      </c>
      <c r="D126" s="122">
        <v>175</v>
      </c>
      <c r="E126" s="750"/>
      <c r="F126" s="618"/>
    </row>
    <row r="127" spans="1:6" s="10" customFormat="1">
      <c r="A127" s="77"/>
      <c r="B127" s="45" t="s">
        <v>46</v>
      </c>
      <c r="C127" s="46"/>
      <c r="D127" s="47"/>
      <c r="E127" s="852"/>
      <c r="F127" s="598">
        <f>E126*D126</f>
        <v>0</v>
      </c>
    </row>
    <row r="128" spans="1:6" s="10" customFormat="1" ht="12.75">
      <c r="A128" s="132"/>
      <c r="D128" s="131"/>
      <c r="E128" s="43"/>
      <c r="F128" s="615"/>
    </row>
    <row r="129" spans="1:6" s="10" customFormat="1" ht="51">
      <c r="A129" s="126" t="s">
        <v>287</v>
      </c>
      <c r="B129" s="31" t="s">
        <v>308</v>
      </c>
      <c r="D129" s="131"/>
      <c r="E129" s="43"/>
      <c r="F129" s="600"/>
    </row>
    <row r="130" spans="1:6" s="10" customFormat="1" ht="12.75">
      <c r="A130" s="150" t="s">
        <v>265</v>
      </c>
      <c r="B130" s="31" t="s">
        <v>375</v>
      </c>
      <c r="C130" s="127" t="s">
        <v>10</v>
      </c>
      <c r="D130" s="30">
        <v>350</v>
      </c>
      <c r="E130" s="748"/>
      <c r="F130" s="600"/>
    </row>
    <row r="131" spans="1:6" s="10" customFormat="1" ht="12.75">
      <c r="A131" s="126"/>
      <c r="B131" s="45" t="s">
        <v>46</v>
      </c>
      <c r="C131" s="46"/>
      <c r="D131" s="47"/>
      <c r="E131" s="852"/>
      <c r="F131" s="598">
        <f>E130*D130*C12</f>
        <v>0</v>
      </c>
    </row>
    <row r="132" spans="1:6" s="10" customFormat="1" ht="12.75">
      <c r="A132" s="126"/>
      <c r="B132" s="48" t="s">
        <v>47</v>
      </c>
      <c r="C132" s="49"/>
      <c r="D132" s="50"/>
      <c r="E132" s="853"/>
      <c r="F132" s="599">
        <f>E130*D130*C13</f>
        <v>0</v>
      </c>
    </row>
    <row r="133" spans="1:6" s="10" customFormat="1" ht="5.0999999999999996" customHeight="1">
      <c r="A133" s="126"/>
      <c r="B133" s="31"/>
      <c r="C133" s="127"/>
      <c r="D133" s="30"/>
      <c r="E133" s="156"/>
      <c r="F133" s="600"/>
    </row>
    <row r="134" spans="1:6" s="10" customFormat="1" ht="12.75">
      <c r="A134" s="141" t="s">
        <v>235</v>
      </c>
      <c r="B134" s="31" t="s">
        <v>399</v>
      </c>
      <c r="C134" s="127" t="s">
        <v>10</v>
      </c>
      <c r="D134" s="30">
        <v>12</v>
      </c>
      <c r="E134" s="748"/>
      <c r="F134" s="600"/>
    </row>
    <row r="135" spans="1:6" s="10" customFormat="1" ht="12.75">
      <c r="A135" s="132"/>
      <c r="B135" s="45" t="s">
        <v>46</v>
      </c>
      <c r="C135" s="46"/>
      <c r="D135" s="47"/>
      <c r="E135" s="852"/>
      <c r="F135" s="598">
        <f>E134*D134*C12</f>
        <v>0</v>
      </c>
    </row>
    <row r="136" spans="1:6" s="10" customFormat="1" ht="12.75">
      <c r="A136" s="132"/>
      <c r="B136" s="48" t="s">
        <v>47</v>
      </c>
      <c r="C136" s="49"/>
      <c r="D136" s="50"/>
      <c r="E136" s="853"/>
      <c r="F136" s="599">
        <f>E134*D134*C13</f>
        <v>0</v>
      </c>
    </row>
    <row r="137" spans="1:6" s="10" customFormat="1" ht="12.75">
      <c r="A137" s="132"/>
      <c r="B137" s="31"/>
      <c r="C137" s="127"/>
      <c r="D137" s="30"/>
      <c r="E137" s="156"/>
      <c r="F137" s="600"/>
    </row>
    <row r="138" spans="1:6" s="10" customFormat="1" ht="51">
      <c r="A138" s="126" t="s">
        <v>288</v>
      </c>
      <c r="B138" s="31" t="s">
        <v>369</v>
      </c>
      <c r="D138" s="131"/>
      <c r="E138" s="43"/>
      <c r="F138" s="600"/>
    </row>
    <row r="139" spans="1:6" s="10" customFormat="1" ht="12.75">
      <c r="A139" s="150" t="s">
        <v>265</v>
      </c>
      <c r="B139" s="31" t="s">
        <v>375</v>
      </c>
      <c r="C139" s="127" t="s">
        <v>10</v>
      </c>
      <c r="D139" s="30">
        <v>52</v>
      </c>
      <c r="E139" s="748"/>
      <c r="F139" s="600"/>
    </row>
    <row r="140" spans="1:6" s="10" customFormat="1" ht="12.75">
      <c r="A140" s="132"/>
      <c r="B140" s="45" t="s">
        <v>46</v>
      </c>
      <c r="C140" s="46"/>
      <c r="D140" s="47"/>
      <c r="E140" s="852"/>
      <c r="F140" s="598">
        <f>E139*D139*C12</f>
        <v>0</v>
      </c>
    </row>
    <row r="141" spans="1:6" s="10" customFormat="1" ht="12.75">
      <c r="A141" s="132"/>
      <c r="B141" s="48" t="s">
        <v>47</v>
      </c>
      <c r="C141" s="49"/>
      <c r="D141" s="50"/>
      <c r="E141" s="853"/>
      <c r="F141" s="599">
        <f>E139*D139*C13</f>
        <v>0</v>
      </c>
    </row>
    <row r="142" spans="1:6" s="10" customFormat="1" ht="12.75">
      <c r="A142" s="132"/>
      <c r="B142" s="31"/>
      <c r="C142" s="127"/>
      <c r="D142" s="30"/>
      <c r="E142" s="156"/>
      <c r="F142" s="600"/>
    </row>
    <row r="143" spans="1:6" s="10" customFormat="1" ht="51">
      <c r="A143" s="126" t="s">
        <v>289</v>
      </c>
      <c r="B143" s="31" t="s">
        <v>239</v>
      </c>
      <c r="D143" s="131"/>
      <c r="E143" s="43"/>
      <c r="F143" s="600"/>
    </row>
    <row r="144" spans="1:6" s="10" customFormat="1" ht="12.75">
      <c r="A144" s="150" t="s">
        <v>265</v>
      </c>
      <c r="B144" s="31" t="s">
        <v>375</v>
      </c>
      <c r="C144" s="127" t="s">
        <v>10</v>
      </c>
      <c r="D144" s="30">
        <v>52</v>
      </c>
      <c r="E144" s="748"/>
      <c r="F144" s="600"/>
    </row>
    <row r="145" spans="1:6" s="10" customFormat="1" ht="12.75">
      <c r="A145" s="126"/>
      <c r="B145" s="45" t="s">
        <v>46</v>
      </c>
      <c r="C145" s="46"/>
      <c r="D145" s="47"/>
      <c r="E145" s="852"/>
      <c r="F145" s="598">
        <f>E144*D144*C12</f>
        <v>0</v>
      </c>
    </row>
    <row r="146" spans="1:6" s="10" customFormat="1" ht="12.75">
      <c r="A146" s="126"/>
      <c r="B146" s="48" t="s">
        <v>47</v>
      </c>
      <c r="C146" s="49"/>
      <c r="D146" s="50"/>
      <c r="E146" s="853"/>
      <c r="F146" s="599">
        <f>E144*D144*C13</f>
        <v>0</v>
      </c>
    </row>
    <row r="147" spans="1:6" s="10" customFormat="1" ht="12.75">
      <c r="A147" s="132"/>
      <c r="D147" s="131"/>
      <c r="E147" s="43"/>
      <c r="F147" s="615"/>
    </row>
    <row r="148" spans="1:6" s="10" customFormat="1" ht="51">
      <c r="A148" s="126" t="s">
        <v>290</v>
      </c>
      <c r="B148" s="31" t="s">
        <v>308</v>
      </c>
      <c r="D148" s="131"/>
      <c r="E148" s="43"/>
      <c r="F148" s="600"/>
    </row>
    <row r="149" spans="1:6" s="10" customFormat="1" ht="12.75">
      <c r="A149" s="150" t="s">
        <v>265</v>
      </c>
      <c r="B149" s="31" t="s">
        <v>376</v>
      </c>
      <c r="C149" s="127" t="s">
        <v>10</v>
      </c>
      <c r="D149" s="30">
        <v>240</v>
      </c>
      <c r="E149" s="748"/>
      <c r="F149" s="600"/>
    </row>
    <row r="150" spans="1:6" s="10" customFormat="1" ht="12.75">
      <c r="A150" s="126"/>
      <c r="B150" s="45" t="s">
        <v>46</v>
      </c>
      <c r="C150" s="46"/>
      <c r="D150" s="47"/>
      <c r="E150" s="852"/>
      <c r="F150" s="598">
        <f>E149*D149*C12</f>
        <v>0</v>
      </c>
    </row>
    <row r="151" spans="1:6" s="10" customFormat="1" ht="12.75">
      <c r="A151" s="126"/>
      <c r="B151" s="48" t="s">
        <v>47</v>
      </c>
      <c r="C151" s="49"/>
      <c r="D151" s="50"/>
      <c r="E151" s="853"/>
      <c r="F151" s="599">
        <f>E149*D149*C13</f>
        <v>0</v>
      </c>
    </row>
    <row r="152" spans="1:6" s="10" customFormat="1" ht="5.0999999999999996" customHeight="1">
      <c r="A152" s="126"/>
      <c r="B152" s="31"/>
      <c r="C152" s="127"/>
      <c r="D152" s="30"/>
      <c r="E152" s="156"/>
      <c r="F152" s="600"/>
    </row>
    <row r="153" spans="1:6" s="10" customFormat="1" ht="12.75">
      <c r="A153" s="141" t="s">
        <v>235</v>
      </c>
      <c r="B153" s="31" t="s">
        <v>399</v>
      </c>
      <c r="C153" s="127" t="s">
        <v>10</v>
      </c>
      <c r="D153" s="30">
        <v>18</v>
      </c>
      <c r="E153" s="748"/>
      <c r="F153" s="600"/>
    </row>
    <row r="154" spans="1:6" s="10" customFormat="1" ht="12.75">
      <c r="A154" s="132"/>
      <c r="B154" s="45" t="s">
        <v>46</v>
      </c>
      <c r="C154" s="46"/>
      <c r="D154" s="47"/>
      <c r="E154" s="852"/>
      <c r="F154" s="598">
        <f>E153*D153*C12</f>
        <v>0</v>
      </c>
    </row>
    <row r="155" spans="1:6" s="10" customFormat="1" ht="12.75">
      <c r="A155" s="132"/>
      <c r="B155" s="48" t="s">
        <v>47</v>
      </c>
      <c r="C155" s="49"/>
      <c r="D155" s="50"/>
      <c r="E155" s="853"/>
      <c r="F155" s="599">
        <f>E153*D153*C13</f>
        <v>0</v>
      </c>
    </row>
    <row r="156" spans="1:6" s="10" customFormat="1" ht="12.75">
      <c r="A156" s="126"/>
      <c r="B156" s="31"/>
      <c r="C156" s="41"/>
      <c r="D156" s="38"/>
      <c r="E156" s="857"/>
      <c r="F156" s="605"/>
    </row>
    <row r="157" spans="1:6" s="10" customFormat="1" ht="38.25">
      <c r="A157" s="126" t="s">
        <v>291</v>
      </c>
      <c r="B157" s="31" t="s">
        <v>228</v>
      </c>
      <c r="C157" s="127"/>
      <c r="D157" s="30"/>
      <c r="E157" s="156"/>
      <c r="F157" s="600"/>
    </row>
    <row r="158" spans="1:6" s="10" customFormat="1" ht="13.5" customHeight="1">
      <c r="A158" s="150" t="s">
        <v>265</v>
      </c>
      <c r="B158" s="31" t="s">
        <v>379</v>
      </c>
      <c r="C158" s="121" t="s">
        <v>10</v>
      </c>
      <c r="D158" s="122">
        <v>10</v>
      </c>
      <c r="E158" s="750"/>
      <c r="F158" s="618"/>
    </row>
    <row r="159" spans="1:6" s="10" customFormat="1">
      <c r="A159" s="77"/>
      <c r="B159" s="45" t="s">
        <v>46</v>
      </c>
      <c r="C159" s="46"/>
      <c r="D159" s="47"/>
      <c r="E159" s="852"/>
      <c r="F159" s="598">
        <f>E158*D158*C12</f>
        <v>0</v>
      </c>
    </row>
    <row r="160" spans="1:6" s="10" customFormat="1" ht="12.75">
      <c r="A160" s="126"/>
      <c r="B160" s="48" t="s">
        <v>47</v>
      </c>
      <c r="C160" s="49"/>
      <c r="D160" s="50"/>
      <c r="E160" s="853"/>
      <c r="F160" s="599">
        <f>E158*D158*C13</f>
        <v>0</v>
      </c>
    </row>
    <row r="161" spans="1:6" s="10" customFormat="1" ht="12.75">
      <c r="A161" s="126"/>
      <c r="B161" s="31"/>
      <c r="C161" s="41"/>
      <c r="D161" s="38"/>
      <c r="E161" s="857"/>
      <c r="F161" s="605"/>
    </row>
    <row r="162" spans="1:6" s="10" customFormat="1" ht="76.5">
      <c r="A162" s="126" t="s">
        <v>292</v>
      </c>
      <c r="B162" s="31" t="s">
        <v>381</v>
      </c>
      <c r="C162" s="127"/>
      <c r="D162" s="30"/>
      <c r="E162" s="156"/>
      <c r="F162" s="600"/>
    </row>
    <row r="163" spans="1:6" s="10" customFormat="1" ht="13.5" customHeight="1">
      <c r="A163" s="150" t="s">
        <v>265</v>
      </c>
      <c r="B163" s="31" t="s">
        <v>382</v>
      </c>
      <c r="C163" s="121" t="s">
        <v>10</v>
      </c>
      <c r="D163" s="122">
        <v>8</v>
      </c>
      <c r="E163" s="750"/>
      <c r="F163" s="618"/>
    </row>
    <row r="164" spans="1:6" s="10" customFormat="1">
      <c r="A164" s="77"/>
      <c r="B164" s="45" t="s">
        <v>46</v>
      </c>
      <c r="C164" s="46"/>
      <c r="D164" s="47"/>
      <c r="E164" s="852"/>
      <c r="F164" s="598">
        <f>E163*D163*C12</f>
        <v>0</v>
      </c>
    </row>
    <row r="165" spans="1:6" s="10" customFormat="1" ht="12.75">
      <c r="A165" s="126"/>
      <c r="B165" s="48" t="s">
        <v>47</v>
      </c>
      <c r="C165" s="49"/>
      <c r="D165" s="50"/>
      <c r="E165" s="853"/>
      <c r="F165" s="599">
        <f>E163*D163*C13</f>
        <v>0</v>
      </c>
    </row>
    <row r="166" spans="1:6" s="10" customFormat="1" ht="12.75">
      <c r="A166" s="132"/>
      <c r="D166" s="131"/>
      <c r="E166" s="43"/>
      <c r="F166" s="615"/>
    </row>
    <row r="167" spans="1:6" s="10" customFormat="1" ht="51">
      <c r="A167" s="126" t="s">
        <v>293</v>
      </c>
      <c r="B167" s="31" t="s">
        <v>253</v>
      </c>
      <c r="D167" s="131"/>
      <c r="E167" s="43"/>
      <c r="F167" s="600"/>
    </row>
    <row r="168" spans="1:6" s="10" customFormat="1" ht="12.75">
      <c r="A168" s="150" t="s">
        <v>265</v>
      </c>
      <c r="B168" s="31" t="s">
        <v>385</v>
      </c>
      <c r="C168" s="127" t="s">
        <v>10</v>
      </c>
      <c r="D168" s="30">
        <v>8</v>
      </c>
      <c r="E168" s="748"/>
      <c r="F168" s="600"/>
    </row>
    <row r="169" spans="1:6" s="10" customFormat="1" ht="12.75">
      <c r="A169" s="132"/>
      <c r="B169" s="45" t="s">
        <v>46</v>
      </c>
      <c r="C169" s="46"/>
      <c r="D169" s="47"/>
      <c r="E169" s="852"/>
      <c r="F169" s="598">
        <f>E168*D168*C12</f>
        <v>0</v>
      </c>
    </row>
    <row r="170" spans="1:6" s="10" customFormat="1" ht="12.75">
      <c r="A170" s="132"/>
      <c r="B170" s="48" t="s">
        <v>47</v>
      </c>
      <c r="C170" s="49"/>
      <c r="D170" s="50"/>
      <c r="E170" s="853"/>
      <c r="F170" s="599">
        <f>E168*D168*C13</f>
        <v>0</v>
      </c>
    </row>
    <row r="171" spans="1:6" s="10" customFormat="1" ht="12.75">
      <c r="A171" s="126"/>
      <c r="B171" s="31"/>
      <c r="C171" s="41"/>
      <c r="D171" s="38"/>
      <c r="E171" s="857"/>
      <c r="F171" s="605"/>
    </row>
    <row r="172" spans="1:6" s="10" customFormat="1" ht="76.5">
      <c r="A172" s="126" t="s">
        <v>294</v>
      </c>
      <c r="B172" s="31" t="s">
        <v>394</v>
      </c>
      <c r="C172" s="127"/>
      <c r="D172" s="30"/>
      <c r="E172" s="156"/>
      <c r="F172" s="600"/>
    </row>
    <row r="173" spans="1:6" s="10" customFormat="1" ht="13.5" customHeight="1">
      <c r="A173" s="150" t="s">
        <v>265</v>
      </c>
      <c r="B173" s="31" t="s">
        <v>395</v>
      </c>
      <c r="C173" s="121" t="s">
        <v>10</v>
      </c>
      <c r="D173" s="122">
        <v>1650</v>
      </c>
      <c r="E173" s="750"/>
      <c r="F173" s="618"/>
    </row>
    <row r="174" spans="1:6" s="10" customFormat="1">
      <c r="A174" s="77"/>
      <c r="B174" s="45" t="s">
        <v>46</v>
      </c>
      <c r="C174" s="46"/>
      <c r="D174" s="47"/>
      <c r="E174" s="852"/>
      <c r="F174" s="598">
        <f>E173*D173*C12</f>
        <v>0</v>
      </c>
    </row>
    <row r="175" spans="1:6" s="10" customFormat="1" ht="12.75">
      <c r="A175" s="126"/>
      <c r="B175" s="48" t="s">
        <v>47</v>
      </c>
      <c r="C175" s="49"/>
      <c r="D175" s="50"/>
      <c r="E175" s="853"/>
      <c r="F175" s="599">
        <f>E173*D173*C13</f>
        <v>0</v>
      </c>
    </row>
    <row r="176" spans="1:6" s="10" customFormat="1" ht="12.75">
      <c r="A176" s="132"/>
      <c r="D176" s="131"/>
      <c r="E176" s="43"/>
      <c r="F176" s="615"/>
    </row>
    <row r="177" spans="1:6" s="10" customFormat="1" ht="51">
      <c r="A177" s="126" t="s">
        <v>295</v>
      </c>
      <c r="B177" s="31" t="s">
        <v>397</v>
      </c>
      <c r="D177" s="131"/>
      <c r="E177" s="43"/>
      <c r="F177" s="600"/>
    </row>
    <row r="178" spans="1:6" s="10" customFormat="1" ht="12.75">
      <c r="A178" s="150" t="s">
        <v>265</v>
      </c>
      <c r="B178" s="31" t="s">
        <v>395</v>
      </c>
      <c r="C178" s="127" t="s">
        <v>10</v>
      </c>
      <c r="D178" s="30">
        <v>1170</v>
      </c>
      <c r="E178" s="748"/>
      <c r="F178" s="600"/>
    </row>
    <row r="179" spans="1:6" s="10" customFormat="1" ht="12.75">
      <c r="A179" s="126"/>
      <c r="B179" s="45" t="s">
        <v>46</v>
      </c>
      <c r="C179" s="46"/>
      <c r="D179" s="47"/>
      <c r="E179" s="852"/>
      <c r="F179" s="598">
        <f>E178*D178*C12</f>
        <v>0</v>
      </c>
    </row>
    <row r="180" spans="1:6" s="10" customFormat="1" ht="12.75">
      <c r="A180" s="126"/>
      <c r="B180" s="48" t="s">
        <v>47</v>
      </c>
      <c r="C180" s="49"/>
      <c r="D180" s="50"/>
      <c r="E180" s="853"/>
      <c r="F180" s="599">
        <f>E178*D178*C13</f>
        <v>0</v>
      </c>
    </row>
    <row r="181" spans="1:6" s="10" customFormat="1" ht="5.0999999999999996" customHeight="1">
      <c r="A181" s="126"/>
      <c r="B181" s="31"/>
      <c r="C181" s="127"/>
      <c r="D181" s="30"/>
      <c r="E181" s="156"/>
      <c r="F181" s="600"/>
    </row>
    <row r="182" spans="1:6" s="10" customFormat="1" ht="12.75">
      <c r="A182" s="141" t="s">
        <v>235</v>
      </c>
      <c r="B182" s="31" t="s">
        <v>398</v>
      </c>
      <c r="C182" s="127" t="s">
        <v>10</v>
      </c>
      <c r="D182" s="30">
        <v>5</v>
      </c>
      <c r="E182" s="748"/>
      <c r="F182" s="600"/>
    </row>
    <row r="183" spans="1:6" s="10" customFormat="1" ht="12.75">
      <c r="A183" s="132"/>
      <c r="B183" s="45" t="s">
        <v>46</v>
      </c>
      <c r="C183" s="46"/>
      <c r="D183" s="47"/>
      <c r="E183" s="852"/>
      <c r="F183" s="598">
        <f>E182*D182*C12</f>
        <v>0</v>
      </c>
    </row>
    <row r="184" spans="1:6" s="10" customFormat="1" ht="12.75">
      <c r="A184" s="132"/>
      <c r="B184" s="48" t="s">
        <v>47</v>
      </c>
      <c r="C184" s="49"/>
      <c r="D184" s="50"/>
      <c r="E184" s="853"/>
      <c r="F184" s="599">
        <f>E182*D182*C13</f>
        <v>0</v>
      </c>
    </row>
    <row r="185" spans="1:6" s="10" customFormat="1" ht="12.75">
      <c r="A185" s="132"/>
      <c r="B185" s="31"/>
      <c r="C185" s="127"/>
      <c r="D185" s="30"/>
      <c r="E185" s="156"/>
      <c r="F185" s="600"/>
    </row>
    <row r="186" spans="1:6" s="10" customFormat="1" ht="51">
      <c r="A186" s="126" t="s">
        <v>296</v>
      </c>
      <c r="B186" s="31" t="s">
        <v>369</v>
      </c>
      <c r="D186" s="131"/>
      <c r="E186" s="43"/>
      <c r="F186" s="600"/>
    </row>
    <row r="187" spans="1:6" s="10" customFormat="1" ht="12.75">
      <c r="A187" s="150" t="s">
        <v>265</v>
      </c>
      <c r="B187" s="31" t="s">
        <v>395</v>
      </c>
      <c r="C187" s="127" t="s">
        <v>10</v>
      </c>
      <c r="D187" s="30">
        <v>315</v>
      </c>
      <c r="E187" s="748"/>
      <c r="F187" s="600"/>
    </row>
    <row r="188" spans="1:6" s="10" customFormat="1" ht="12.75">
      <c r="A188" s="132"/>
      <c r="B188" s="45" t="s">
        <v>46</v>
      </c>
      <c r="C188" s="46"/>
      <c r="D188" s="47"/>
      <c r="E188" s="852"/>
      <c r="F188" s="598">
        <f>E187*D187*C12</f>
        <v>0</v>
      </c>
    </row>
    <row r="189" spans="1:6" s="10" customFormat="1" ht="12.75">
      <c r="A189" s="132"/>
      <c r="B189" s="48" t="s">
        <v>47</v>
      </c>
      <c r="C189" s="49"/>
      <c r="D189" s="50"/>
      <c r="E189" s="853"/>
      <c r="F189" s="599">
        <f>E187*D187*C13</f>
        <v>0</v>
      </c>
    </row>
    <row r="190" spans="1:6" s="10" customFormat="1" ht="12.75">
      <c r="A190" s="132"/>
      <c r="B190" s="31"/>
      <c r="C190" s="127"/>
      <c r="D190" s="30"/>
      <c r="E190" s="156"/>
      <c r="F190" s="600"/>
    </row>
    <row r="191" spans="1:6" s="10" customFormat="1" ht="51">
      <c r="A191" s="126" t="s">
        <v>297</v>
      </c>
      <c r="B191" s="31" t="s">
        <v>239</v>
      </c>
      <c r="D191" s="131"/>
      <c r="E191" s="43"/>
      <c r="F191" s="600"/>
    </row>
    <row r="192" spans="1:6" s="10" customFormat="1" ht="12.75">
      <c r="A192" s="150" t="s">
        <v>265</v>
      </c>
      <c r="B192" s="31" t="s">
        <v>395</v>
      </c>
      <c r="C192" s="127" t="s">
        <v>10</v>
      </c>
      <c r="D192" s="30">
        <v>210</v>
      </c>
      <c r="E192" s="748"/>
      <c r="F192" s="600"/>
    </row>
    <row r="193" spans="1:6" s="10" customFormat="1" ht="12.75">
      <c r="A193" s="126"/>
      <c r="B193" s="45" t="s">
        <v>46</v>
      </c>
      <c r="C193" s="46"/>
      <c r="D193" s="47"/>
      <c r="E193" s="852"/>
      <c r="F193" s="598">
        <f>E192*D192*C12</f>
        <v>0</v>
      </c>
    </row>
    <row r="194" spans="1:6" s="10" customFormat="1" ht="12.75">
      <c r="A194" s="126"/>
      <c r="B194" s="48" t="s">
        <v>47</v>
      </c>
      <c r="C194" s="49"/>
      <c r="D194" s="50"/>
      <c r="E194" s="853"/>
      <c r="F194" s="599">
        <f>E192*D192*C13</f>
        <v>0</v>
      </c>
    </row>
    <row r="195" spans="1:6" s="10" customFormat="1" ht="12.75">
      <c r="A195" s="126"/>
      <c r="B195" s="31"/>
      <c r="C195" s="41"/>
      <c r="D195" s="38"/>
      <c r="E195" s="857"/>
      <c r="F195" s="605"/>
    </row>
    <row r="196" spans="1:6" s="10" customFormat="1" ht="76.5">
      <c r="A196" s="126" t="s">
        <v>298</v>
      </c>
      <c r="B196" s="31" t="s">
        <v>404</v>
      </c>
      <c r="C196" s="127"/>
      <c r="D196" s="30"/>
      <c r="E196" s="156"/>
      <c r="F196" s="600"/>
    </row>
    <row r="197" spans="1:6" s="10" customFormat="1" ht="13.5" customHeight="1">
      <c r="A197" s="150" t="s">
        <v>265</v>
      </c>
      <c r="B197" s="31" t="s">
        <v>403</v>
      </c>
      <c r="C197" s="121" t="s">
        <v>10</v>
      </c>
      <c r="D197" s="122">
        <v>1090</v>
      </c>
      <c r="E197" s="750"/>
      <c r="F197" s="618"/>
    </row>
    <row r="198" spans="1:6" s="10" customFormat="1">
      <c r="A198" s="77"/>
      <c r="B198" s="45" t="s">
        <v>46</v>
      </c>
      <c r="C198" s="46"/>
      <c r="D198" s="47"/>
      <c r="E198" s="852"/>
      <c r="F198" s="598">
        <f>E197*D197*C12</f>
        <v>0</v>
      </c>
    </row>
    <row r="199" spans="1:6" s="10" customFormat="1" ht="12.75">
      <c r="A199" s="126"/>
      <c r="B199" s="48" t="s">
        <v>47</v>
      </c>
      <c r="C199" s="49"/>
      <c r="D199" s="50"/>
      <c r="E199" s="853"/>
      <c r="F199" s="599">
        <f>E197*D197*C13</f>
        <v>0</v>
      </c>
    </row>
    <row r="200" spans="1:6" s="10" customFormat="1" ht="12.75">
      <c r="A200" s="132"/>
      <c r="D200" s="131"/>
      <c r="E200" s="43"/>
      <c r="F200" s="615"/>
    </row>
    <row r="201" spans="1:6" s="10" customFormat="1" ht="51">
      <c r="A201" s="126" t="s">
        <v>299</v>
      </c>
      <c r="B201" s="31" t="s">
        <v>407</v>
      </c>
      <c r="D201" s="131"/>
      <c r="E201" s="43"/>
      <c r="F201" s="600"/>
    </row>
    <row r="202" spans="1:6" s="10" customFormat="1" ht="12.75">
      <c r="A202" s="150" t="s">
        <v>265</v>
      </c>
      <c r="B202" s="31" t="s">
        <v>403</v>
      </c>
      <c r="C202" s="127" t="s">
        <v>10</v>
      </c>
      <c r="D202" s="30">
        <v>157</v>
      </c>
      <c r="E202" s="748"/>
      <c r="F202" s="600"/>
    </row>
    <row r="203" spans="1:6" s="10" customFormat="1" ht="12.75">
      <c r="A203" s="126"/>
      <c r="B203" s="45" t="s">
        <v>46</v>
      </c>
      <c r="C203" s="46"/>
      <c r="D203" s="47"/>
      <c r="E203" s="852"/>
      <c r="F203" s="598">
        <f>E202*D202*C12</f>
        <v>0</v>
      </c>
    </row>
    <row r="204" spans="1:6" s="10" customFormat="1" ht="12.75">
      <c r="A204" s="126"/>
      <c r="B204" s="48" t="s">
        <v>47</v>
      </c>
      <c r="C204" s="49"/>
      <c r="D204" s="50"/>
      <c r="E204" s="853"/>
      <c r="F204" s="599">
        <f>E202*D202*C13</f>
        <v>0</v>
      </c>
    </row>
    <row r="205" spans="1:6" s="10" customFormat="1" ht="12.75">
      <c r="A205" s="132"/>
      <c r="D205" s="131"/>
      <c r="E205" s="43"/>
      <c r="F205" s="615"/>
    </row>
    <row r="206" spans="1:6" s="10" customFormat="1" ht="56.25" customHeight="1">
      <c r="A206" s="126" t="s">
        <v>3278</v>
      </c>
      <c r="B206" s="31" t="s">
        <v>1596</v>
      </c>
      <c r="C206" s="127"/>
      <c r="D206" s="30"/>
      <c r="E206" s="156"/>
      <c r="F206" s="600"/>
    </row>
    <row r="207" spans="1:6" s="10" customFormat="1" ht="16.5" customHeight="1">
      <c r="A207" s="150" t="s">
        <v>265</v>
      </c>
      <c r="B207" s="31" t="s">
        <v>403</v>
      </c>
      <c r="C207" s="127"/>
      <c r="D207" s="30"/>
      <c r="E207" s="156"/>
      <c r="F207" s="600"/>
    </row>
    <row r="208" spans="1:6" s="10" customFormat="1" ht="12.75">
      <c r="A208" s="132"/>
      <c r="B208" s="48" t="s">
        <v>47</v>
      </c>
      <c r="C208" s="167" t="s">
        <v>10</v>
      </c>
      <c r="D208" s="168">
        <v>1.7</v>
      </c>
      <c r="E208" s="188"/>
      <c r="F208" s="599">
        <f>D208*E208</f>
        <v>0</v>
      </c>
    </row>
    <row r="209" spans="1:6" s="10" customFormat="1" ht="12.75">
      <c r="A209" s="126"/>
      <c r="B209" s="31"/>
      <c r="C209" s="41"/>
      <c r="D209" s="38"/>
      <c r="E209" s="665"/>
      <c r="F209" s="605"/>
    </row>
    <row r="210" spans="1:6" s="10" customFormat="1" ht="12.75">
      <c r="A210" s="126"/>
      <c r="B210" s="45" t="s">
        <v>46</v>
      </c>
      <c r="C210" s="46"/>
      <c r="D210" s="47"/>
      <c r="E210" s="201"/>
      <c r="F210" s="598">
        <f>SUM(F18+F22+F26+F30+F34+F39+F43+F48+F53+F62+F67+F72+F77+F86+F90+F95+F100+F113+F118+F123+F127+F131+F135+F140+F145+F150+F154+F159+F164+F169+F174+F179+F183+F188+F193+F198+F203)</f>
        <v>0</v>
      </c>
    </row>
    <row r="211" spans="1:6" s="10" customFormat="1" ht="13.5" thickBot="1">
      <c r="A211" s="132"/>
      <c r="B211" s="48" t="s">
        <v>47</v>
      </c>
      <c r="C211" s="49"/>
      <c r="D211" s="50"/>
      <c r="E211" s="202"/>
      <c r="F211" s="599">
        <f>SUM(F19+F23+F27+F31+F35+F40+F44+F49+F54+F58+F63+F68+F73+F78+F82+F87+F91+F96+F101+F105+F109+F114+F119+F132+F136+F141+F146+F151+F155+F160+F165+F170+F175+F180+F184+F189+F194+F199+F204+F208)</f>
        <v>0</v>
      </c>
    </row>
    <row r="212" spans="1:6" s="3" customFormat="1" ht="17.25" thickBot="1">
      <c r="A212" s="116"/>
      <c r="B212" s="117" t="s">
        <v>251</v>
      </c>
      <c r="C212" s="118"/>
      <c r="D212" s="119"/>
      <c r="E212" s="230"/>
      <c r="F212" s="601">
        <f>SUM(F16:F208)</f>
        <v>0</v>
      </c>
    </row>
  </sheetData>
  <sheetProtection algorithmName="SHA-512" hashValue="+vQbtkXBH7Qqw0eMtBQQ3eSoka0zo3w0FmcQTc+hzq3wCo5cYY5juJZkGD0pBqhX8usCmlfZEqk1b2yp36GCDQ==" saltValue="CNd6ZVU5jKvvPi9jpxnNdw==" spinCount="100000" sheet="1" objects="1" scenarios="1"/>
  <mergeCells count="8">
    <mergeCell ref="B8:E8"/>
    <mergeCell ref="B9:E9"/>
    <mergeCell ref="B10:E10"/>
    <mergeCell ref="B3:E3"/>
    <mergeCell ref="B4:E4"/>
    <mergeCell ref="B5:E5"/>
    <mergeCell ref="B6:E6"/>
    <mergeCell ref="B7:E7"/>
  </mergeCells>
  <pageMargins left="0.78740157480314965" right="0.39370078740157483" top="0.98425196850393704" bottom="0.98425196850393704" header="0.51181102362204722" footer="0.51181102362204722"/>
  <pageSetup paperSize="9" scale="79" firstPageNumber="0" orientation="portrait" r:id="rId1"/>
  <headerFooter alignWithMargins="0">
    <oddHeader>&amp;L&amp;"Calibri,Krepko"&amp;9&amp;UTehnološki park Velenje - TecHUB&amp;R&amp;9POPIS GRADBENIH DEL
A/5.0 TESARSKA DELA - OPAŽ</oddHeader>
    <oddFooter>&amp;R&amp;P</oddFooter>
  </headerFooter>
  <rowBreaks count="1" manualBreakCount="1">
    <brk id="44" max="16383" man="1"/>
  </rowBreaks>
  <colBreaks count="1" manualBreakCount="1">
    <brk id="8"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41</vt:i4>
      </vt:variant>
      <vt:variant>
        <vt:lpstr>Imenovani obsegi</vt:lpstr>
      </vt:variant>
      <vt:variant>
        <vt:i4>41</vt:i4>
      </vt:variant>
    </vt:vector>
  </HeadingPairs>
  <TitlesOfParts>
    <vt:vector size="82" baseType="lpstr">
      <vt:lpstr>Naslovna stran</vt:lpstr>
      <vt:lpstr>SKUPNA rekapitulacija</vt:lpstr>
      <vt:lpstr>Rekapitulacija</vt:lpstr>
      <vt:lpstr>0. Splošna določila</vt:lpstr>
      <vt:lpstr>A|Pripravljalna d.</vt:lpstr>
      <vt:lpstr>A|Zemeljska d.</vt:lpstr>
      <vt:lpstr>A|Varovanje gradbene jame</vt:lpstr>
      <vt:lpstr>A|Betonerska d.</vt:lpstr>
      <vt:lpstr>A|Opaž-tesarska d.</vt:lpstr>
      <vt:lpstr>A|Zidarska d.</vt:lpstr>
      <vt:lpstr>A|Fasada</vt:lpstr>
      <vt:lpstr>B|Krovsko kleparska d.</vt:lpstr>
      <vt:lpstr>B|Ključavničarska d.</vt:lpstr>
      <vt:lpstr>B|PVE stekleni paneli</vt:lpstr>
      <vt:lpstr>B|Stavbno pohi.</vt:lpstr>
      <vt:lpstr>B|Estrih</vt:lpstr>
      <vt:lpstr>B|Tlakarska d.</vt:lpstr>
      <vt:lpstr>B|Keramičarska d.</vt:lpstr>
      <vt:lpstr>B|Slikopleskarska d.</vt:lpstr>
      <vt:lpstr>B|Montažerska d. </vt:lpstr>
      <vt:lpstr>B|Dvigalo</vt:lpstr>
      <vt:lpstr>C1|ZUKA-Utrjene p.</vt:lpstr>
      <vt:lpstr>C2|ZUKA-Kanalizacija</vt:lpstr>
      <vt:lpstr>D0|EI Splošna določila EI</vt:lpstr>
      <vt:lpstr>D1|EI-Priprav. in splošna d.</vt:lpstr>
      <vt:lpstr>D2|EI-Prestavilo voda SNO</vt:lpstr>
      <vt:lpstr>D3|EI-Prestavilo voda TKO</vt:lpstr>
      <vt:lpstr>D4|EI - FVE TECHUB</vt:lpstr>
      <vt:lpstr>D5|EI-Priklop na GJI (NNO, TKO)</vt:lpstr>
      <vt:lpstr>D6|EI - Komunikacija</vt:lpstr>
      <vt:lpstr>D7|EI - TEHNIČNO VAROVANJE</vt:lpstr>
      <vt:lpstr>D8|EI - OPRH + CNS</vt:lpstr>
      <vt:lpstr>D9|EI - SPLOŠNE INŠTALACIJE</vt:lpstr>
      <vt:lpstr>E0|SI Splošna določila</vt:lpstr>
      <vt:lpstr>E1|S-01 Vodovodni priključek</vt:lpstr>
      <vt:lpstr>E2|S-02 Toplovodni priključek</vt:lpstr>
      <vt:lpstr>E3|S-03 Strojnica</vt:lpstr>
      <vt:lpstr>E4|S-04 Vodovod</vt:lpstr>
      <vt:lpstr>E5|S-05 Kanalizacija</vt:lpstr>
      <vt:lpstr>E6|S-06 Ogrevanje in hlajenje</vt:lpstr>
      <vt:lpstr>E7|S-07 Prezr in tehnični pl </vt:lpstr>
      <vt:lpstr>'0. Splošna določila'!Področje_tiskanja</vt:lpstr>
      <vt:lpstr>'A|Betonerska d.'!Področje_tiskanja</vt:lpstr>
      <vt:lpstr>'A|Fasada'!Področje_tiskanja</vt:lpstr>
      <vt:lpstr>'A|Opaž-tesarska d.'!Področje_tiskanja</vt:lpstr>
      <vt:lpstr>'A|Pripravljalna d.'!Področje_tiskanja</vt:lpstr>
      <vt:lpstr>'A|Varovanje gradbene jame'!Področje_tiskanja</vt:lpstr>
      <vt:lpstr>'A|Zemeljska d.'!Področje_tiskanja</vt:lpstr>
      <vt:lpstr>'A|Zidarska d.'!Področje_tiskanja</vt:lpstr>
      <vt:lpstr>'B|Dvigalo'!Področje_tiskanja</vt:lpstr>
      <vt:lpstr>'B|Estrih'!Področje_tiskanja</vt:lpstr>
      <vt:lpstr>'B|Keramičarska d.'!Področje_tiskanja</vt:lpstr>
      <vt:lpstr>'B|Ključavničarska d.'!Področje_tiskanja</vt:lpstr>
      <vt:lpstr>'B|Krovsko kleparska d.'!Področje_tiskanja</vt:lpstr>
      <vt:lpstr>'B|Montažerska d. '!Področje_tiskanja</vt:lpstr>
      <vt:lpstr>'B|PVE stekleni paneli'!Področje_tiskanja</vt:lpstr>
      <vt:lpstr>'B|Slikopleskarska d.'!Področje_tiskanja</vt:lpstr>
      <vt:lpstr>'B|Stavbno pohi.'!Področje_tiskanja</vt:lpstr>
      <vt:lpstr>'B|Tlakarska d.'!Področje_tiskanja</vt:lpstr>
      <vt:lpstr>'C1|ZUKA-Utrjene p.'!Področje_tiskanja</vt:lpstr>
      <vt:lpstr>'C2|ZUKA-Kanalizacija'!Področje_tiskanja</vt:lpstr>
      <vt:lpstr>'D0|EI Splošna določila EI'!Področje_tiskanja</vt:lpstr>
      <vt:lpstr>'D1|EI-Priprav. in splošna d.'!Področje_tiskanja</vt:lpstr>
      <vt:lpstr>'D2|EI-Prestavilo voda SNO'!Področje_tiskanja</vt:lpstr>
      <vt:lpstr>'D3|EI-Prestavilo voda TKO'!Področje_tiskanja</vt:lpstr>
      <vt:lpstr>'D4|EI - FVE TECHUB'!Področje_tiskanja</vt:lpstr>
      <vt:lpstr>'D5|EI-Priklop na GJI (NNO, TKO)'!Področje_tiskanja</vt:lpstr>
      <vt:lpstr>'D6|EI - Komunikacija'!Področje_tiskanja</vt:lpstr>
      <vt:lpstr>'D7|EI - TEHNIČNO VAROVANJE'!Področje_tiskanja</vt:lpstr>
      <vt:lpstr>'D8|EI - OPRH + CNS'!Področje_tiskanja</vt:lpstr>
      <vt:lpstr>'D9|EI - SPLOŠNE INŠTALACIJE'!Področje_tiskanja</vt:lpstr>
      <vt:lpstr>'E0|SI Splošna določila'!Področje_tiskanja</vt:lpstr>
      <vt:lpstr>'E1|S-01 Vodovodni priključek'!Področje_tiskanja</vt:lpstr>
      <vt:lpstr>'E2|S-02 Toplovodni priključek'!Področje_tiskanja</vt:lpstr>
      <vt:lpstr>'E3|S-03 Strojnica'!Področje_tiskanja</vt:lpstr>
      <vt:lpstr>'E4|S-04 Vodovod'!Področje_tiskanja</vt:lpstr>
      <vt:lpstr>'E5|S-05 Kanalizacija'!Področje_tiskanja</vt:lpstr>
      <vt:lpstr>'E6|S-06 Ogrevanje in hlajenje'!Področje_tiskanja</vt:lpstr>
      <vt:lpstr>'E7|S-07 Prezr in tehnični pl '!Področje_tiskanja</vt:lpstr>
      <vt:lpstr>'Naslovna stran'!Področje_tiskanja</vt:lpstr>
      <vt:lpstr>Rekapitulacija!Področje_tiskanja</vt:lpstr>
      <vt:lpstr>'SKUPNA rekapitulacija'!Področje_tiskanja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TEHNOLOŠKI PARK VELENJE - TecHUB</dc:title>
  <dc:creator/>
  <cp:lastModifiedBy>Marko Boček</cp:lastModifiedBy>
  <cp:lastPrinted>2024-12-20T19:26:26Z</cp:lastPrinted>
  <dcterms:created xsi:type="dcterms:W3CDTF">2011-09-10T16:03:06Z</dcterms:created>
  <dcterms:modified xsi:type="dcterms:W3CDTF">2025-02-03T08:32:12Z</dcterms:modified>
</cp:coreProperties>
</file>